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yaneckert/GitHub/nwgom_popGen/"/>
    </mc:Choice>
  </mc:AlternateContent>
  <xr:revisionPtr revIDLastSave="0" documentId="13_ncr:1_{08B6688B-9569-D84F-A862-D8A39CF91263}" xr6:coauthVersionLast="47" xr6:coauthVersionMax="47" xr10:uidLastSave="{00000000-0000-0000-0000-000000000000}"/>
  <bookViews>
    <workbookView minimized="1" xWindow="0" yWindow="500" windowWidth="26260" windowHeight="18720" firstSheet="43" activeTab="52" xr2:uid="{A58ADFFE-0D17-6149-99B4-C6EEDAC85640}"/>
  </bookViews>
  <sheets>
    <sheet name="Primer calculations" sheetId="4" r:id="rId1"/>
    <sheet name="zymo test" sheetId="3" r:id="rId2"/>
    <sheet name="samples" sheetId="1" r:id="rId3"/>
    <sheet name="barcodedSamples" sheetId="62" r:id="rId4"/>
    <sheet name="sintQuantification" sheetId="2" r:id="rId5"/>
    <sheet name="ofavQuantification" sheetId="12" r:id="rId6"/>
    <sheet name="xmutQuantification" sheetId="13" r:id="rId7"/>
    <sheet name="dilutions" sheetId="5" r:id="rId8"/>
    <sheet name="dilutionPlate1" sheetId="6" r:id="rId9"/>
    <sheet name="dilutionPlate2" sheetId="7" r:id="rId10"/>
    <sheet name="dilutionPlate3" sheetId="8" r:id="rId11"/>
    <sheet name="dilutionPlate4" sheetId="10" r:id="rId12"/>
    <sheet name="dilutionPlate5" sheetId="9" r:id="rId13"/>
    <sheet name="dilutionPlate6" sheetId="11" r:id="rId14"/>
    <sheet name="ligationPlate1" sheetId="14" r:id="rId15"/>
    <sheet name="ligationPlate2" sheetId="15" r:id="rId16"/>
    <sheet name="ligationPlate3" sheetId="16" r:id="rId17"/>
    <sheet name="ligationPlate4" sheetId="18" r:id="rId18"/>
    <sheet name="ligationPlate5" sheetId="19" r:id="rId19"/>
    <sheet name="ligationPlate6" sheetId="21" r:id="rId20"/>
    <sheet name="qPcrPlate1" sheetId="22" r:id="rId21"/>
    <sheet name="qPcrPlate1_reuslts" sheetId="26" r:id="rId22"/>
    <sheet name="qPcrPlate1-2" sheetId="24" r:id="rId23"/>
    <sheet name="qPcrPlate1-2_reuslts" sheetId="25" r:id="rId24"/>
    <sheet name="qPcrPlate2" sheetId="23" r:id="rId25"/>
    <sheet name="qPcrPlate2_results" sheetId="27" r:id="rId26"/>
    <sheet name="qPcrPlate3" sheetId="29" r:id="rId27"/>
    <sheet name="qPcrPlate3_reuslts" sheetId="33" r:id="rId28"/>
    <sheet name="qPcrPlate4" sheetId="28" r:id="rId29"/>
    <sheet name="qPcrPlate4_reuslts" sheetId="34" r:id="rId30"/>
    <sheet name="qPcrPlate5" sheetId="31" r:id="rId31"/>
    <sheet name="qPcrPlate5_reuslts" sheetId="35" r:id="rId32"/>
    <sheet name="qPcrPlate5.2_results" sheetId="38" r:id="rId33"/>
    <sheet name="qPCRPlate6" sheetId="30" r:id="rId34"/>
    <sheet name="qPcrPlate6_reuslts" sheetId="36" r:id="rId35"/>
    <sheet name="testPCR" sheetId="37" r:id="rId36"/>
    <sheet name="testPCR_2" sheetId="40" r:id="rId37"/>
    <sheet name="PCRplate1" sheetId="41" r:id="rId38"/>
    <sheet name="PCRplate2" sheetId="44" r:id="rId39"/>
    <sheet name="PCRplate3" sheetId="45" r:id="rId40"/>
    <sheet name="PCRplate4" sheetId="46" r:id="rId41"/>
    <sheet name="PCRplate5" sheetId="47" r:id="rId42"/>
    <sheet name="PCRplate6" sheetId="48" r:id="rId43"/>
    <sheet name="Gel" sheetId="50" r:id="rId44"/>
    <sheet name="PCRplate4_retry" sheetId="54" r:id="rId45"/>
    <sheet name="PCRplate6_retry" sheetId="55" r:id="rId46"/>
    <sheet name="Gel2" sheetId="60" r:id="rId47"/>
    <sheet name="PCRplate4.2" sheetId="57" r:id="rId48"/>
    <sheet name="PCRplate5.2" sheetId="58" r:id="rId49"/>
    <sheet name="PCRplate6.2" sheetId="59" r:id="rId50"/>
    <sheet name="Gel3" sheetId="61" r:id="rId51"/>
    <sheet name="finalPools" sheetId="51" r:id="rId52"/>
    <sheet name="barcodedPools" sheetId="52" r:id="rId53"/>
    <sheet name="allBarcodes" sheetId="53" r:id="rId54"/>
  </sheets>
  <externalReferences>
    <externalReference r:id="rId55"/>
  </externalReferences>
  <definedNames>
    <definedName name="_xlnm.Print_Area" localSheetId="37">PCRplate1!$A$1:$W$23</definedName>
    <definedName name="_xlnm.Print_Area" localSheetId="28">qPcrPlate4!$A$1:$X$55</definedName>
  </definedNames>
  <calcPr calcId="191029"/>
  <pivotCaches>
    <pivotCache cacheId="3" r:id="rId56"/>
    <pivotCache cacheId="4" r:id="rId57"/>
    <pivotCache cacheId="5" r:id="rId5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100" i="4" l="1"/>
  <c r="F100" i="4"/>
  <c r="I100" i="4" s="1"/>
  <c r="J100" i="4" s="1"/>
  <c r="G99" i="4"/>
  <c r="F99" i="4"/>
  <c r="G98" i="4"/>
  <c r="F98" i="4"/>
  <c r="G97" i="4"/>
  <c r="F97" i="4"/>
  <c r="G96" i="4"/>
  <c r="F96" i="4"/>
  <c r="G95" i="4"/>
  <c r="F95" i="4"/>
  <c r="I95" i="4" s="1"/>
  <c r="J95" i="4" s="1"/>
  <c r="G94" i="4"/>
  <c r="F94" i="4"/>
  <c r="G93" i="4"/>
  <c r="F93" i="4"/>
  <c r="G92" i="4"/>
  <c r="F92" i="4"/>
  <c r="G91" i="4"/>
  <c r="F91" i="4"/>
  <c r="G90" i="4"/>
  <c r="F90" i="4"/>
  <c r="I90" i="4" s="1"/>
  <c r="J90" i="4" s="1"/>
  <c r="G89" i="4"/>
  <c r="F89" i="4"/>
  <c r="G88" i="4"/>
  <c r="F88" i="4"/>
  <c r="G87" i="4"/>
  <c r="F87" i="4"/>
  <c r="G86" i="4"/>
  <c r="F86" i="4"/>
  <c r="G85" i="4"/>
  <c r="F85" i="4"/>
  <c r="I85" i="4" s="1"/>
  <c r="J85" i="4" s="1"/>
  <c r="G84" i="4"/>
  <c r="F84" i="4"/>
  <c r="G83" i="4"/>
  <c r="F83" i="4"/>
  <c r="G82" i="4"/>
  <c r="F82" i="4"/>
  <c r="G81" i="4"/>
  <c r="F81" i="4"/>
  <c r="G80" i="4"/>
  <c r="F80" i="4"/>
  <c r="I80" i="4" s="1"/>
  <c r="J80" i="4" s="1"/>
  <c r="G79" i="4"/>
  <c r="F79" i="4"/>
  <c r="G78" i="4"/>
  <c r="F78" i="4"/>
  <c r="G77" i="4"/>
  <c r="F77" i="4"/>
  <c r="G76" i="4"/>
  <c r="F76" i="4"/>
  <c r="G75" i="4"/>
  <c r="F75" i="4"/>
  <c r="I75" i="4" s="1"/>
  <c r="J75" i="4" s="1"/>
  <c r="G74" i="4"/>
  <c r="F74" i="4"/>
  <c r="G73" i="4"/>
  <c r="F73" i="4"/>
  <c r="G72" i="4"/>
  <c r="F72" i="4"/>
  <c r="G71" i="4"/>
  <c r="F71" i="4"/>
  <c r="G70" i="4"/>
  <c r="F70" i="4"/>
  <c r="I70" i="4" s="1"/>
  <c r="J70" i="4" s="1"/>
  <c r="G69" i="4"/>
  <c r="F69" i="4"/>
  <c r="G68" i="4"/>
  <c r="F68" i="4"/>
  <c r="G67" i="4"/>
  <c r="F67" i="4"/>
  <c r="L47" i="4"/>
  <c r="G44" i="4"/>
  <c r="G43" i="4"/>
  <c r="G42" i="4"/>
  <c r="G41" i="4"/>
  <c r="G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G4" i="4"/>
  <c r="G3" i="4"/>
  <c r="I78" i="4" l="1"/>
  <c r="J78" i="4" s="1"/>
  <c r="I93" i="4"/>
  <c r="J93" i="4" s="1"/>
  <c r="I83" i="4"/>
  <c r="J83" i="4" s="1"/>
  <c r="I73" i="4"/>
  <c r="J73" i="4" s="1"/>
  <c r="I88" i="4"/>
  <c r="J88" i="4" s="1"/>
  <c r="I68" i="4"/>
  <c r="J68" i="4" s="1"/>
  <c r="I98" i="4"/>
  <c r="J98" i="4" s="1"/>
  <c r="I89" i="4"/>
  <c r="J89" i="4" s="1"/>
  <c r="I74" i="4"/>
  <c r="J74" i="4" s="1"/>
  <c r="I91" i="4"/>
  <c r="J91" i="4" s="1"/>
  <c r="I69" i="4"/>
  <c r="I99" i="4"/>
  <c r="J99" i="4" s="1"/>
  <c r="I76" i="4"/>
  <c r="I81" i="4"/>
  <c r="J81" i="4" s="1"/>
  <c r="I96" i="4"/>
  <c r="J96" i="4" s="1"/>
  <c r="I84" i="4"/>
  <c r="J84" i="4" s="1"/>
  <c r="I71" i="4"/>
  <c r="J71" i="4" s="1"/>
  <c r="J76" i="4"/>
  <c r="I86" i="4"/>
  <c r="J86" i="4" s="1"/>
  <c r="I79" i="4"/>
  <c r="J79" i="4" s="1"/>
  <c r="I94" i="4"/>
  <c r="J94" i="4" s="1"/>
  <c r="J69" i="4"/>
  <c r="I67" i="4"/>
  <c r="J67" i="4" s="1"/>
  <c r="I72" i="4"/>
  <c r="J72" i="4" s="1"/>
  <c r="I77" i="4"/>
  <c r="J77" i="4" s="1"/>
  <c r="I82" i="4"/>
  <c r="J82" i="4" s="1"/>
  <c r="I87" i="4"/>
  <c r="J87" i="4" s="1"/>
  <c r="I92" i="4"/>
  <c r="J92" i="4" s="1"/>
  <c r="I97" i="4"/>
  <c r="J97" i="4" s="1"/>
  <c r="N365" i="62"/>
  <c r="N364" i="62"/>
  <c r="N367" i="62"/>
  <c r="N366" i="62"/>
  <c r="N185" i="62"/>
  <c r="N184" i="62"/>
  <c r="N183" i="62"/>
  <c r="N182" i="62"/>
  <c r="O187" i="62"/>
  <c r="O186" i="62"/>
  <c r="N297" i="62" l="1"/>
  <c r="N296" i="62"/>
  <c r="N295" i="62"/>
  <c r="N294" i="62"/>
  <c r="N293" i="62"/>
  <c r="N292" i="62"/>
  <c r="N291" i="62"/>
  <c r="N290" i="62"/>
  <c r="N289" i="62"/>
  <c r="N288" i="62"/>
  <c r="N287" i="62"/>
  <c r="N286" i="62"/>
  <c r="N285" i="62"/>
  <c r="N284" i="62"/>
  <c r="N283" i="62"/>
  <c r="N282" i="62"/>
  <c r="N281" i="62"/>
  <c r="N280" i="62"/>
  <c r="N279" i="62"/>
  <c r="N278" i="62"/>
  <c r="N277" i="62"/>
  <c r="N276" i="62"/>
  <c r="N275" i="62"/>
  <c r="N274" i="62"/>
  <c r="N273" i="62"/>
  <c r="N272" i="62"/>
  <c r="N271" i="62"/>
  <c r="N270" i="62"/>
  <c r="N269" i="62"/>
  <c r="N268" i="62"/>
  <c r="N267" i="62"/>
  <c r="N266" i="62"/>
  <c r="N265" i="62"/>
  <c r="N264" i="62"/>
  <c r="N263" i="62"/>
  <c r="N262" i="62"/>
  <c r="N261" i="62"/>
  <c r="N260" i="62"/>
  <c r="N259" i="62"/>
  <c r="N258" i="62"/>
  <c r="N257" i="62"/>
  <c r="N256" i="62"/>
  <c r="N255" i="62"/>
  <c r="N254" i="62"/>
  <c r="N253" i="62"/>
  <c r="N252" i="62"/>
  <c r="N251" i="62"/>
  <c r="N250" i="62"/>
  <c r="N249" i="62"/>
  <c r="N248" i="62"/>
  <c r="N247" i="62"/>
  <c r="N246" i="62"/>
  <c r="N245" i="62"/>
  <c r="N244" i="62"/>
  <c r="N243" i="62"/>
  <c r="N242" i="62"/>
  <c r="N241" i="62"/>
  <c r="N240" i="62"/>
  <c r="N239" i="62"/>
  <c r="N238" i="62"/>
  <c r="N237" i="62"/>
  <c r="N236" i="62"/>
  <c r="N235" i="62"/>
  <c r="N234" i="62"/>
  <c r="N233" i="62"/>
  <c r="N232" i="62"/>
  <c r="N231" i="62"/>
  <c r="N230" i="62"/>
  <c r="N229" i="62"/>
  <c r="N228" i="62"/>
  <c r="N227" i="62"/>
  <c r="N226" i="62"/>
  <c r="N225" i="62"/>
  <c r="N224" i="62"/>
  <c r="N223" i="62"/>
  <c r="N222" i="62"/>
  <c r="N221" i="62"/>
  <c r="N220" i="62"/>
  <c r="N219" i="62"/>
  <c r="N218" i="62"/>
  <c r="N217" i="62"/>
  <c r="N216" i="62"/>
  <c r="N215" i="62"/>
  <c r="N214" i="62"/>
  <c r="N213" i="62"/>
  <c r="N212" i="62"/>
  <c r="N211" i="62"/>
  <c r="N210" i="62"/>
  <c r="N209" i="62"/>
  <c r="N208" i="62"/>
  <c r="N207" i="62"/>
  <c r="N206" i="62"/>
  <c r="N205" i="62"/>
  <c r="N204" i="62"/>
  <c r="N203" i="62"/>
  <c r="N202" i="62"/>
  <c r="N201" i="62"/>
  <c r="N200" i="62"/>
  <c r="N199" i="62"/>
  <c r="N198" i="62"/>
  <c r="N197" i="62"/>
  <c r="N196" i="62"/>
  <c r="N195" i="62"/>
  <c r="N194" i="62"/>
  <c r="N193" i="62"/>
  <c r="N192" i="62"/>
  <c r="N191" i="62"/>
  <c r="N190" i="62"/>
  <c r="N189" i="62"/>
  <c r="N188" i="62"/>
  <c r="O181" i="62"/>
  <c r="O180" i="62"/>
  <c r="O179" i="62"/>
  <c r="O178" i="62"/>
  <c r="O177" i="62"/>
  <c r="O176" i="62"/>
  <c r="O175" i="62"/>
  <c r="O174" i="62"/>
  <c r="O173" i="62"/>
  <c r="O172" i="62"/>
  <c r="O171" i="62"/>
  <c r="O170" i="62"/>
  <c r="O169" i="62"/>
  <c r="O168" i="62"/>
  <c r="O167" i="62"/>
  <c r="O166" i="62"/>
  <c r="O165" i="62"/>
  <c r="O164" i="62"/>
  <c r="O163" i="62"/>
  <c r="O162" i="62"/>
  <c r="O161" i="62"/>
  <c r="O160" i="62"/>
  <c r="O159" i="62"/>
  <c r="O158" i="62"/>
  <c r="O157" i="62"/>
  <c r="O156" i="62"/>
  <c r="O155" i="62"/>
  <c r="O154" i="62"/>
  <c r="O153" i="62"/>
  <c r="O152" i="62"/>
  <c r="O151" i="62"/>
  <c r="O150" i="62"/>
  <c r="O149" i="62"/>
  <c r="O148" i="62"/>
  <c r="O147" i="62"/>
  <c r="O146" i="62"/>
  <c r="O145" i="62"/>
  <c r="O144" i="62"/>
  <c r="O143" i="62"/>
  <c r="O142" i="62"/>
  <c r="O141" i="62"/>
  <c r="O140" i="62"/>
  <c r="O139" i="62"/>
  <c r="O138" i="62"/>
  <c r="O137" i="62"/>
  <c r="O136" i="62"/>
  <c r="O135" i="62"/>
  <c r="O134" i="62"/>
  <c r="O133" i="62"/>
  <c r="O132" i="62"/>
  <c r="O131" i="62"/>
  <c r="O130" i="62"/>
  <c r="O129" i="62"/>
  <c r="O128" i="62"/>
  <c r="O127" i="62"/>
  <c r="O126" i="62"/>
  <c r="O125" i="62"/>
  <c r="O124" i="62"/>
  <c r="O123" i="62"/>
  <c r="O122" i="62"/>
  <c r="O121" i="62"/>
  <c r="O120" i="62"/>
  <c r="O119" i="62"/>
  <c r="O118" i="62"/>
  <c r="O117" i="62"/>
  <c r="O116" i="62"/>
  <c r="O115" i="62"/>
  <c r="O114" i="62"/>
  <c r="O113" i="62"/>
  <c r="O112" i="62"/>
  <c r="O111" i="62"/>
  <c r="O110" i="62"/>
  <c r="O109" i="62"/>
  <c r="O108" i="62"/>
  <c r="O107" i="62"/>
  <c r="O106" i="62"/>
  <c r="O105" i="62"/>
  <c r="O104" i="62"/>
  <c r="N103" i="62"/>
  <c r="N102" i="62"/>
  <c r="N101" i="62"/>
  <c r="N100" i="62"/>
  <c r="N99" i="62"/>
  <c r="N98" i="62"/>
  <c r="N97" i="62"/>
  <c r="N96" i="62"/>
  <c r="N95" i="62"/>
  <c r="N94" i="62"/>
  <c r="N93" i="62"/>
  <c r="N92" i="62"/>
  <c r="N91" i="62"/>
  <c r="N90" i="62"/>
  <c r="N89" i="62"/>
  <c r="N88" i="62"/>
  <c r="N87" i="62"/>
  <c r="N86" i="62"/>
  <c r="N85" i="62"/>
  <c r="N84" i="62"/>
  <c r="N83" i="62"/>
  <c r="N82" i="62"/>
  <c r="N81" i="62"/>
  <c r="N80" i="62"/>
  <c r="N79" i="62"/>
  <c r="N78" i="62"/>
  <c r="N77" i="62"/>
  <c r="N76" i="62"/>
  <c r="N75" i="62"/>
  <c r="N74" i="62"/>
  <c r="N73" i="62"/>
  <c r="N72" i="62"/>
  <c r="N71" i="62"/>
  <c r="N70" i="62"/>
  <c r="N69" i="62"/>
  <c r="N68" i="62"/>
  <c r="N67" i="62"/>
  <c r="N66" i="62"/>
  <c r="N65" i="62"/>
  <c r="N64" i="62"/>
  <c r="N63" i="62"/>
  <c r="N62" i="62"/>
  <c r="N61" i="62"/>
  <c r="N60" i="62"/>
  <c r="N59" i="62"/>
  <c r="N58" i="62"/>
  <c r="N57" i="62"/>
  <c r="N56" i="62"/>
  <c r="N55" i="62"/>
  <c r="N54" i="62"/>
  <c r="N53" i="62"/>
  <c r="N52" i="62"/>
  <c r="N51" i="62"/>
  <c r="N50" i="62"/>
  <c r="N49" i="62"/>
  <c r="N48" i="62"/>
  <c r="N47" i="62"/>
  <c r="N46" i="62"/>
  <c r="N45" i="62"/>
  <c r="N44" i="62"/>
  <c r="N43" i="62"/>
  <c r="N42" i="62"/>
  <c r="N41" i="62"/>
  <c r="N40" i="62"/>
  <c r="N39" i="62"/>
  <c r="N38" i="62"/>
  <c r="N37" i="62"/>
  <c r="N36" i="62"/>
  <c r="N35" i="62"/>
  <c r="N34" i="62"/>
  <c r="N33" i="62"/>
  <c r="N32" i="62"/>
  <c r="N31" i="62"/>
  <c r="N30" i="62"/>
  <c r="N29" i="62"/>
  <c r="N28" i="62"/>
  <c r="N27" i="62"/>
  <c r="N26" i="62"/>
  <c r="N25" i="62"/>
  <c r="N24" i="62"/>
  <c r="N23" i="62"/>
  <c r="N22" i="62"/>
  <c r="N21" i="62"/>
  <c r="N20" i="62"/>
  <c r="N19" i="62"/>
  <c r="N18" i="62"/>
  <c r="N17" i="62"/>
  <c r="N16" i="62"/>
  <c r="N15" i="62"/>
  <c r="N14" i="62"/>
  <c r="N13" i="62"/>
  <c r="N12" i="62"/>
  <c r="N11" i="62"/>
  <c r="N10" i="62"/>
  <c r="N9" i="62"/>
  <c r="N8" i="62"/>
  <c r="N7" i="62"/>
  <c r="N6" i="62"/>
  <c r="N5" i="62"/>
  <c r="N4" i="62"/>
  <c r="N3" i="62"/>
  <c r="N2" i="62"/>
  <c r="E10" i="51"/>
  <c r="Q20" i="59"/>
  <c r="R19" i="59"/>
  <c r="R18" i="59"/>
  <c r="R17" i="59"/>
  <c r="R16" i="59"/>
  <c r="R15" i="59"/>
  <c r="R14" i="59"/>
  <c r="R13" i="59"/>
  <c r="R20" i="59" s="1"/>
  <c r="R12" i="59"/>
  <c r="Z2" i="59"/>
  <c r="Q20" i="58"/>
  <c r="Z2" i="58"/>
  <c r="R19" i="58" s="1"/>
  <c r="Q20" i="57"/>
  <c r="Z2" i="57"/>
  <c r="R19" i="57" s="1"/>
  <c r="R12" i="58" l="1"/>
  <c r="R13" i="58"/>
  <c r="R14" i="58"/>
  <c r="R15" i="58"/>
  <c r="R16" i="58"/>
  <c r="R17" i="58"/>
  <c r="R18" i="58"/>
  <c r="R12" i="57"/>
  <c r="R13" i="57"/>
  <c r="R14" i="57"/>
  <c r="R16" i="57"/>
  <c r="R17" i="57"/>
  <c r="R15" i="57"/>
  <c r="R18" i="57"/>
  <c r="Q20" i="55"/>
  <c r="R19" i="55"/>
  <c r="R18" i="55"/>
  <c r="R17" i="55"/>
  <c r="R16" i="55"/>
  <c r="R15" i="55"/>
  <c r="R14" i="55"/>
  <c r="R13" i="55"/>
  <c r="R20" i="55" s="1"/>
  <c r="R12" i="55"/>
  <c r="Q20" i="54"/>
  <c r="Z2" i="54"/>
  <c r="R18" i="54" s="1"/>
  <c r="D44" i="52"/>
  <c r="D21" i="52"/>
  <c r="D22" i="52"/>
  <c r="D23" i="52"/>
  <c r="D24" i="52"/>
  <c r="D25" i="52"/>
  <c r="D26" i="52"/>
  <c r="D27" i="52"/>
  <c r="D28" i="52"/>
  <c r="D29" i="52"/>
  <c r="D30" i="52"/>
  <c r="D31" i="52"/>
  <c r="D32" i="52"/>
  <c r="D33" i="52"/>
  <c r="D34" i="52"/>
  <c r="D35" i="52"/>
  <c r="D36" i="52"/>
  <c r="D37" i="52"/>
  <c r="D38" i="52"/>
  <c r="D39" i="52"/>
  <c r="D40" i="52"/>
  <c r="D41" i="52"/>
  <c r="D42" i="52"/>
  <c r="D43" i="52"/>
  <c r="D3" i="52"/>
  <c r="D4" i="52"/>
  <c r="D5" i="52"/>
  <c r="D6" i="52"/>
  <c r="D7" i="52"/>
  <c r="D8" i="52"/>
  <c r="D9" i="52"/>
  <c r="D10" i="52"/>
  <c r="D11" i="52"/>
  <c r="D12" i="52"/>
  <c r="D13" i="52"/>
  <c r="D14" i="52"/>
  <c r="D15" i="52"/>
  <c r="D16" i="52"/>
  <c r="D17" i="52"/>
  <c r="D18" i="52"/>
  <c r="D19" i="52"/>
  <c r="D20" i="52"/>
  <c r="D2" i="52"/>
  <c r="E9" i="51"/>
  <c r="E8" i="51"/>
  <c r="C23" i="52" a="1"/>
  <c r="C19" i="52" a="1"/>
  <c r="C31" i="52" a="1"/>
  <c r="C4" i="52" a="1"/>
  <c r="C33" i="52" a="1"/>
  <c r="C38" i="52" a="1"/>
  <c r="C13" i="52" a="1"/>
  <c r="C41" i="52" a="1"/>
  <c r="C8" i="52" a="1"/>
  <c r="C34" i="52" a="1"/>
  <c r="C7" i="52" a="1"/>
  <c r="C2" i="52" a="1"/>
  <c r="C44" i="52" a="1"/>
  <c r="C9" i="52" a="1"/>
  <c r="C28" i="52" a="1"/>
  <c r="C6" i="52" a="1"/>
  <c r="C26" i="52" a="1"/>
  <c r="C12" i="52" a="1"/>
  <c r="C3" i="52" a="1"/>
  <c r="C15" i="52" a="1"/>
  <c r="C11" i="52" a="1"/>
  <c r="C21" i="52" a="1"/>
  <c r="C27" i="52" a="1"/>
  <c r="C20" i="52" a="1"/>
  <c r="C39" i="52" a="1"/>
  <c r="C17" i="52" a="1"/>
  <c r="C32" i="52" a="1"/>
  <c r="C18" i="52" a="1"/>
  <c r="C25" i="52" a="1"/>
  <c r="C36" i="52" a="1"/>
  <c r="C14" i="52" a="1"/>
  <c r="C43" i="52" a="1"/>
  <c r="C29" i="52" a="1"/>
  <c r="C37" i="52" a="1"/>
  <c r="C16" i="52" a="1"/>
  <c r="C42" i="52" a="1"/>
  <c r="C30" i="52" a="1"/>
  <c r="C40" i="52" a="1"/>
  <c r="C10" i="52" a="1"/>
  <c r="C5" i="52" a="1"/>
  <c r="C35" i="52" a="1"/>
  <c r="C22" i="52" a="1"/>
  <c r="C24" i="52" a="1"/>
  <c r="R20" i="58" l="1"/>
  <c r="R20" i="57"/>
  <c r="R19" i="54"/>
  <c r="R12" i="54"/>
  <c r="R13" i="54"/>
  <c r="R14" i="54"/>
  <c r="R15" i="54"/>
  <c r="R16" i="54"/>
  <c r="R17" i="54"/>
  <c r="C44" i="52"/>
  <c r="C37" i="52"/>
  <c r="C27" i="52"/>
  <c r="C17" i="52"/>
  <c r="C7" i="52"/>
  <c r="C36" i="52"/>
  <c r="C26" i="52"/>
  <c r="C16" i="52"/>
  <c r="C6" i="52"/>
  <c r="C35" i="52"/>
  <c r="C25" i="52"/>
  <c r="C15" i="52"/>
  <c r="C5" i="52"/>
  <c r="C34" i="52"/>
  <c r="C24" i="52"/>
  <c r="C14" i="52"/>
  <c r="C9" i="52"/>
  <c r="C4" i="52"/>
  <c r="C42" i="52"/>
  <c r="C32" i="52"/>
  <c r="C22" i="52"/>
  <c r="C12" i="52"/>
  <c r="C41" i="52"/>
  <c r="C31" i="52"/>
  <c r="C21" i="52"/>
  <c r="C11" i="52"/>
  <c r="C40" i="52"/>
  <c r="C30" i="52"/>
  <c r="C20" i="52"/>
  <c r="C10" i="52"/>
  <c r="C39" i="52"/>
  <c r="C29" i="52"/>
  <c r="C19" i="52"/>
  <c r="C43" i="52"/>
  <c r="C38" i="52"/>
  <c r="C33" i="52"/>
  <c r="C28" i="52"/>
  <c r="C23" i="52"/>
  <c r="C18" i="52"/>
  <c r="C13" i="52"/>
  <c r="C8" i="52"/>
  <c r="C3" i="52"/>
  <c r="C2" i="52"/>
  <c r="R20" i="54" l="1"/>
  <c r="Z2" i="48"/>
  <c r="Z2" i="47"/>
  <c r="R13" i="47" s="1"/>
  <c r="Z2" i="46"/>
  <c r="R17" i="46" s="1"/>
  <c r="Z2" i="45"/>
  <c r="R15" i="45" s="1"/>
  <c r="Z2" i="44"/>
  <c r="R17" i="44" s="1"/>
  <c r="Z2" i="41"/>
  <c r="R15" i="41" s="1"/>
  <c r="Q20" i="48"/>
  <c r="R19" i="48"/>
  <c r="R18" i="48"/>
  <c r="R17" i="48"/>
  <c r="R16" i="48"/>
  <c r="R15" i="48"/>
  <c r="R14" i="48"/>
  <c r="R13" i="48"/>
  <c r="R12" i="48"/>
  <c r="Q20" i="47"/>
  <c r="Q20" i="46"/>
  <c r="Q20" i="45"/>
  <c r="Q20" i="44"/>
  <c r="Q20" i="41"/>
  <c r="R14" i="47" l="1"/>
  <c r="R20" i="47" s="1"/>
  <c r="R16" i="47"/>
  <c r="R18" i="47"/>
  <c r="R12" i="47"/>
  <c r="R15" i="47"/>
  <c r="R17" i="47"/>
  <c r="R19" i="47"/>
  <c r="R18" i="46"/>
  <c r="R19" i="46"/>
  <c r="R12" i="46"/>
  <c r="R13" i="46"/>
  <c r="R14" i="46"/>
  <c r="R15" i="46"/>
  <c r="R16" i="46"/>
  <c r="R13" i="45"/>
  <c r="R17" i="45"/>
  <c r="R19" i="45"/>
  <c r="R12" i="45"/>
  <c r="R14" i="45"/>
  <c r="R16" i="45"/>
  <c r="R18" i="45"/>
  <c r="R18" i="44"/>
  <c r="R12" i="44"/>
  <c r="R13" i="44"/>
  <c r="R20" i="44" s="1"/>
  <c r="R15" i="44"/>
  <c r="R16" i="44"/>
  <c r="R19" i="44"/>
  <c r="R14" i="44"/>
  <c r="R17" i="41"/>
  <c r="R19" i="41"/>
  <c r="R14" i="41"/>
  <c r="R16" i="41"/>
  <c r="R18" i="41"/>
  <c r="R12" i="41"/>
  <c r="R13" i="41"/>
  <c r="R20" i="48"/>
  <c r="R20" i="41"/>
  <c r="R20" i="46" l="1"/>
  <c r="R20" i="45"/>
  <c r="L20" i="40"/>
  <c r="U3" i="40"/>
  <c r="M18" i="40" s="1"/>
  <c r="U3" i="37"/>
  <c r="M10" i="37" s="1"/>
  <c r="L20" i="37"/>
  <c r="M12" i="40" l="1"/>
  <c r="M14" i="40"/>
  <c r="M15" i="40"/>
  <c r="M13" i="40"/>
  <c r="M16" i="40"/>
  <c r="M11" i="40"/>
  <c r="M17" i="40"/>
  <c r="M10" i="40"/>
  <c r="M11" i="37"/>
  <c r="M13" i="37"/>
  <c r="M14" i="37"/>
  <c r="M16" i="37"/>
  <c r="M17" i="37"/>
  <c r="M18" i="37"/>
  <c r="M12" i="37"/>
  <c r="M15" i="37"/>
  <c r="M20" i="40" l="1"/>
  <c r="M20" i="37"/>
  <c r="U10" i="30" l="1"/>
  <c r="Q8" i="30" s="1"/>
  <c r="P4" i="30"/>
  <c r="P10" i="30" s="1"/>
  <c r="U10" i="31"/>
  <c r="Q8" i="31" s="1"/>
  <c r="P4" i="31"/>
  <c r="P10" i="31" s="1"/>
  <c r="U10" i="28"/>
  <c r="Q3" i="28" s="1"/>
  <c r="P10" i="28"/>
  <c r="P4" i="28"/>
  <c r="U10" i="29"/>
  <c r="Q8" i="29" s="1"/>
  <c r="P4" i="29"/>
  <c r="P11" i="22"/>
  <c r="Q4" i="30" l="1"/>
  <c r="Q7" i="30"/>
  <c r="Q3" i="30"/>
  <c r="Q5" i="30"/>
  <c r="Q6" i="30"/>
  <c r="Q4" i="28"/>
  <c r="Q4" i="29"/>
  <c r="Q3" i="31"/>
  <c r="Q4" i="31"/>
  <c r="Q5" i="31"/>
  <c r="Q6" i="31"/>
  <c r="Q7" i="31"/>
  <c r="Q5" i="28"/>
  <c r="Q10" i="28" s="1"/>
  <c r="Q6" i="28"/>
  <c r="Q7" i="28"/>
  <c r="Q8" i="28"/>
  <c r="Q5" i="29"/>
  <c r="Q7" i="29"/>
  <c r="P10" i="29"/>
  <c r="Q3" i="29"/>
  <c r="Q6" i="29"/>
  <c r="U10" i="24"/>
  <c r="Q7" i="24" s="1"/>
  <c r="P4" i="24"/>
  <c r="P10" i="24" s="1"/>
  <c r="U10" i="23"/>
  <c r="P4" i="23"/>
  <c r="P10" i="23" s="1"/>
  <c r="U10" i="22"/>
  <c r="X15" i="14"/>
  <c r="Q10" i="30" l="1"/>
  <c r="Q10" i="29"/>
  <c r="Q10" i="31"/>
  <c r="Q9" i="22"/>
  <c r="Q8" i="22"/>
  <c r="Q7" i="22"/>
  <c r="Q6" i="22"/>
  <c r="Q5" i="22"/>
  <c r="Q4" i="22"/>
  <c r="Q11" i="22" s="1"/>
  <c r="Q3" i="22"/>
  <c r="Q3" i="24"/>
  <c r="Q4" i="24"/>
  <c r="Q6" i="24"/>
  <c r="Q8" i="24"/>
  <c r="Q5" i="24"/>
  <c r="Q7" i="23"/>
  <c r="Q4" i="23"/>
  <c r="Q5" i="23"/>
  <c r="Q6" i="23"/>
  <c r="Q3" i="23"/>
  <c r="Q8" i="23"/>
  <c r="Q10" i="24" l="1"/>
  <c r="Q10" i="23"/>
  <c r="AD27" i="21" l="1"/>
  <c r="V18" i="21"/>
  <c r="R18" i="21"/>
  <c r="V5" i="21"/>
  <c r="V4" i="21"/>
  <c r="AA22" i="21" s="1"/>
  <c r="V3" i="21"/>
  <c r="S16" i="21" s="1"/>
  <c r="AD27" i="19"/>
  <c r="V18" i="19"/>
  <c r="R18" i="19"/>
  <c r="V5" i="19"/>
  <c r="X14" i="19" s="1"/>
  <c r="V4" i="19"/>
  <c r="AA22" i="19" s="1"/>
  <c r="V3" i="19"/>
  <c r="S16" i="19" s="1"/>
  <c r="AD27" i="18"/>
  <c r="V18" i="18"/>
  <c r="R18" i="18"/>
  <c r="V5" i="18"/>
  <c r="X14" i="18" s="1"/>
  <c r="V4" i="18"/>
  <c r="AA22" i="18" s="1"/>
  <c r="V3" i="18"/>
  <c r="S16" i="18" s="1"/>
  <c r="AD27" i="16"/>
  <c r="V18" i="16"/>
  <c r="R18" i="16"/>
  <c r="V5" i="16"/>
  <c r="X14" i="16" s="1"/>
  <c r="V4" i="16"/>
  <c r="AA22" i="16" s="1"/>
  <c r="V3" i="16"/>
  <c r="S16" i="16" s="1"/>
  <c r="AD27" i="15"/>
  <c r="V18" i="15"/>
  <c r="R18" i="15"/>
  <c r="V5" i="15"/>
  <c r="V4" i="15"/>
  <c r="AA22" i="15" s="1"/>
  <c r="V3" i="15"/>
  <c r="S15" i="15" s="1"/>
  <c r="AD27" i="14"/>
  <c r="R18" i="14"/>
  <c r="V18" i="14"/>
  <c r="V5" i="14"/>
  <c r="X14" i="14" s="1"/>
  <c r="V4" i="14"/>
  <c r="AA22" i="14" s="1"/>
  <c r="V3" i="14"/>
  <c r="S16" i="14" s="1"/>
  <c r="S3" i="5"/>
  <c r="T3" i="5" s="1"/>
  <c r="S4" i="5"/>
  <c r="T4" i="5" s="1"/>
  <c r="S5" i="5"/>
  <c r="T5" i="5"/>
  <c r="S6" i="5"/>
  <c r="T6" i="5"/>
  <c r="S7" i="5"/>
  <c r="T7" i="5"/>
  <c r="S8" i="5"/>
  <c r="T8" i="5" s="1"/>
  <c r="S9" i="5"/>
  <c r="T9" i="5" s="1"/>
  <c r="S10" i="5"/>
  <c r="T10" i="5"/>
  <c r="S11" i="5"/>
  <c r="T11" i="5"/>
  <c r="S12" i="5"/>
  <c r="T12" i="5"/>
  <c r="S13" i="5"/>
  <c r="T13" i="5" s="1"/>
  <c r="S14" i="5"/>
  <c r="T14" i="5" s="1"/>
  <c r="S15" i="5"/>
  <c r="T15" i="5"/>
  <c r="S16" i="5"/>
  <c r="T16" i="5"/>
  <c r="S17" i="5"/>
  <c r="T17" i="5"/>
  <c r="S18" i="5"/>
  <c r="T18" i="5" s="1"/>
  <c r="S19" i="5"/>
  <c r="T19" i="5" s="1"/>
  <c r="S20" i="5"/>
  <c r="T20" i="5"/>
  <c r="S21" i="5"/>
  <c r="T21" i="5"/>
  <c r="S22" i="5"/>
  <c r="T22" i="5"/>
  <c r="S23" i="5"/>
  <c r="T23" i="5" s="1"/>
  <c r="S24" i="5"/>
  <c r="T24" i="5" s="1"/>
  <c r="S25" i="5"/>
  <c r="T25" i="5"/>
  <c r="S26" i="5"/>
  <c r="T26" i="5"/>
  <c r="S27" i="5"/>
  <c r="T27" i="5"/>
  <c r="S28" i="5"/>
  <c r="T28" i="5" s="1"/>
  <c r="S29" i="5"/>
  <c r="T29" i="5" s="1"/>
  <c r="S30" i="5"/>
  <c r="T30" i="5"/>
  <c r="S31" i="5"/>
  <c r="T31" i="5"/>
  <c r="S32" i="5"/>
  <c r="T32" i="5"/>
  <c r="S33" i="5"/>
  <c r="T33" i="5" s="1"/>
  <c r="S34" i="5"/>
  <c r="T34" i="5" s="1"/>
  <c r="S35" i="5"/>
  <c r="T35" i="5"/>
  <c r="S36" i="5"/>
  <c r="T36" i="5"/>
  <c r="S37" i="5"/>
  <c r="T37" i="5"/>
  <c r="S38" i="5"/>
  <c r="T38" i="5" s="1"/>
  <c r="S39" i="5"/>
  <c r="T39" i="5" s="1"/>
  <c r="S40" i="5"/>
  <c r="T40" i="5"/>
  <c r="S41" i="5"/>
  <c r="T41" i="5"/>
  <c r="S42" i="5"/>
  <c r="T42" i="5"/>
  <c r="S43" i="5"/>
  <c r="T43" i="5" s="1"/>
  <c r="S44" i="5"/>
  <c r="T44" i="5" s="1"/>
  <c r="S45" i="5"/>
  <c r="T45" i="5"/>
  <c r="S46" i="5"/>
  <c r="T46" i="5"/>
  <c r="S47" i="5"/>
  <c r="T47" i="5"/>
  <c r="S48" i="5"/>
  <c r="T48" i="5" s="1"/>
  <c r="S49" i="5"/>
  <c r="T49" i="5" s="1"/>
  <c r="S50" i="5"/>
  <c r="T50" i="5"/>
  <c r="S51" i="5"/>
  <c r="T51" i="5"/>
  <c r="S52" i="5"/>
  <c r="T52" i="5"/>
  <c r="S53" i="5"/>
  <c r="T53" i="5" s="1"/>
  <c r="S54" i="5"/>
  <c r="T54" i="5" s="1"/>
  <c r="S55" i="5"/>
  <c r="T55" i="5"/>
  <c r="S56" i="5"/>
  <c r="T56" i="5"/>
  <c r="S57" i="5"/>
  <c r="T57" i="5"/>
  <c r="S58" i="5"/>
  <c r="T58" i="5" s="1"/>
  <c r="S59" i="5"/>
  <c r="T59" i="5" s="1"/>
  <c r="S60" i="5"/>
  <c r="T60" i="5"/>
  <c r="S61" i="5"/>
  <c r="T61" i="5"/>
  <c r="S62" i="5"/>
  <c r="T62" i="5"/>
  <c r="S63" i="5"/>
  <c r="T63" i="5" s="1"/>
  <c r="S64" i="5"/>
  <c r="T64" i="5" s="1"/>
  <c r="S65" i="5"/>
  <c r="T65" i="5"/>
  <c r="S66" i="5"/>
  <c r="T66" i="5"/>
  <c r="S67" i="5"/>
  <c r="T67" i="5"/>
  <c r="S68" i="5"/>
  <c r="T68" i="5" s="1"/>
  <c r="S69" i="5"/>
  <c r="T69" i="5" s="1"/>
  <c r="S70" i="5"/>
  <c r="T70" i="5"/>
  <c r="S71" i="5"/>
  <c r="T71" i="5"/>
  <c r="S72" i="5"/>
  <c r="T72" i="5"/>
  <c r="S73" i="5"/>
  <c r="T73" i="5"/>
  <c r="S74" i="5"/>
  <c r="T74" i="5" s="1"/>
  <c r="S75" i="5"/>
  <c r="T75" i="5"/>
  <c r="S76" i="5"/>
  <c r="T76" i="5"/>
  <c r="S77" i="5"/>
  <c r="T77" i="5"/>
  <c r="S78" i="5"/>
  <c r="T78" i="5"/>
  <c r="S79" i="5"/>
  <c r="T79" i="5" s="1"/>
  <c r="S80" i="5"/>
  <c r="T80" i="5"/>
  <c r="S81" i="5"/>
  <c r="T81" i="5"/>
  <c r="S82" i="5"/>
  <c r="T82" i="5"/>
  <c r="S83" i="5"/>
  <c r="T83" i="5"/>
  <c r="S84" i="5"/>
  <c r="T84" i="5" s="1"/>
  <c r="S85" i="5"/>
  <c r="T85" i="5"/>
  <c r="S86" i="5"/>
  <c r="T86" i="5"/>
  <c r="S87" i="5"/>
  <c r="T87" i="5"/>
  <c r="S88" i="5"/>
  <c r="T88" i="5"/>
  <c r="S89" i="5"/>
  <c r="T89" i="5" s="1"/>
  <c r="S90" i="5"/>
  <c r="T90" i="5"/>
  <c r="S91" i="5"/>
  <c r="T91" i="5"/>
  <c r="S92" i="5"/>
  <c r="T92" i="5"/>
  <c r="S93" i="5"/>
  <c r="T93" i="5"/>
  <c r="S94" i="5"/>
  <c r="T94" i="5" s="1"/>
  <c r="S95" i="5"/>
  <c r="T95" i="5"/>
  <c r="S96" i="5"/>
  <c r="T96" i="5"/>
  <c r="S97" i="5"/>
  <c r="T97" i="5"/>
  <c r="S98" i="5"/>
  <c r="T98" i="5"/>
  <c r="S99" i="5"/>
  <c r="T99" i="5" s="1"/>
  <c r="S100" i="5"/>
  <c r="T100" i="5"/>
  <c r="S101" i="5"/>
  <c r="T101" i="5"/>
  <c r="S102" i="5"/>
  <c r="T102" i="5"/>
  <c r="S103" i="5"/>
  <c r="T103" i="5"/>
  <c r="S104" i="5"/>
  <c r="T104" i="5" s="1"/>
  <c r="S105" i="5"/>
  <c r="T105" i="5"/>
  <c r="S106" i="5"/>
  <c r="T106" i="5"/>
  <c r="S107" i="5"/>
  <c r="T107" i="5"/>
  <c r="S108" i="5"/>
  <c r="T108" i="5"/>
  <c r="S109" i="5"/>
  <c r="T109" i="5" s="1"/>
  <c r="S110" i="5"/>
  <c r="T110" i="5"/>
  <c r="S111" i="5"/>
  <c r="T111" i="5"/>
  <c r="S112" i="5"/>
  <c r="T112" i="5"/>
  <c r="S113" i="5"/>
  <c r="T113" i="5"/>
  <c r="S114" i="5"/>
  <c r="T114" i="5" s="1"/>
  <c r="S115" i="5"/>
  <c r="T115" i="5"/>
  <c r="S116" i="5"/>
  <c r="T116" i="5"/>
  <c r="S117" i="5"/>
  <c r="T117" i="5"/>
  <c r="S118" i="5"/>
  <c r="T118" i="5"/>
  <c r="S119" i="5"/>
  <c r="T119" i="5" s="1"/>
  <c r="S120" i="5"/>
  <c r="T120" i="5"/>
  <c r="S121" i="5"/>
  <c r="T121" i="5"/>
  <c r="S122" i="5"/>
  <c r="T122" i="5"/>
  <c r="S123" i="5"/>
  <c r="T123" i="5"/>
  <c r="S124" i="5"/>
  <c r="T124" i="5" s="1"/>
  <c r="S125" i="5"/>
  <c r="T125" i="5"/>
  <c r="S126" i="5"/>
  <c r="T126" i="5"/>
  <c r="S127" i="5"/>
  <c r="T127" i="5"/>
  <c r="S128" i="5"/>
  <c r="T128" i="5"/>
  <c r="S129" i="5"/>
  <c r="T129" i="5" s="1"/>
  <c r="S130" i="5"/>
  <c r="T130" i="5"/>
  <c r="S131" i="5"/>
  <c r="T131" i="5"/>
  <c r="S132" i="5"/>
  <c r="T132" i="5"/>
  <c r="S133" i="5"/>
  <c r="T133" i="5"/>
  <c r="S134" i="5"/>
  <c r="T134" i="5" s="1"/>
  <c r="S135" i="5"/>
  <c r="T135" i="5"/>
  <c r="S136" i="5"/>
  <c r="T136" i="5"/>
  <c r="S137" i="5"/>
  <c r="T137" i="5"/>
  <c r="S138" i="5"/>
  <c r="T138" i="5"/>
  <c r="S139" i="5"/>
  <c r="T139" i="5" s="1"/>
  <c r="S140" i="5"/>
  <c r="T140" i="5"/>
  <c r="S141" i="5"/>
  <c r="T141" i="5"/>
  <c r="S142" i="5"/>
  <c r="T142" i="5"/>
  <c r="S143" i="5"/>
  <c r="T143" i="5"/>
  <c r="S144" i="5"/>
  <c r="T144" i="5" s="1"/>
  <c r="S145" i="5"/>
  <c r="T145" i="5"/>
  <c r="S146" i="5"/>
  <c r="T146" i="5"/>
  <c r="S147" i="5"/>
  <c r="T147" i="5"/>
  <c r="S148" i="5"/>
  <c r="T148" i="5"/>
  <c r="S149" i="5"/>
  <c r="T149" i="5" s="1"/>
  <c r="S150" i="5"/>
  <c r="T150" i="5"/>
  <c r="S151" i="5"/>
  <c r="T151" i="5"/>
  <c r="S152" i="5"/>
  <c r="T152" i="5"/>
  <c r="S153" i="5"/>
  <c r="T153" i="5"/>
  <c r="S154" i="5"/>
  <c r="T154" i="5" s="1"/>
  <c r="S155" i="5"/>
  <c r="T155" i="5"/>
  <c r="S156" i="5"/>
  <c r="T156" i="5"/>
  <c r="S157" i="5"/>
  <c r="T157" i="5"/>
  <c r="S158" i="5"/>
  <c r="T158" i="5"/>
  <c r="S159" i="5"/>
  <c r="T159" i="5" s="1"/>
  <c r="S160" i="5"/>
  <c r="T160" i="5"/>
  <c r="S161" i="5"/>
  <c r="T161" i="5"/>
  <c r="S162" i="5"/>
  <c r="T162" i="5"/>
  <c r="S163" i="5"/>
  <c r="T163" i="5"/>
  <c r="S164" i="5"/>
  <c r="T164" i="5" s="1"/>
  <c r="S165" i="5"/>
  <c r="T165" i="5"/>
  <c r="S166" i="5"/>
  <c r="T166" i="5"/>
  <c r="S167" i="5"/>
  <c r="T167" i="5"/>
  <c r="S168" i="5"/>
  <c r="T168" i="5"/>
  <c r="S169" i="5"/>
  <c r="T169" i="5" s="1"/>
  <c r="S170" i="5"/>
  <c r="T170" i="5"/>
  <c r="S171" i="5"/>
  <c r="T171" i="5"/>
  <c r="S172" i="5"/>
  <c r="T172" i="5"/>
  <c r="S173" i="5"/>
  <c r="T173" i="5"/>
  <c r="S174" i="5"/>
  <c r="T174" i="5" s="1"/>
  <c r="S175" i="5"/>
  <c r="T175" i="5"/>
  <c r="S176" i="5"/>
  <c r="T176" i="5"/>
  <c r="S177" i="5"/>
  <c r="T177" i="5"/>
  <c r="S2" i="5"/>
  <c r="T2" i="5"/>
  <c r="L136" i="5"/>
  <c r="M136" i="5" s="1"/>
  <c r="L135" i="5"/>
  <c r="M135" i="5" s="1"/>
  <c r="L134" i="5"/>
  <c r="M134" i="5" s="1"/>
  <c r="L133" i="5"/>
  <c r="M133" i="5" s="1"/>
  <c r="L132" i="5"/>
  <c r="M132" i="5" s="1"/>
  <c r="L131" i="5"/>
  <c r="M131" i="5" s="1"/>
  <c r="L130" i="5"/>
  <c r="M130" i="5" s="1"/>
  <c r="L129" i="5"/>
  <c r="M129" i="5" s="1"/>
  <c r="L128" i="5"/>
  <c r="M128" i="5" s="1"/>
  <c r="L127" i="5"/>
  <c r="M127" i="5" s="1"/>
  <c r="L126" i="5"/>
  <c r="M126" i="5" s="1"/>
  <c r="L125" i="5"/>
  <c r="M125" i="5" s="1"/>
  <c r="L124" i="5"/>
  <c r="M124" i="5" s="1"/>
  <c r="L123" i="5"/>
  <c r="M123" i="5" s="1"/>
  <c r="L122" i="5"/>
  <c r="M122" i="5" s="1"/>
  <c r="L121" i="5"/>
  <c r="M121" i="5" s="1"/>
  <c r="L120" i="5"/>
  <c r="M120" i="5" s="1"/>
  <c r="L119" i="5"/>
  <c r="M119" i="5" s="1"/>
  <c r="L118" i="5"/>
  <c r="M118" i="5" s="1"/>
  <c r="L117" i="5"/>
  <c r="M117" i="5" s="1"/>
  <c r="L116" i="5"/>
  <c r="M116" i="5" s="1"/>
  <c r="L115" i="5"/>
  <c r="M115" i="5" s="1"/>
  <c r="L114" i="5"/>
  <c r="M114" i="5" s="1"/>
  <c r="L113" i="5"/>
  <c r="M113" i="5" s="1"/>
  <c r="L112" i="5"/>
  <c r="M112" i="5" s="1"/>
  <c r="L111" i="5"/>
  <c r="M111" i="5" s="1"/>
  <c r="L110" i="5"/>
  <c r="M110" i="5" s="1"/>
  <c r="L109" i="5"/>
  <c r="M109" i="5" s="1"/>
  <c r="L108" i="5"/>
  <c r="M108" i="5" s="1"/>
  <c r="L107" i="5"/>
  <c r="M107" i="5" s="1"/>
  <c r="L106" i="5"/>
  <c r="M106" i="5" s="1"/>
  <c r="L105" i="5"/>
  <c r="M105" i="5" s="1"/>
  <c r="L104" i="5"/>
  <c r="M104" i="5" s="1"/>
  <c r="L103" i="5"/>
  <c r="M103" i="5" s="1"/>
  <c r="L102" i="5"/>
  <c r="M102" i="5" s="1"/>
  <c r="L101" i="5"/>
  <c r="M101" i="5" s="1"/>
  <c r="L100" i="5"/>
  <c r="M100" i="5" s="1"/>
  <c r="L99" i="5"/>
  <c r="M99" i="5" s="1"/>
  <c r="L98" i="5"/>
  <c r="M98" i="5" s="1"/>
  <c r="L97" i="5"/>
  <c r="M97" i="5" s="1"/>
  <c r="L96" i="5"/>
  <c r="M96" i="5" s="1"/>
  <c r="L95" i="5"/>
  <c r="M95" i="5" s="1"/>
  <c r="L94" i="5"/>
  <c r="M94" i="5" s="1"/>
  <c r="L93" i="5"/>
  <c r="M93" i="5" s="1"/>
  <c r="L92" i="5"/>
  <c r="M92" i="5" s="1"/>
  <c r="L91" i="5"/>
  <c r="M91" i="5" s="1"/>
  <c r="L90" i="5"/>
  <c r="M90" i="5" s="1"/>
  <c r="L89" i="5"/>
  <c r="M89" i="5" s="1"/>
  <c r="L88" i="5"/>
  <c r="M88" i="5" s="1"/>
  <c r="L87" i="5"/>
  <c r="M87" i="5" s="1"/>
  <c r="L86" i="5"/>
  <c r="M86" i="5" s="1"/>
  <c r="L85" i="5"/>
  <c r="M85" i="5" s="1"/>
  <c r="L84" i="5"/>
  <c r="M84" i="5" s="1"/>
  <c r="L83" i="5"/>
  <c r="M83" i="5" s="1"/>
  <c r="L82" i="5"/>
  <c r="M82" i="5" s="1"/>
  <c r="L81" i="5"/>
  <c r="M81" i="5" s="1"/>
  <c r="L80" i="5"/>
  <c r="M80" i="5" s="1"/>
  <c r="L79" i="5"/>
  <c r="M79" i="5" s="1"/>
  <c r="L78" i="5"/>
  <c r="M78" i="5" s="1"/>
  <c r="L77" i="5"/>
  <c r="M77" i="5" s="1"/>
  <c r="L76" i="5"/>
  <c r="M76" i="5" s="1"/>
  <c r="L75" i="5"/>
  <c r="M75" i="5" s="1"/>
  <c r="L74" i="5"/>
  <c r="M74" i="5" s="1"/>
  <c r="L73" i="5"/>
  <c r="M73" i="5" s="1"/>
  <c r="L72" i="5"/>
  <c r="M72" i="5" s="1"/>
  <c r="L71" i="5"/>
  <c r="M71" i="5" s="1"/>
  <c r="L70" i="5"/>
  <c r="M70" i="5" s="1"/>
  <c r="L69" i="5"/>
  <c r="M69" i="5" s="1"/>
  <c r="L68" i="5"/>
  <c r="M68" i="5" s="1"/>
  <c r="L67" i="5"/>
  <c r="M67" i="5" s="1"/>
  <c r="L66" i="5"/>
  <c r="M66" i="5" s="1"/>
  <c r="L65" i="5"/>
  <c r="M65" i="5" s="1"/>
  <c r="L64" i="5"/>
  <c r="M64" i="5" s="1"/>
  <c r="L63" i="5"/>
  <c r="M63" i="5" s="1"/>
  <c r="L62" i="5"/>
  <c r="M62" i="5" s="1"/>
  <c r="L61" i="5"/>
  <c r="M61" i="5" s="1"/>
  <c r="L60" i="5"/>
  <c r="M60" i="5" s="1"/>
  <c r="L59" i="5"/>
  <c r="M59" i="5" s="1"/>
  <c r="L58" i="5"/>
  <c r="M58" i="5" s="1"/>
  <c r="L57" i="5"/>
  <c r="M57" i="5" s="1"/>
  <c r="L56" i="5"/>
  <c r="M56" i="5" s="1"/>
  <c r="L55" i="5"/>
  <c r="M55" i="5" s="1"/>
  <c r="L54" i="5"/>
  <c r="M54" i="5" s="1"/>
  <c r="L53" i="5"/>
  <c r="M53" i="5" s="1"/>
  <c r="L52" i="5"/>
  <c r="M52" i="5" s="1"/>
  <c r="L51" i="5"/>
  <c r="M51" i="5" s="1"/>
  <c r="L50" i="5"/>
  <c r="M50" i="5" s="1"/>
  <c r="L49" i="5"/>
  <c r="M49" i="5" s="1"/>
  <c r="L48" i="5"/>
  <c r="M48" i="5" s="1"/>
  <c r="L47" i="5"/>
  <c r="M47" i="5" s="1"/>
  <c r="L46" i="5"/>
  <c r="M46" i="5" s="1"/>
  <c r="L45" i="5"/>
  <c r="M45" i="5" s="1"/>
  <c r="L44" i="5"/>
  <c r="M44" i="5" s="1"/>
  <c r="L43" i="5"/>
  <c r="M43" i="5" s="1"/>
  <c r="L42" i="5"/>
  <c r="M42" i="5" s="1"/>
  <c r="L41" i="5"/>
  <c r="M41" i="5" s="1"/>
  <c r="L40" i="5"/>
  <c r="M40" i="5" s="1"/>
  <c r="L39" i="5"/>
  <c r="M39" i="5" s="1"/>
  <c r="L38" i="5"/>
  <c r="M38" i="5" s="1"/>
  <c r="L37" i="5"/>
  <c r="M37" i="5" s="1"/>
  <c r="L36" i="5"/>
  <c r="M36" i="5" s="1"/>
  <c r="L35" i="5"/>
  <c r="M35" i="5" s="1"/>
  <c r="L34" i="5"/>
  <c r="M34" i="5" s="1"/>
  <c r="L33" i="5"/>
  <c r="M33" i="5" s="1"/>
  <c r="L32" i="5"/>
  <c r="M32" i="5" s="1"/>
  <c r="L31" i="5"/>
  <c r="M31" i="5" s="1"/>
  <c r="L30" i="5"/>
  <c r="M30" i="5" s="1"/>
  <c r="L29" i="5"/>
  <c r="M29" i="5" s="1"/>
  <c r="L28" i="5"/>
  <c r="M28" i="5" s="1"/>
  <c r="L27" i="5"/>
  <c r="M27" i="5" s="1"/>
  <c r="L26" i="5"/>
  <c r="M26" i="5" s="1"/>
  <c r="L25" i="5"/>
  <c r="M25" i="5" s="1"/>
  <c r="L24" i="5"/>
  <c r="M24" i="5" s="1"/>
  <c r="L23" i="5"/>
  <c r="M23" i="5" s="1"/>
  <c r="L22" i="5"/>
  <c r="M22" i="5" s="1"/>
  <c r="L21" i="5"/>
  <c r="M21" i="5" s="1"/>
  <c r="L20" i="5"/>
  <c r="M20" i="5" s="1"/>
  <c r="L19" i="5"/>
  <c r="M19" i="5" s="1"/>
  <c r="L18" i="5"/>
  <c r="M18" i="5" s="1"/>
  <c r="L17" i="5"/>
  <c r="M17" i="5" s="1"/>
  <c r="L16" i="5"/>
  <c r="M16" i="5" s="1"/>
  <c r="L15" i="5"/>
  <c r="M15" i="5" s="1"/>
  <c r="L14" i="5"/>
  <c r="M14" i="5" s="1"/>
  <c r="L13" i="5"/>
  <c r="M13" i="5" s="1"/>
  <c r="L12" i="5"/>
  <c r="M12" i="5" s="1"/>
  <c r="L11" i="5"/>
  <c r="M11" i="5" s="1"/>
  <c r="L10" i="5"/>
  <c r="M10" i="5" s="1"/>
  <c r="L9" i="5"/>
  <c r="M9" i="5" s="1"/>
  <c r="L8" i="5"/>
  <c r="M8" i="5" s="1"/>
  <c r="L7" i="5"/>
  <c r="M7" i="5" s="1"/>
  <c r="L6" i="5"/>
  <c r="M6" i="5" s="1"/>
  <c r="L5" i="5"/>
  <c r="M5" i="5" s="1"/>
  <c r="L4" i="5"/>
  <c r="M4" i="5" s="1"/>
  <c r="L3" i="5"/>
  <c r="M3" i="5" s="1"/>
  <c r="L2" i="5"/>
  <c r="M2" i="5" s="1"/>
  <c r="K471" i="1"/>
  <c r="K470" i="1"/>
  <c r="K469" i="1"/>
  <c r="K468" i="1"/>
  <c r="K467" i="1"/>
  <c r="K466" i="1"/>
  <c r="K465" i="1"/>
  <c r="K464" i="1"/>
  <c r="K463" i="1"/>
  <c r="K462" i="1"/>
  <c r="K461" i="1"/>
  <c r="K460" i="1"/>
  <c r="K459" i="1"/>
  <c r="K458" i="1"/>
  <c r="K457" i="1"/>
  <c r="K456" i="1"/>
  <c r="K455" i="1"/>
  <c r="K454" i="1"/>
  <c r="K453" i="1"/>
  <c r="K452" i="1"/>
  <c r="K451" i="1"/>
  <c r="K450" i="1"/>
  <c r="K449" i="1"/>
  <c r="K448" i="1"/>
  <c r="K447" i="1"/>
  <c r="K446" i="1"/>
  <c r="K445" i="1"/>
  <c r="K444" i="1"/>
  <c r="K443" i="1"/>
  <c r="K442" i="1"/>
  <c r="K441" i="1"/>
  <c r="K440" i="1"/>
  <c r="K439" i="1"/>
  <c r="K438" i="1"/>
  <c r="K437" i="1"/>
  <c r="K436" i="1"/>
  <c r="K435" i="1"/>
  <c r="K434" i="1"/>
  <c r="K433" i="1"/>
  <c r="K432" i="1"/>
  <c r="K431" i="1"/>
  <c r="K430" i="1"/>
  <c r="K429" i="1"/>
  <c r="K428" i="1"/>
  <c r="K427" i="1"/>
  <c r="K426" i="1"/>
  <c r="K425" i="1"/>
  <c r="K424" i="1"/>
  <c r="K423" i="1"/>
  <c r="K422" i="1"/>
  <c r="K421" i="1"/>
  <c r="K420" i="1"/>
  <c r="K419" i="1"/>
  <c r="K418" i="1"/>
  <c r="K417" i="1"/>
  <c r="K416" i="1"/>
  <c r="K415" i="1"/>
  <c r="K414" i="1"/>
  <c r="K413" i="1"/>
  <c r="K412" i="1"/>
  <c r="K411" i="1"/>
  <c r="K410" i="1"/>
  <c r="K409" i="1"/>
  <c r="K408" i="1"/>
  <c r="K407" i="1"/>
  <c r="K406" i="1"/>
  <c r="K405" i="1"/>
  <c r="K404" i="1"/>
  <c r="K403" i="1"/>
  <c r="K402" i="1"/>
  <c r="K401" i="1"/>
  <c r="K400" i="1"/>
  <c r="K399" i="1"/>
  <c r="K398" i="1"/>
  <c r="K397" i="1"/>
  <c r="K396" i="1"/>
  <c r="K395" i="1"/>
  <c r="K394" i="1"/>
  <c r="K393" i="1"/>
  <c r="K392" i="1"/>
  <c r="K391" i="1"/>
  <c r="K390" i="1"/>
  <c r="K389" i="1"/>
  <c r="K388" i="1"/>
  <c r="K387" i="1"/>
  <c r="K386" i="1"/>
  <c r="K385" i="1"/>
  <c r="K384" i="1"/>
  <c r="K383" i="1"/>
  <c r="K382" i="1"/>
  <c r="K381" i="1"/>
  <c r="K380" i="1"/>
  <c r="K379" i="1"/>
  <c r="K378" i="1"/>
  <c r="K377" i="1"/>
  <c r="K376" i="1"/>
  <c r="K375" i="1"/>
  <c r="K374" i="1"/>
  <c r="K373" i="1"/>
  <c r="K372" i="1"/>
  <c r="K371" i="1"/>
  <c r="K370" i="1"/>
  <c r="K369" i="1"/>
  <c r="K368" i="1"/>
  <c r="K367" i="1"/>
  <c r="K366" i="1"/>
  <c r="K365" i="1"/>
  <c r="K364" i="1"/>
  <c r="K363" i="1"/>
  <c r="K362" i="1"/>
  <c r="K361" i="1"/>
  <c r="K360" i="1"/>
  <c r="K359" i="1"/>
  <c r="K358" i="1"/>
  <c r="K357" i="1"/>
  <c r="K356" i="1"/>
  <c r="K355" i="1"/>
  <c r="K354" i="1"/>
  <c r="K353" i="1"/>
  <c r="L25" i="11"/>
  <c r="K28" i="11"/>
  <c r="K27" i="11"/>
  <c r="J28" i="11"/>
  <c r="J26" i="11"/>
  <c r="J25" i="11"/>
  <c r="I29" i="11"/>
  <c r="I25" i="11"/>
  <c r="H27" i="11"/>
  <c r="F30" i="11"/>
  <c r="F28" i="11"/>
  <c r="F27" i="11"/>
  <c r="F25" i="11"/>
  <c r="E30" i="11"/>
  <c r="E29" i="11"/>
  <c r="E25" i="11"/>
  <c r="D30" i="11"/>
  <c r="D29" i="11"/>
  <c r="D25" i="11"/>
  <c r="C30" i="11"/>
  <c r="M32" i="9"/>
  <c r="M31" i="9"/>
  <c r="L32" i="9"/>
  <c r="K32" i="9"/>
  <c r="K29" i="9"/>
  <c r="J26" i="9"/>
  <c r="H25" i="9"/>
  <c r="E32" i="9"/>
  <c r="E31" i="9"/>
  <c r="G27" i="8"/>
  <c r="D31" i="9"/>
  <c r="D30" i="9"/>
  <c r="C25" i="9"/>
  <c r="B32" i="9"/>
  <c r="B26" i="9"/>
  <c r="M25" i="10"/>
  <c r="L31" i="10"/>
  <c r="L30" i="10"/>
  <c r="J26" i="10"/>
  <c r="I30" i="10"/>
  <c r="I26" i="10"/>
  <c r="G25" i="10"/>
  <c r="E32" i="10"/>
  <c r="C32" i="10"/>
  <c r="D28" i="8"/>
  <c r="D25" i="8"/>
  <c r="C28" i="8"/>
  <c r="D26" i="8"/>
  <c r="B30" i="11"/>
  <c r="M29" i="11"/>
  <c r="L29" i="11"/>
  <c r="K29" i="11"/>
  <c r="J29" i="11"/>
  <c r="H29" i="11"/>
  <c r="G29" i="11"/>
  <c r="F29" i="11"/>
  <c r="C29" i="11"/>
  <c r="B29" i="11"/>
  <c r="M28" i="11"/>
  <c r="L28" i="11"/>
  <c r="I28" i="11"/>
  <c r="H28" i="11"/>
  <c r="G28" i="11"/>
  <c r="E28" i="11"/>
  <c r="D28" i="11"/>
  <c r="C28" i="11"/>
  <c r="B28" i="11"/>
  <c r="M27" i="11"/>
  <c r="L27" i="11"/>
  <c r="J27" i="11"/>
  <c r="I27" i="11"/>
  <c r="G27" i="11"/>
  <c r="E27" i="11"/>
  <c r="D27" i="11"/>
  <c r="C27" i="11"/>
  <c r="B27" i="11"/>
  <c r="M26" i="11"/>
  <c r="L26" i="11"/>
  <c r="K26" i="11"/>
  <c r="I26" i="11"/>
  <c r="H26" i="11"/>
  <c r="G26" i="11"/>
  <c r="F26" i="11"/>
  <c r="E26" i="11"/>
  <c r="D26" i="11"/>
  <c r="C26" i="11"/>
  <c r="B26" i="11"/>
  <c r="M25" i="11"/>
  <c r="K25" i="11"/>
  <c r="H25" i="11"/>
  <c r="G25" i="11"/>
  <c r="C25" i="11"/>
  <c r="B25" i="11"/>
  <c r="M25" i="9"/>
  <c r="M26" i="9"/>
  <c r="M27" i="9"/>
  <c r="M28" i="9"/>
  <c r="M29" i="9"/>
  <c r="M30" i="9"/>
  <c r="C26" i="9"/>
  <c r="D26" i="9"/>
  <c r="E26" i="9"/>
  <c r="F26" i="9"/>
  <c r="G26" i="9"/>
  <c r="H26" i="9"/>
  <c r="I26" i="9"/>
  <c r="K26" i="9"/>
  <c r="L26" i="9"/>
  <c r="B27" i="9"/>
  <c r="C27" i="9"/>
  <c r="D27" i="9"/>
  <c r="E27" i="9"/>
  <c r="F27" i="9"/>
  <c r="G27" i="9"/>
  <c r="H27" i="9"/>
  <c r="I27" i="9"/>
  <c r="J27" i="9"/>
  <c r="K27" i="9"/>
  <c r="L27" i="9"/>
  <c r="B28" i="9"/>
  <c r="C28" i="9"/>
  <c r="D28" i="9"/>
  <c r="E28" i="9"/>
  <c r="F28" i="9"/>
  <c r="G28" i="9"/>
  <c r="H28" i="9"/>
  <c r="I28" i="9"/>
  <c r="J28" i="9"/>
  <c r="K28" i="9"/>
  <c r="L28" i="9"/>
  <c r="B29" i="9"/>
  <c r="C29" i="9"/>
  <c r="D29" i="9"/>
  <c r="E29" i="9"/>
  <c r="F29" i="9"/>
  <c r="G29" i="9"/>
  <c r="H29" i="9"/>
  <c r="I29" i="9"/>
  <c r="J29" i="9"/>
  <c r="L29" i="9"/>
  <c r="B30" i="9"/>
  <c r="C30" i="9"/>
  <c r="E30" i="9"/>
  <c r="F30" i="9"/>
  <c r="G30" i="9"/>
  <c r="H30" i="9"/>
  <c r="I30" i="9"/>
  <c r="J30" i="9"/>
  <c r="K30" i="9"/>
  <c r="L30" i="9"/>
  <c r="B31" i="9"/>
  <c r="C31" i="9"/>
  <c r="F31" i="9"/>
  <c r="G31" i="9"/>
  <c r="H31" i="9"/>
  <c r="I31" i="9"/>
  <c r="J31" i="9"/>
  <c r="K31" i="9"/>
  <c r="L31" i="9"/>
  <c r="C32" i="9"/>
  <c r="D32" i="9"/>
  <c r="F32" i="9"/>
  <c r="G32" i="9"/>
  <c r="H32" i="9"/>
  <c r="I32" i="9"/>
  <c r="J32" i="9"/>
  <c r="B26" i="8"/>
  <c r="C26" i="8"/>
  <c r="E26" i="8"/>
  <c r="F26" i="8"/>
  <c r="G26" i="8"/>
  <c r="H26" i="8"/>
  <c r="I26" i="8"/>
  <c r="J26" i="8"/>
  <c r="K26" i="8"/>
  <c r="L26" i="8"/>
  <c r="M26" i="8"/>
  <c r="B27" i="8"/>
  <c r="C27" i="8"/>
  <c r="D27" i="8"/>
  <c r="E27" i="8"/>
  <c r="F27" i="8"/>
  <c r="H27" i="8"/>
  <c r="I27" i="8"/>
  <c r="J27" i="8"/>
  <c r="K27" i="8"/>
  <c r="L27" i="8"/>
  <c r="M27" i="8"/>
  <c r="B28" i="8"/>
  <c r="E28" i="8"/>
  <c r="F28" i="8"/>
  <c r="G28" i="8"/>
  <c r="H28" i="8"/>
  <c r="I28" i="8"/>
  <c r="J28" i="8"/>
  <c r="K28" i="8"/>
  <c r="L28" i="8"/>
  <c r="M28" i="8"/>
  <c r="B29" i="8"/>
  <c r="C29" i="8"/>
  <c r="D29" i="8"/>
  <c r="E29" i="8"/>
  <c r="F29" i="8"/>
  <c r="G29" i="8"/>
  <c r="H29" i="8"/>
  <c r="I29" i="8"/>
  <c r="J29" i="8"/>
  <c r="K29" i="8"/>
  <c r="L29" i="8"/>
  <c r="M29" i="8"/>
  <c r="C25" i="10"/>
  <c r="D25" i="10"/>
  <c r="E25" i="10"/>
  <c r="F25" i="10"/>
  <c r="H25" i="10"/>
  <c r="I25" i="10"/>
  <c r="J25" i="10"/>
  <c r="K25" i="10"/>
  <c r="L25" i="10"/>
  <c r="C26" i="10"/>
  <c r="D26" i="10"/>
  <c r="E26" i="10"/>
  <c r="F26" i="10"/>
  <c r="G26" i="10"/>
  <c r="H26" i="10"/>
  <c r="K26" i="10"/>
  <c r="L26" i="10"/>
  <c r="M26" i="10"/>
  <c r="C27" i="10"/>
  <c r="D27" i="10"/>
  <c r="E27" i="10"/>
  <c r="F27" i="10"/>
  <c r="G27" i="10"/>
  <c r="H27" i="10"/>
  <c r="I27" i="10"/>
  <c r="J27" i="10"/>
  <c r="K27" i="10"/>
  <c r="L27" i="10"/>
  <c r="M27" i="10"/>
  <c r="C28" i="10"/>
  <c r="D28" i="10"/>
  <c r="E28" i="10"/>
  <c r="F28" i="10"/>
  <c r="G28" i="10"/>
  <c r="H28" i="10"/>
  <c r="I28" i="10"/>
  <c r="J28" i="10"/>
  <c r="K28" i="10"/>
  <c r="L28" i="10"/>
  <c r="M28" i="10"/>
  <c r="C29" i="10"/>
  <c r="D29" i="10"/>
  <c r="E29" i="10"/>
  <c r="F29" i="10"/>
  <c r="G29" i="10"/>
  <c r="H29" i="10"/>
  <c r="I29" i="10"/>
  <c r="J29" i="10"/>
  <c r="K29" i="10"/>
  <c r="L29" i="10"/>
  <c r="M29" i="10"/>
  <c r="C30" i="10"/>
  <c r="D30" i="10"/>
  <c r="E30" i="10"/>
  <c r="F30" i="10"/>
  <c r="G30" i="10"/>
  <c r="H30" i="10"/>
  <c r="J30" i="10"/>
  <c r="K30" i="10"/>
  <c r="M30" i="10"/>
  <c r="C31" i="10"/>
  <c r="D31" i="10"/>
  <c r="E31" i="10"/>
  <c r="F31" i="10"/>
  <c r="G31" i="10"/>
  <c r="H31" i="10"/>
  <c r="I31" i="10"/>
  <c r="J31" i="10"/>
  <c r="K31" i="10"/>
  <c r="M31" i="10"/>
  <c r="D32" i="10"/>
  <c r="F32" i="10"/>
  <c r="G32" i="10"/>
  <c r="H32" i="10"/>
  <c r="I32" i="10"/>
  <c r="J32" i="10"/>
  <c r="K32" i="10"/>
  <c r="L32" i="10"/>
  <c r="M32" i="10"/>
  <c r="L25" i="9"/>
  <c r="K25" i="9"/>
  <c r="J25" i="9"/>
  <c r="I25" i="9"/>
  <c r="G25" i="9"/>
  <c r="F25" i="9"/>
  <c r="E25" i="9"/>
  <c r="D25" i="9"/>
  <c r="B25" i="9"/>
  <c r="B26" i="10"/>
  <c r="B27" i="10"/>
  <c r="B28" i="10"/>
  <c r="B29" i="10"/>
  <c r="B30" i="10"/>
  <c r="B31" i="10"/>
  <c r="B32" i="10"/>
  <c r="B25" i="10"/>
  <c r="M32" i="7"/>
  <c r="W17" i="19" l="1"/>
  <c r="X17" i="19" s="1"/>
  <c r="W17" i="15"/>
  <c r="X17" i="15" s="1"/>
  <c r="AA23" i="15"/>
  <c r="S17" i="15"/>
  <c r="S14" i="18"/>
  <c r="W14" i="19"/>
  <c r="S15" i="19"/>
  <c r="S18" i="19" s="1"/>
  <c r="S17" i="19"/>
  <c r="W22" i="21"/>
  <c r="W17" i="21"/>
  <c r="X17" i="21" s="1"/>
  <c r="W16" i="21"/>
  <c r="X16" i="21" s="1"/>
  <c r="AA23" i="21"/>
  <c r="AA24" i="21" s="1"/>
  <c r="X28" i="21"/>
  <c r="X27" i="21"/>
  <c r="X29" i="21"/>
  <c r="X30" i="21"/>
  <c r="W23" i="21"/>
  <c r="S17" i="21"/>
  <c r="W14" i="21"/>
  <c r="X14" i="21"/>
  <c r="S14" i="21"/>
  <c r="S15" i="21"/>
  <c r="W15" i="21"/>
  <c r="W15" i="19"/>
  <c r="X15" i="19" s="1"/>
  <c r="X28" i="19"/>
  <c r="AA23" i="19"/>
  <c r="X27" i="19"/>
  <c r="AA24" i="19"/>
  <c r="S14" i="19"/>
  <c r="W23" i="19"/>
  <c r="X29" i="19"/>
  <c r="W16" i="19"/>
  <c r="X16" i="19" s="1"/>
  <c r="W22" i="19"/>
  <c r="X30" i="19"/>
  <c r="W14" i="18"/>
  <c r="W17" i="18"/>
  <c r="X17" i="18" s="1"/>
  <c r="AA23" i="18"/>
  <c r="AA24" i="18" s="1"/>
  <c r="X28" i="18"/>
  <c r="S17" i="18"/>
  <c r="W23" i="18"/>
  <c r="S15" i="18"/>
  <c r="S18" i="18" s="1"/>
  <c r="X27" i="18"/>
  <c r="W15" i="18"/>
  <c r="X29" i="18"/>
  <c r="W16" i="18"/>
  <c r="X16" i="18" s="1"/>
  <c r="W22" i="18"/>
  <c r="X30" i="18"/>
  <c r="S14" i="16"/>
  <c r="S15" i="16"/>
  <c r="S17" i="16"/>
  <c r="S18" i="16" s="1"/>
  <c r="W23" i="16"/>
  <c r="W17" i="16"/>
  <c r="X17" i="16" s="1"/>
  <c r="X27" i="16"/>
  <c r="W15" i="16"/>
  <c r="X28" i="16"/>
  <c r="W14" i="16"/>
  <c r="X29" i="16"/>
  <c r="AA23" i="16"/>
  <c r="AA24" i="16" s="1"/>
  <c r="W16" i="16"/>
  <c r="X16" i="16" s="1"/>
  <c r="W22" i="16"/>
  <c r="X30" i="16"/>
  <c r="AA24" i="15"/>
  <c r="W22" i="15"/>
  <c r="X27" i="15"/>
  <c r="S14" i="15"/>
  <c r="W14" i="15"/>
  <c r="S16" i="15"/>
  <c r="S18" i="15" s="1"/>
  <c r="X29" i="15"/>
  <c r="X28" i="15"/>
  <c r="W16" i="15"/>
  <c r="X16" i="15" s="1"/>
  <c r="X30" i="15"/>
  <c r="W23" i="15"/>
  <c r="X14" i="15"/>
  <c r="W15" i="15"/>
  <c r="W23" i="14"/>
  <c r="S14" i="14"/>
  <c r="W17" i="14"/>
  <c r="X17" i="14" s="1"/>
  <c r="W14" i="14"/>
  <c r="AA23" i="14"/>
  <c r="AA24" i="14" s="1"/>
  <c r="S17" i="14"/>
  <c r="S15" i="14"/>
  <c r="X27" i="14"/>
  <c r="W15" i="14"/>
  <c r="X28" i="14"/>
  <c r="W16" i="14"/>
  <c r="X16" i="14" s="1"/>
  <c r="X29" i="14"/>
  <c r="W22" i="14"/>
  <c r="W24" i="14" s="1"/>
  <c r="X30" i="14"/>
  <c r="M25" i="8"/>
  <c r="L25" i="8"/>
  <c r="K25" i="8"/>
  <c r="J25" i="8"/>
  <c r="I25" i="8"/>
  <c r="H25" i="8"/>
  <c r="G25" i="8"/>
  <c r="F25" i="8"/>
  <c r="E25" i="8"/>
  <c r="C25" i="8"/>
  <c r="B25" i="8"/>
  <c r="L32" i="7"/>
  <c r="L31" i="7"/>
  <c r="M25" i="7"/>
  <c r="K32" i="7"/>
  <c r="J32" i="7"/>
  <c r="I32" i="7"/>
  <c r="H32" i="7"/>
  <c r="G32" i="7"/>
  <c r="F32" i="7"/>
  <c r="E32" i="7"/>
  <c r="D32" i="7"/>
  <c r="C32" i="7"/>
  <c r="B32" i="7"/>
  <c r="M31" i="7"/>
  <c r="K31" i="7"/>
  <c r="J31" i="7"/>
  <c r="I31" i="7"/>
  <c r="H31" i="7"/>
  <c r="G31" i="7"/>
  <c r="F31" i="7"/>
  <c r="E31" i="7"/>
  <c r="D31" i="7"/>
  <c r="C31" i="7"/>
  <c r="B31" i="7"/>
  <c r="M30" i="7"/>
  <c r="L30" i="7"/>
  <c r="K30" i="7"/>
  <c r="J30" i="7"/>
  <c r="I30" i="7"/>
  <c r="H30" i="7"/>
  <c r="G30" i="7"/>
  <c r="F30" i="7"/>
  <c r="E30" i="7"/>
  <c r="D30" i="7"/>
  <c r="C30" i="7"/>
  <c r="B30" i="7"/>
  <c r="M29" i="7"/>
  <c r="L29" i="7"/>
  <c r="K29" i="7"/>
  <c r="J29" i="7"/>
  <c r="I29" i="7"/>
  <c r="H29" i="7"/>
  <c r="G29" i="7"/>
  <c r="F29" i="7"/>
  <c r="E29" i="7"/>
  <c r="D29" i="7"/>
  <c r="C29" i="7"/>
  <c r="B29" i="7"/>
  <c r="M28" i="7"/>
  <c r="L28" i="7"/>
  <c r="K28" i="7"/>
  <c r="J28" i="7"/>
  <c r="I28" i="7"/>
  <c r="H28" i="7"/>
  <c r="G28" i="7"/>
  <c r="F28" i="7"/>
  <c r="E28" i="7"/>
  <c r="D28" i="7"/>
  <c r="C28" i="7"/>
  <c r="B28" i="7"/>
  <c r="M27" i="7"/>
  <c r="L27" i="7"/>
  <c r="K27" i="7"/>
  <c r="J27" i="7"/>
  <c r="I27" i="7"/>
  <c r="H27" i="7"/>
  <c r="G27" i="7"/>
  <c r="F27" i="7"/>
  <c r="E27" i="7"/>
  <c r="D27" i="7"/>
  <c r="C27" i="7"/>
  <c r="B27" i="7"/>
  <c r="M26" i="7"/>
  <c r="L26" i="7"/>
  <c r="K26" i="7"/>
  <c r="J26" i="7"/>
  <c r="I26" i="7"/>
  <c r="H26" i="7"/>
  <c r="G26" i="7"/>
  <c r="F26" i="7"/>
  <c r="E26" i="7"/>
  <c r="D26" i="7"/>
  <c r="C26" i="7"/>
  <c r="B26" i="7"/>
  <c r="L25" i="7"/>
  <c r="K25" i="7"/>
  <c r="J25" i="7"/>
  <c r="I25" i="7"/>
  <c r="H25" i="7"/>
  <c r="G25" i="7"/>
  <c r="F25" i="7"/>
  <c r="E25" i="7"/>
  <c r="D25" i="7"/>
  <c r="C25" i="7"/>
  <c r="B25" i="7"/>
  <c r="B32" i="6"/>
  <c r="C32" i="6"/>
  <c r="D32" i="6"/>
  <c r="E32" i="6"/>
  <c r="F32" i="6"/>
  <c r="G32" i="6"/>
  <c r="H32" i="6"/>
  <c r="I32" i="6"/>
  <c r="J32" i="6"/>
  <c r="K32" i="6"/>
  <c r="L32" i="6"/>
  <c r="M32" i="6"/>
  <c r="C25" i="6"/>
  <c r="D25" i="6"/>
  <c r="E25" i="6"/>
  <c r="F25" i="6"/>
  <c r="G25" i="6"/>
  <c r="H25" i="6"/>
  <c r="I25" i="6"/>
  <c r="J25" i="6"/>
  <c r="K25" i="6"/>
  <c r="L25" i="6"/>
  <c r="M25" i="6"/>
  <c r="C26" i="6"/>
  <c r="D26" i="6"/>
  <c r="E26" i="6"/>
  <c r="F26" i="6"/>
  <c r="G26" i="6"/>
  <c r="H26" i="6"/>
  <c r="I26" i="6"/>
  <c r="J26" i="6"/>
  <c r="K26" i="6"/>
  <c r="L26" i="6"/>
  <c r="M26" i="6"/>
  <c r="C27" i="6"/>
  <c r="D27" i="6"/>
  <c r="E27" i="6"/>
  <c r="F27" i="6"/>
  <c r="G27" i="6"/>
  <c r="H27" i="6"/>
  <c r="I27" i="6"/>
  <c r="J27" i="6"/>
  <c r="K27" i="6"/>
  <c r="L27" i="6"/>
  <c r="M27" i="6"/>
  <c r="C28" i="6"/>
  <c r="D28" i="6"/>
  <c r="E28" i="6"/>
  <c r="F28" i="6"/>
  <c r="G28" i="6"/>
  <c r="H28" i="6"/>
  <c r="I28" i="6"/>
  <c r="J28" i="6"/>
  <c r="K28" i="6"/>
  <c r="L28" i="6"/>
  <c r="M28" i="6"/>
  <c r="C29" i="6"/>
  <c r="D29" i="6"/>
  <c r="E29" i="6"/>
  <c r="F29" i="6"/>
  <c r="G29" i="6"/>
  <c r="H29" i="6"/>
  <c r="I29" i="6"/>
  <c r="J29" i="6"/>
  <c r="K29" i="6"/>
  <c r="L29" i="6"/>
  <c r="M29" i="6"/>
  <c r="C30" i="6"/>
  <c r="D30" i="6"/>
  <c r="E30" i="6"/>
  <c r="F30" i="6"/>
  <c r="G30" i="6"/>
  <c r="H30" i="6"/>
  <c r="I30" i="6"/>
  <c r="J30" i="6"/>
  <c r="K30" i="6"/>
  <c r="L30" i="6"/>
  <c r="M30" i="6"/>
  <c r="C31" i="6"/>
  <c r="D31" i="6"/>
  <c r="E31" i="6"/>
  <c r="F31" i="6"/>
  <c r="G31" i="6"/>
  <c r="H31" i="6"/>
  <c r="I31" i="6"/>
  <c r="J31" i="6"/>
  <c r="K31" i="6"/>
  <c r="L31" i="6"/>
  <c r="M31" i="6"/>
  <c r="B26" i="6"/>
  <c r="B27" i="6"/>
  <c r="B28" i="6"/>
  <c r="B29" i="6"/>
  <c r="B30" i="6"/>
  <c r="B31" i="6"/>
  <c r="B25" i="6"/>
  <c r="E181" i="5"/>
  <c r="F181" i="5" s="1"/>
  <c r="E180" i="5"/>
  <c r="F180" i="5" s="1"/>
  <c r="E179" i="5"/>
  <c r="F179" i="5" s="1"/>
  <c r="E178" i="5"/>
  <c r="F178" i="5" s="1"/>
  <c r="E177" i="5"/>
  <c r="F177" i="5" s="1"/>
  <c r="E176" i="5"/>
  <c r="F176" i="5" s="1"/>
  <c r="E175" i="5"/>
  <c r="F175" i="5" s="1"/>
  <c r="E174" i="5"/>
  <c r="F174" i="5" s="1"/>
  <c r="E173" i="5"/>
  <c r="F173" i="5" s="1"/>
  <c r="E172" i="5"/>
  <c r="F172" i="5" s="1"/>
  <c r="E171" i="5"/>
  <c r="F171" i="5" s="1"/>
  <c r="E170" i="5"/>
  <c r="F170" i="5" s="1"/>
  <c r="E169" i="5"/>
  <c r="F169" i="5" s="1"/>
  <c r="E168" i="5"/>
  <c r="F168" i="5" s="1"/>
  <c r="E167" i="5"/>
  <c r="F167" i="5" s="1"/>
  <c r="E166" i="5"/>
  <c r="F166" i="5" s="1"/>
  <c r="E165" i="5"/>
  <c r="F165" i="5" s="1"/>
  <c r="E164" i="5"/>
  <c r="F164" i="5" s="1"/>
  <c r="E163" i="5"/>
  <c r="F163" i="5" s="1"/>
  <c r="E162" i="5"/>
  <c r="F162" i="5" s="1"/>
  <c r="E161" i="5"/>
  <c r="F161" i="5" s="1"/>
  <c r="E160" i="5"/>
  <c r="F160" i="5" s="1"/>
  <c r="E159" i="5"/>
  <c r="F159" i="5" s="1"/>
  <c r="E158" i="5"/>
  <c r="F158" i="5" s="1"/>
  <c r="E157" i="5"/>
  <c r="F157" i="5" s="1"/>
  <c r="E156" i="5"/>
  <c r="F156" i="5" s="1"/>
  <c r="E155" i="5"/>
  <c r="F155" i="5" s="1"/>
  <c r="E154" i="5"/>
  <c r="F154" i="5" s="1"/>
  <c r="E153" i="5"/>
  <c r="F153" i="5" s="1"/>
  <c r="E152" i="5"/>
  <c r="F152" i="5" s="1"/>
  <c r="E151" i="5"/>
  <c r="F151" i="5" s="1"/>
  <c r="E150" i="5"/>
  <c r="F150" i="5" s="1"/>
  <c r="E149" i="5"/>
  <c r="F149" i="5" s="1"/>
  <c r="E148" i="5"/>
  <c r="F148" i="5" s="1"/>
  <c r="E147" i="5"/>
  <c r="F147" i="5" s="1"/>
  <c r="E146" i="5"/>
  <c r="F146" i="5" s="1"/>
  <c r="E145" i="5"/>
  <c r="F145" i="5" s="1"/>
  <c r="E144" i="5"/>
  <c r="F144" i="5" s="1"/>
  <c r="E143" i="5"/>
  <c r="F143" i="5" s="1"/>
  <c r="E142" i="5"/>
  <c r="F142" i="5" s="1"/>
  <c r="E141" i="5"/>
  <c r="F141" i="5" s="1"/>
  <c r="E140" i="5"/>
  <c r="F140" i="5" s="1"/>
  <c r="E139" i="5"/>
  <c r="F139" i="5" s="1"/>
  <c r="E138" i="5"/>
  <c r="F138" i="5" s="1"/>
  <c r="E137" i="5"/>
  <c r="F137" i="5" s="1"/>
  <c r="E136" i="5"/>
  <c r="F136" i="5" s="1"/>
  <c r="E135" i="5"/>
  <c r="F135" i="5" s="1"/>
  <c r="E134" i="5"/>
  <c r="F134" i="5" s="1"/>
  <c r="E133" i="5"/>
  <c r="F133" i="5" s="1"/>
  <c r="E132" i="5"/>
  <c r="F132" i="5" s="1"/>
  <c r="E131" i="5"/>
  <c r="F131" i="5" s="1"/>
  <c r="E130" i="5"/>
  <c r="F130" i="5" s="1"/>
  <c r="E129" i="5"/>
  <c r="F129" i="5" s="1"/>
  <c r="E128" i="5"/>
  <c r="F128" i="5" s="1"/>
  <c r="E127" i="5"/>
  <c r="F127" i="5" s="1"/>
  <c r="E126" i="5"/>
  <c r="F126" i="5" s="1"/>
  <c r="E125" i="5"/>
  <c r="F125" i="5" s="1"/>
  <c r="E124" i="5"/>
  <c r="F124" i="5" s="1"/>
  <c r="E123" i="5"/>
  <c r="F123" i="5" s="1"/>
  <c r="E122" i="5"/>
  <c r="F122" i="5" s="1"/>
  <c r="E121" i="5"/>
  <c r="F121" i="5" s="1"/>
  <c r="E120" i="5"/>
  <c r="F120" i="5" s="1"/>
  <c r="E119" i="5"/>
  <c r="F119" i="5" s="1"/>
  <c r="E118" i="5"/>
  <c r="F118" i="5" s="1"/>
  <c r="E117" i="5"/>
  <c r="F117" i="5" s="1"/>
  <c r="E116" i="5"/>
  <c r="F116" i="5" s="1"/>
  <c r="E115" i="5"/>
  <c r="F115" i="5" s="1"/>
  <c r="E114" i="5"/>
  <c r="F114" i="5" s="1"/>
  <c r="E113" i="5"/>
  <c r="F113" i="5" s="1"/>
  <c r="E112" i="5"/>
  <c r="F112" i="5" s="1"/>
  <c r="E111" i="5"/>
  <c r="F111" i="5" s="1"/>
  <c r="E110" i="5"/>
  <c r="F110" i="5" s="1"/>
  <c r="E109" i="5"/>
  <c r="F109" i="5" s="1"/>
  <c r="E108" i="5"/>
  <c r="F108" i="5" s="1"/>
  <c r="E107" i="5"/>
  <c r="F107" i="5" s="1"/>
  <c r="E106" i="5"/>
  <c r="F106" i="5" s="1"/>
  <c r="E105" i="5"/>
  <c r="F105" i="5" s="1"/>
  <c r="E104" i="5"/>
  <c r="F104" i="5" s="1"/>
  <c r="E103" i="5"/>
  <c r="F103" i="5" s="1"/>
  <c r="E102" i="5"/>
  <c r="F102" i="5" s="1"/>
  <c r="E101" i="5"/>
  <c r="F101" i="5" s="1"/>
  <c r="E100" i="5"/>
  <c r="F100" i="5" s="1"/>
  <c r="E99" i="5"/>
  <c r="F99" i="5" s="1"/>
  <c r="E98" i="5"/>
  <c r="F98" i="5" s="1"/>
  <c r="E97" i="5"/>
  <c r="F97" i="5" s="1"/>
  <c r="E96" i="5"/>
  <c r="F96" i="5" s="1"/>
  <c r="E95" i="5"/>
  <c r="F95" i="5" s="1"/>
  <c r="E94" i="5"/>
  <c r="F94" i="5" s="1"/>
  <c r="E93" i="5"/>
  <c r="F93" i="5" s="1"/>
  <c r="E92" i="5"/>
  <c r="F92" i="5" s="1"/>
  <c r="E91" i="5"/>
  <c r="F91" i="5" s="1"/>
  <c r="E90" i="5"/>
  <c r="F90" i="5" s="1"/>
  <c r="E89" i="5"/>
  <c r="F89" i="5" s="1"/>
  <c r="E88" i="5"/>
  <c r="F88" i="5" s="1"/>
  <c r="E87" i="5"/>
  <c r="F87" i="5" s="1"/>
  <c r="E86" i="5"/>
  <c r="F86" i="5" s="1"/>
  <c r="E85" i="5"/>
  <c r="F85" i="5" s="1"/>
  <c r="E84" i="5"/>
  <c r="F84" i="5" s="1"/>
  <c r="E83" i="5"/>
  <c r="F83" i="5" s="1"/>
  <c r="E82" i="5"/>
  <c r="F82" i="5" s="1"/>
  <c r="E81" i="5"/>
  <c r="F81" i="5" s="1"/>
  <c r="E80" i="5"/>
  <c r="F80" i="5" s="1"/>
  <c r="E79" i="5"/>
  <c r="F79" i="5" s="1"/>
  <c r="E78" i="5"/>
  <c r="F78" i="5" s="1"/>
  <c r="E77" i="5"/>
  <c r="F77" i="5" s="1"/>
  <c r="E76" i="5"/>
  <c r="F76" i="5" s="1"/>
  <c r="E75" i="5"/>
  <c r="F75" i="5" s="1"/>
  <c r="E74" i="5"/>
  <c r="F74" i="5" s="1"/>
  <c r="E73" i="5"/>
  <c r="F73" i="5" s="1"/>
  <c r="E72" i="5"/>
  <c r="F72" i="5" s="1"/>
  <c r="E71" i="5"/>
  <c r="F71" i="5" s="1"/>
  <c r="E70" i="5"/>
  <c r="F70" i="5" s="1"/>
  <c r="E69" i="5"/>
  <c r="F69" i="5" s="1"/>
  <c r="E68" i="5"/>
  <c r="F68" i="5" s="1"/>
  <c r="E67" i="5"/>
  <c r="F67" i="5" s="1"/>
  <c r="E66" i="5"/>
  <c r="F66" i="5" s="1"/>
  <c r="E65" i="5"/>
  <c r="F65" i="5" s="1"/>
  <c r="E64" i="5"/>
  <c r="F64" i="5" s="1"/>
  <c r="E63" i="5"/>
  <c r="F63" i="5" s="1"/>
  <c r="E62" i="5"/>
  <c r="F62" i="5" s="1"/>
  <c r="E61" i="5"/>
  <c r="F61" i="5" s="1"/>
  <c r="E60" i="5"/>
  <c r="F60" i="5" s="1"/>
  <c r="E59" i="5"/>
  <c r="F59" i="5" s="1"/>
  <c r="E58" i="5"/>
  <c r="F58" i="5" s="1"/>
  <c r="E57" i="5"/>
  <c r="F57" i="5" s="1"/>
  <c r="E56" i="5"/>
  <c r="F56" i="5" s="1"/>
  <c r="E55" i="5"/>
  <c r="F55" i="5" s="1"/>
  <c r="E54" i="5"/>
  <c r="F54" i="5" s="1"/>
  <c r="E53" i="5"/>
  <c r="F53" i="5" s="1"/>
  <c r="E52" i="5"/>
  <c r="F52" i="5" s="1"/>
  <c r="E51" i="5"/>
  <c r="F51" i="5" s="1"/>
  <c r="E50" i="5"/>
  <c r="F50" i="5" s="1"/>
  <c r="E49" i="5"/>
  <c r="F49" i="5" s="1"/>
  <c r="E48" i="5"/>
  <c r="F48" i="5" s="1"/>
  <c r="E47" i="5"/>
  <c r="F47" i="5" s="1"/>
  <c r="E46" i="5"/>
  <c r="F46" i="5" s="1"/>
  <c r="E45" i="5"/>
  <c r="F45" i="5" s="1"/>
  <c r="E44" i="5"/>
  <c r="F44" i="5" s="1"/>
  <c r="E43" i="5"/>
  <c r="F43" i="5" s="1"/>
  <c r="E42" i="5"/>
  <c r="F42" i="5" s="1"/>
  <c r="E41" i="5"/>
  <c r="F41" i="5" s="1"/>
  <c r="E40" i="5"/>
  <c r="F40" i="5" s="1"/>
  <c r="E39" i="5"/>
  <c r="F39" i="5" s="1"/>
  <c r="E38" i="5"/>
  <c r="F38" i="5" s="1"/>
  <c r="E37" i="5"/>
  <c r="F37" i="5" s="1"/>
  <c r="E36" i="5"/>
  <c r="F36" i="5" s="1"/>
  <c r="E35" i="5"/>
  <c r="F35" i="5" s="1"/>
  <c r="E34" i="5"/>
  <c r="F34" i="5" s="1"/>
  <c r="E33" i="5"/>
  <c r="F33" i="5" s="1"/>
  <c r="E32" i="5"/>
  <c r="F32" i="5" s="1"/>
  <c r="E31" i="5"/>
  <c r="F31" i="5" s="1"/>
  <c r="E30" i="5"/>
  <c r="F30" i="5" s="1"/>
  <c r="E29" i="5"/>
  <c r="F29" i="5" s="1"/>
  <c r="E28" i="5"/>
  <c r="F28" i="5" s="1"/>
  <c r="E27" i="5"/>
  <c r="F27" i="5" s="1"/>
  <c r="E26" i="5"/>
  <c r="F26" i="5" s="1"/>
  <c r="E25" i="5"/>
  <c r="F25" i="5" s="1"/>
  <c r="E24" i="5"/>
  <c r="F24" i="5" s="1"/>
  <c r="E23" i="5"/>
  <c r="F23" i="5" s="1"/>
  <c r="E22" i="5"/>
  <c r="F22" i="5" s="1"/>
  <c r="E21" i="5"/>
  <c r="F21" i="5" s="1"/>
  <c r="E20" i="5"/>
  <c r="F20" i="5" s="1"/>
  <c r="E19" i="5"/>
  <c r="F19" i="5" s="1"/>
  <c r="E18" i="5"/>
  <c r="F18" i="5" s="1"/>
  <c r="E17" i="5"/>
  <c r="F17" i="5" s="1"/>
  <c r="E16" i="5"/>
  <c r="F16" i="5" s="1"/>
  <c r="E15" i="5"/>
  <c r="F15" i="5" s="1"/>
  <c r="E14" i="5"/>
  <c r="F14" i="5" s="1"/>
  <c r="E13" i="5"/>
  <c r="F13" i="5" s="1"/>
  <c r="E12" i="5"/>
  <c r="F12" i="5" s="1"/>
  <c r="E11" i="5"/>
  <c r="F11" i="5" s="1"/>
  <c r="E10" i="5"/>
  <c r="F10" i="5" s="1"/>
  <c r="E9" i="5"/>
  <c r="F9" i="5" s="1"/>
  <c r="E8" i="5"/>
  <c r="F8" i="5" s="1"/>
  <c r="E7" i="5"/>
  <c r="F7" i="5" s="1"/>
  <c r="E6" i="5"/>
  <c r="F6" i="5" s="1"/>
  <c r="E5" i="5"/>
  <c r="F5" i="5" s="1"/>
  <c r="E4" i="5"/>
  <c r="F4" i="5" s="1"/>
  <c r="E3" i="5"/>
  <c r="F3" i="5" s="1"/>
  <c r="E2" i="5"/>
  <c r="F2" i="5" s="1"/>
  <c r="W24" i="21" l="1"/>
  <c r="X31" i="15"/>
  <c r="W24" i="18"/>
  <c r="X31" i="19"/>
  <c r="S18" i="21"/>
  <c r="X31" i="21"/>
  <c r="W18" i="21"/>
  <c r="X15" i="21"/>
  <c r="X18" i="21" s="1"/>
  <c r="W24" i="19"/>
  <c r="X18" i="19"/>
  <c r="W18" i="19"/>
  <c r="X31" i="18"/>
  <c r="W18" i="18"/>
  <c r="X15" i="18"/>
  <c r="X18" i="18" s="1"/>
  <c r="X31" i="16"/>
  <c r="W18" i="16"/>
  <c r="X15" i="16"/>
  <c r="X18" i="16" s="1"/>
  <c r="W24" i="16"/>
  <c r="W24" i="15"/>
  <c r="W18" i="15"/>
  <c r="X15" i="15"/>
  <c r="X18" i="15" s="1"/>
  <c r="S18" i="14"/>
  <c r="X18" i="14"/>
  <c r="W18" i="14"/>
  <c r="X31" i="14"/>
  <c r="L201" i="1" l="1"/>
  <c r="L200" i="1"/>
  <c r="L199" i="1"/>
  <c r="L198" i="1"/>
  <c r="L197" i="1"/>
  <c r="L196" i="1"/>
  <c r="L195" i="1"/>
  <c r="L194" i="1"/>
  <c r="L193" i="1"/>
  <c r="L192" i="1"/>
  <c r="L191" i="1"/>
  <c r="L190" i="1"/>
  <c r="L189" i="1"/>
  <c r="L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L171" i="1"/>
  <c r="L170" i="1"/>
  <c r="L169" i="1"/>
  <c r="L168" i="1"/>
  <c r="L167" i="1"/>
  <c r="L166" i="1"/>
  <c r="L165" i="1"/>
  <c r="L164" i="1"/>
  <c r="L163" i="1"/>
  <c r="L162" i="1"/>
  <c r="L161" i="1"/>
  <c r="L160" i="1"/>
  <c r="L159" i="1"/>
  <c r="L158" i="1"/>
  <c r="L157" i="1"/>
  <c r="L156" i="1"/>
  <c r="L155" i="1"/>
  <c r="L154" i="1"/>
  <c r="L153" i="1"/>
  <c r="L152" i="1"/>
  <c r="L151" i="1"/>
  <c r="L150" i="1"/>
  <c r="L149" i="1"/>
  <c r="L148" i="1"/>
  <c r="L147" i="1"/>
  <c r="L146" i="1"/>
  <c r="L145" i="1"/>
  <c r="L144" i="1"/>
  <c r="L143" i="1"/>
  <c r="L142" i="1"/>
  <c r="L141" i="1"/>
  <c r="L140" i="1"/>
  <c r="L139" i="1"/>
  <c r="L138" i="1"/>
  <c r="L137" i="1"/>
  <c r="L136" i="1"/>
  <c r="L135" i="1"/>
  <c r="L134" i="1"/>
  <c r="L133" i="1"/>
  <c r="L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L115" i="1"/>
  <c r="L114" i="1"/>
  <c r="L113" i="1"/>
  <c r="L112" i="1"/>
  <c r="L205" i="1"/>
  <c r="L204" i="1"/>
  <c r="L203" i="1"/>
  <c r="L202" i="1"/>
  <c r="K111" i="1"/>
  <c r="K110" i="1"/>
  <c r="K109" i="1"/>
  <c r="K108" i="1"/>
  <c r="K107" i="1"/>
  <c r="K106" i="1"/>
  <c r="K105" i="1"/>
  <c r="K104" i="1"/>
  <c r="J39" i="4"/>
  <c r="J40" i="4"/>
  <c r="J41" i="4"/>
  <c r="J42" i="4"/>
  <c r="J43" i="4"/>
  <c r="J44" i="4"/>
  <c r="F9" i="4" l="1"/>
  <c r="I9" i="4" s="1"/>
  <c r="F39" i="4"/>
  <c r="F40" i="4"/>
  <c r="F41" i="4"/>
  <c r="F42" i="4"/>
  <c r="F43" i="4"/>
  <c r="F44" i="4"/>
  <c r="F4" i="4"/>
  <c r="I4" i="4" s="1"/>
  <c r="F5" i="4"/>
  <c r="I5" i="4" s="1"/>
  <c r="F6" i="4"/>
  <c r="I6" i="4" s="1"/>
  <c r="F7" i="4"/>
  <c r="I7" i="4" s="1"/>
  <c r="F8" i="4"/>
  <c r="I8" i="4" s="1"/>
  <c r="F10" i="4"/>
  <c r="I10" i="4" s="1"/>
  <c r="F11" i="4"/>
  <c r="I11" i="4" s="1"/>
  <c r="F12" i="4"/>
  <c r="I12" i="4" s="1"/>
  <c r="F13" i="4"/>
  <c r="I13" i="4" s="1"/>
  <c r="F14" i="4"/>
  <c r="I14" i="4" s="1"/>
  <c r="F15" i="4"/>
  <c r="I15" i="4" s="1"/>
  <c r="F16" i="4"/>
  <c r="I16" i="4" s="1"/>
  <c r="F17" i="4"/>
  <c r="I17" i="4" s="1"/>
  <c r="F18" i="4"/>
  <c r="I18" i="4" s="1"/>
  <c r="F19" i="4"/>
  <c r="I19" i="4" s="1"/>
  <c r="F20" i="4"/>
  <c r="I20" i="4" s="1"/>
  <c r="F21" i="4"/>
  <c r="I21" i="4" s="1"/>
  <c r="F22" i="4"/>
  <c r="I22" i="4" s="1"/>
  <c r="F23" i="4"/>
  <c r="I23" i="4" s="1"/>
  <c r="F24" i="4"/>
  <c r="I24" i="4" s="1"/>
  <c r="F25" i="4"/>
  <c r="I25" i="4" s="1"/>
  <c r="F26" i="4"/>
  <c r="I26" i="4" s="1"/>
  <c r="F27" i="4"/>
  <c r="I27" i="4" s="1"/>
  <c r="F28" i="4"/>
  <c r="I28" i="4" s="1"/>
  <c r="F29" i="4"/>
  <c r="I29" i="4" s="1"/>
  <c r="F30" i="4"/>
  <c r="I30" i="4" s="1"/>
  <c r="J24" i="4" l="1"/>
  <c r="J22" i="4"/>
  <c r="J30" i="4"/>
  <c r="J10" i="4"/>
  <c r="J27" i="4"/>
  <c r="J17" i="4"/>
  <c r="J6" i="4"/>
  <c r="J16" i="4"/>
  <c r="J25" i="4"/>
  <c r="J15" i="4"/>
  <c r="J26" i="4"/>
  <c r="J5" i="4"/>
  <c r="J13" i="4"/>
  <c r="J12" i="4"/>
  <c r="J21" i="4"/>
  <c r="J23" i="4"/>
  <c r="J14" i="4"/>
  <c r="J11" i="4"/>
  <c r="J20" i="4"/>
  <c r="J29" i="4"/>
  <c r="J19" i="4"/>
  <c r="J8" i="4"/>
  <c r="J28" i="4"/>
  <c r="J18" i="4"/>
  <c r="J7" i="4"/>
  <c r="J9" i="4"/>
  <c r="J4" i="4"/>
  <c r="F38" i="4"/>
  <c r="I38" i="4" s="1"/>
  <c r="F37" i="4"/>
  <c r="I37" i="4" s="1"/>
  <c r="F36" i="4"/>
  <c r="I36" i="4" s="1"/>
  <c r="F35" i="4"/>
  <c r="I35" i="4" s="1"/>
  <c r="F34" i="4"/>
  <c r="I34" i="4" s="1"/>
  <c r="F33" i="4"/>
  <c r="I33" i="4" s="1"/>
  <c r="F32" i="4"/>
  <c r="I32" i="4" s="1"/>
  <c r="F31" i="4"/>
  <c r="I31" i="4" s="1"/>
  <c r="F3" i="4"/>
  <c r="I3" i="4" s="1"/>
  <c r="K28" i="3"/>
  <c r="K49" i="3"/>
  <c r="K48" i="3"/>
  <c r="K47" i="3"/>
  <c r="K46" i="3"/>
  <c r="K45" i="3"/>
  <c r="K44" i="3"/>
  <c r="K43" i="3"/>
  <c r="K42" i="3"/>
  <c r="K41" i="3"/>
  <c r="S39" i="3"/>
  <c r="T38" i="3"/>
  <c r="T37" i="3"/>
  <c r="T36" i="3"/>
  <c r="T35" i="3"/>
  <c r="P35" i="3"/>
  <c r="T34" i="3"/>
  <c r="P34" i="3"/>
  <c r="P36" i="3" s="1"/>
  <c r="T33" i="3"/>
  <c r="J32" i="3"/>
  <c r="K31" i="3"/>
  <c r="K30" i="3"/>
  <c r="K32" i="3" s="1"/>
  <c r="P29" i="3"/>
  <c r="K29" i="3"/>
  <c r="P28" i="3"/>
  <c r="K27" i="3"/>
  <c r="J33" i="4" l="1"/>
  <c r="J36" i="4"/>
  <c r="J34" i="4"/>
  <c r="J37" i="4"/>
  <c r="J32" i="4"/>
  <c r="J35" i="4"/>
  <c r="J38" i="4"/>
  <c r="J31" i="4"/>
  <c r="J3" i="4"/>
  <c r="P30" i="3"/>
  <c r="T39" i="3"/>
  <c r="K50" i="3"/>
  <c r="B23" i="3" l="1"/>
  <c r="C23" i="3" s="1"/>
  <c r="B20" i="3"/>
  <c r="C20" i="3" s="1"/>
  <c r="B21" i="3"/>
  <c r="C21" i="3" s="1"/>
  <c r="B22" i="3"/>
  <c r="C22" i="3" s="1"/>
  <c r="B19" i="3"/>
  <c r="C19" i="3" s="1"/>
  <c r="B17" i="3"/>
  <c r="B16" i="3"/>
  <c r="B18" i="3"/>
  <c r="K9" i="1"/>
  <c r="K7" i="1"/>
  <c r="K18" i="1"/>
  <c r="K103" i="1"/>
  <c r="K102" i="1"/>
  <c r="K101" i="1"/>
  <c r="K100" i="1"/>
  <c r="K99" i="1"/>
  <c r="K98" i="1"/>
  <c r="K97" i="1"/>
  <c r="K96" i="1"/>
  <c r="K95" i="1"/>
  <c r="K94" i="1"/>
  <c r="K93" i="1"/>
  <c r="K92" i="1"/>
  <c r="K91" i="1"/>
  <c r="K90" i="1"/>
  <c r="K89" i="1"/>
  <c r="K88" i="1"/>
  <c r="K87" i="1"/>
  <c r="K86" i="1"/>
  <c r="K85" i="1"/>
  <c r="K84" i="1"/>
  <c r="K83" i="1"/>
  <c r="K82" i="1"/>
  <c r="K81" i="1"/>
  <c r="K80" i="1"/>
  <c r="K79" i="1"/>
  <c r="K78" i="1"/>
  <c r="K77" i="1"/>
  <c r="K76" i="1"/>
  <c r="K75" i="1"/>
  <c r="K74" i="1"/>
  <c r="K73" i="1"/>
  <c r="K72" i="1"/>
  <c r="K71" i="1"/>
  <c r="K70" i="1"/>
  <c r="K69" i="1"/>
  <c r="K68" i="1"/>
  <c r="K67" i="1"/>
  <c r="K66" i="1"/>
  <c r="K65" i="1"/>
  <c r="K64" i="1"/>
  <c r="K63" i="1"/>
  <c r="K62" i="1"/>
  <c r="K61" i="1"/>
  <c r="K60" i="1"/>
  <c r="K59" i="1"/>
  <c r="K58" i="1"/>
  <c r="K57" i="1"/>
  <c r="K56" i="1"/>
  <c r="K55" i="1"/>
  <c r="K54" i="1"/>
  <c r="K53" i="1"/>
  <c r="K52" i="1"/>
  <c r="K51" i="1"/>
  <c r="K50" i="1"/>
  <c r="K49" i="1"/>
  <c r="K48" i="1"/>
  <c r="K47" i="1"/>
  <c r="K46" i="1"/>
  <c r="K45" i="1"/>
  <c r="K44" i="1"/>
  <c r="K43" i="1"/>
  <c r="K42" i="1"/>
  <c r="K41" i="1"/>
  <c r="K40" i="1"/>
  <c r="K39" i="1"/>
  <c r="K38" i="1"/>
  <c r="K37" i="1"/>
  <c r="K36" i="1"/>
  <c r="K35" i="1"/>
  <c r="K34" i="1"/>
  <c r="K33" i="1"/>
  <c r="K32" i="1"/>
  <c r="K31" i="1"/>
  <c r="K30" i="1"/>
  <c r="K29" i="1"/>
  <c r="K28" i="1"/>
  <c r="K27" i="1"/>
  <c r="K26" i="1"/>
  <c r="K25" i="1"/>
  <c r="K24" i="1"/>
  <c r="K23" i="1"/>
  <c r="K22" i="1"/>
  <c r="K21" i="1"/>
  <c r="K20" i="1"/>
  <c r="K19" i="1"/>
  <c r="K17" i="1"/>
  <c r="K16" i="1"/>
  <c r="K15" i="1"/>
  <c r="K14" i="1"/>
  <c r="K13" i="1"/>
  <c r="K12" i="1"/>
  <c r="K11" i="1"/>
  <c r="K10" i="1"/>
  <c r="K8" i="1"/>
  <c r="K6" i="1"/>
  <c r="K5" i="1"/>
  <c r="K4" i="1"/>
  <c r="K3" i="1"/>
  <c r="K2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<sst xmlns="http://schemas.openxmlformats.org/spreadsheetml/2006/main" count="18859" uniqueCount="1669">
  <si>
    <t>SGM001</t>
  </si>
  <si>
    <t>09-VII-18-03-03</t>
  </si>
  <si>
    <t>WFGB</t>
  </si>
  <si>
    <t>S. intersepta</t>
  </si>
  <si>
    <t>Mesophotic</t>
  </si>
  <si>
    <t>SGM002</t>
  </si>
  <si>
    <t>09-VII-18-03-04</t>
  </si>
  <si>
    <t>SGM003</t>
  </si>
  <si>
    <t>09-VII-18-03-05</t>
  </si>
  <si>
    <t>SGM004</t>
  </si>
  <si>
    <t>11-VII-18-01-01</t>
  </si>
  <si>
    <t>McGrail</t>
  </si>
  <si>
    <t>07/11/18</t>
  </si>
  <si>
    <t>SGM005</t>
  </si>
  <si>
    <t>11-VII-18-01-02</t>
  </si>
  <si>
    <t>SGM006</t>
  </si>
  <si>
    <t>11-VII-18-01-04</t>
  </si>
  <si>
    <t>SGM007</t>
  </si>
  <si>
    <t>SGM008</t>
  </si>
  <si>
    <t>SGM009</t>
  </si>
  <si>
    <t>11-VII-18-02-01</t>
  </si>
  <si>
    <t>SGM010</t>
  </si>
  <si>
    <t>11-VII-18-02-02</t>
  </si>
  <si>
    <t>SGM011</t>
  </si>
  <si>
    <t>11-VII-18-02-03</t>
  </si>
  <si>
    <t>SGM012</t>
  </si>
  <si>
    <t>11-VII-18-02-04</t>
  </si>
  <si>
    <t>SGM013</t>
  </si>
  <si>
    <t>11-VII-18-02-05</t>
  </si>
  <si>
    <t>SGM014</t>
  </si>
  <si>
    <t>11-VII-18-02-06</t>
  </si>
  <si>
    <t>SGM015</t>
  </si>
  <si>
    <t>11-VII-18-02-07</t>
  </si>
  <si>
    <t>SGM016</t>
  </si>
  <si>
    <t>11-VII-18-03-01</t>
  </si>
  <si>
    <t>SGM017</t>
  </si>
  <si>
    <t>11-VII-18-03-05</t>
  </si>
  <si>
    <t>SGM018</t>
  </si>
  <si>
    <t>11-VII-18-03-06</t>
  </si>
  <si>
    <t>SGM019</t>
  </si>
  <si>
    <t>11-VII-18-03-07</t>
  </si>
  <si>
    <t>SGM020</t>
  </si>
  <si>
    <t>11-VII-18-03-08</t>
  </si>
  <si>
    <t>SGM021</t>
  </si>
  <si>
    <t>11-VII-18-03-10</t>
  </si>
  <si>
    <t>SGM022</t>
  </si>
  <si>
    <t>11-VII-18-03-11</t>
  </si>
  <si>
    <t>SGM023</t>
  </si>
  <si>
    <t>11-VII-18-03-13</t>
  </si>
  <si>
    <t>SGM024</t>
  </si>
  <si>
    <t>11-VII-18-03-14</t>
  </si>
  <si>
    <t>SGM025</t>
  </si>
  <si>
    <t>11-VII-18-03-15</t>
  </si>
  <si>
    <t>SGM026</t>
  </si>
  <si>
    <t>11-VII-18-04-09</t>
  </si>
  <si>
    <t>SGM027</t>
  </si>
  <si>
    <t>11-VII-18-04-10</t>
  </si>
  <si>
    <t>SGM028</t>
  </si>
  <si>
    <t>11-VII-18-04-11</t>
  </si>
  <si>
    <t>SGM029</t>
  </si>
  <si>
    <t>11-VII-18-04-12</t>
  </si>
  <si>
    <t>SGM030</t>
  </si>
  <si>
    <t>11-VII-18-04-13</t>
  </si>
  <si>
    <t>SGM031</t>
  </si>
  <si>
    <t>11-VII-18-04-14</t>
  </si>
  <si>
    <t>SGM032</t>
  </si>
  <si>
    <t>11-VII-18-04-15</t>
  </si>
  <si>
    <t>SGM033</t>
  </si>
  <si>
    <t>11-VII-18-04-16</t>
  </si>
  <si>
    <t>SGM034</t>
  </si>
  <si>
    <t>11-VII-18-04-17</t>
  </si>
  <si>
    <t>SGM035</t>
  </si>
  <si>
    <t>11-VII-18-04-18</t>
  </si>
  <si>
    <t>SGM036</t>
  </si>
  <si>
    <t>12-VII-18-01-02</t>
  </si>
  <si>
    <t>Bright</t>
  </si>
  <si>
    <t>07/12/18</t>
  </si>
  <si>
    <t>SGM037</t>
  </si>
  <si>
    <t>12-VII-18-01-03</t>
  </si>
  <si>
    <t>SGM038</t>
  </si>
  <si>
    <t>12-VII-18-01-05</t>
  </si>
  <si>
    <t>SGM039</t>
  </si>
  <si>
    <t>12-VII-18-01-06</t>
  </si>
  <si>
    <t>SGM040</t>
  </si>
  <si>
    <t>12-VII-18-02-02</t>
  </si>
  <si>
    <t>SGM041</t>
  </si>
  <si>
    <t>12-VII-18-02-03</t>
  </si>
  <si>
    <t>SGM042</t>
  </si>
  <si>
    <t>12-VII-18-02-04</t>
  </si>
  <si>
    <t>SGM043</t>
  </si>
  <si>
    <t>12-VII-18-02-05</t>
  </si>
  <si>
    <t>SGM044</t>
  </si>
  <si>
    <t>12-VII-18-02-06</t>
  </si>
  <si>
    <t>SGM045</t>
  </si>
  <si>
    <t>12-VII-18-02-08</t>
  </si>
  <si>
    <t>SGM046</t>
  </si>
  <si>
    <t>12-VII-18-02-09</t>
  </si>
  <si>
    <t>SGM047</t>
  </si>
  <si>
    <t>12-VII-18-02-10</t>
  </si>
  <si>
    <t>SGM048</t>
  </si>
  <si>
    <t>12-VII-18-03-08</t>
  </si>
  <si>
    <t>SGM049</t>
  </si>
  <si>
    <t>12-VII-18-03-09</t>
  </si>
  <si>
    <t>SGM050</t>
  </si>
  <si>
    <t>12-VII-18-03-10</t>
  </si>
  <si>
    <t>SGM051</t>
  </si>
  <si>
    <t>12-VII-18-04-08</t>
  </si>
  <si>
    <t>SGM052</t>
  </si>
  <si>
    <t>12-VII-18-04-09</t>
  </si>
  <si>
    <t>SGM053</t>
  </si>
  <si>
    <t>12-VII-18-04-10</t>
  </si>
  <si>
    <t>SGM054</t>
  </si>
  <si>
    <t>12-VII-18-04-11</t>
  </si>
  <si>
    <t>SGM055</t>
  </si>
  <si>
    <t>12-VII-18-04-12</t>
  </si>
  <si>
    <t>SGM056</t>
  </si>
  <si>
    <t>12-VII-18-04-13</t>
  </si>
  <si>
    <t>SGM057</t>
  </si>
  <si>
    <t>12-VII-18-04-14</t>
  </si>
  <si>
    <t>SGM058</t>
  </si>
  <si>
    <t>12-VII-18-04-15</t>
  </si>
  <si>
    <t>SGM059</t>
  </si>
  <si>
    <t>12-VII-18-04-16</t>
  </si>
  <si>
    <t>SGM060</t>
  </si>
  <si>
    <t>12-VII-18-04-17</t>
  </si>
  <si>
    <t>SGM061</t>
  </si>
  <si>
    <t>12-VII-18-04-18</t>
  </si>
  <si>
    <t>SGM062</t>
  </si>
  <si>
    <t>12-VII-18-04-19</t>
  </si>
  <si>
    <t>SGM063</t>
  </si>
  <si>
    <t>12-VII-18-04-20</t>
  </si>
  <si>
    <t>SGM064</t>
  </si>
  <si>
    <t>12-VII-18-04-21</t>
  </si>
  <si>
    <t>SGM065</t>
  </si>
  <si>
    <t>12-VII-18-04-22</t>
  </si>
  <si>
    <t>SGM066</t>
  </si>
  <si>
    <t>13-VII-18-02-01</t>
  </si>
  <si>
    <t>EFGB</t>
  </si>
  <si>
    <t>07/13/18</t>
  </si>
  <si>
    <t>SGM067</t>
  </si>
  <si>
    <t>13-VII-18-02-03</t>
  </si>
  <si>
    <t>SGM068</t>
  </si>
  <si>
    <t>13-VII-18-02-04</t>
  </si>
  <si>
    <t>SGM069</t>
  </si>
  <si>
    <t>13-VII-18-02-06</t>
  </si>
  <si>
    <t>SGM070</t>
  </si>
  <si>
    <t>13-VII-18-02-08</t>
  </si>
  <si>
    <t>SGM071</t>
  </si>
  <si>
    <t>13-VII-18-02-10</t>
  </si>
  <si>
    <t>SGM072</t>
  </si>
  <si>
    <t>13-VII-18-02-12</t>
  </si>
  <si>
    <t>SGM073</t>
  </si>
  <si>
    <t>13-VII-18-02-13</t>
  </si>
  <si>
    <t>SGM074</t>
  </si>
  <si>
    <t>13-VII-18-02-15</t>
  </si>
  <si>
    <t>SGM075</t>
  </si>
  <si>
    <t>13-VII-18-02-16</t>
  </si>
  <si>
    <t>SGM076</t>
  </si>
  <si>
    <t>13-VII-18-02-19</t>
  </si>
  <si>
    <t>SGM077</t>
  </si>
  <si>
    <t>13-VII-18-02-20</t>
  </si>
  <si>
    <t>SGM078</t>
  </si>
  <si>
    <t>13-VII-18-03-01</t>
  </si>
  <si>
    <t>SGM079</t>
  </si>
  <si>
    <t>13-VII-18-03-02</t>
  </si>
  <si>
    <t>SGM080</t>
  </si>
  <si>
    <t>13-VII-18-03-03</t>
  </si>
  <si>
    <t>SGM081</t>
  </si>
  <si>
    <t>13-VII-18-03-04</t>
  </si>
  <si>
    <t>SGM082</t>
  </si>
  <si>
    <t>13-VII-18-03-05</t>
  </si>
  <si>
    <t>SGM083</t>
  </si>
  <si>
    <t>13-VII-18-03-06</t>
  </si>
  <si>
    <t>SGM084</t>
  </si>
  <si>
    <t>13-VII-18-03-07</t>
  </si>
  <si>
    <t>SGM085</t>
  </si>
  <si>
    <t>13-VII-18-03-08</t>
  </si>
  <si>
    <t>SGM086</t>
  </si>
  <si>
    <t>13-VII-18-03-09</t>
  </si>
  <si>
    <t>SGM087</t>
  </si>
  <si>
    <t>13-VII-18-03-10</t>
  </si>
  <si>
    <t>SGM088</t>
  </si>
  <si>
    <t>13-VII-18-03-14</t>
  </si>
  <si>
    <t>SGM089</t>
  </si>
  <si>
    <t>13-VII-18-03-16</t>
  </si>
  <si>
    <t>SGM090</t>
  </si>
  <si>
    <t>13-VII-18-03-17</t>
  </si>
  <si>
    <t>SGM091</t>
  </si>
  <si>
    <t>13-VII-18-03-18</t>
  </si>
  <si>
    <t>SGM092</t>
  </si>
  <si>
    <t>13-VII-18-03-19</t>
  </si>
  <si>
    <t>SGM093</t>
  </si>
  <si>
    <t>13-VII-18-03-20</t>
  </si>
  <si>
    <t>SGM094</t>
  </si>
  <si>
    <t>13-VII-18-03-21</t>
  </si>
  <si>
    <t>SGM095</t>
  </si>
  <si>
    <t>13-VII-18-03-22</t>
  </si>
  <si>
    <t>SGM096</t>
  </si>
  <si>
    <t>13-VII-18-03-23</t>
  </si>
  <si>
    <t>SGM097</t>
  </si>
  <si>
    <t>13-VII-18-03-24</t>
  </si>
  <si>
    <t>SGM098</t>
  </si>
  <si>
    <t>13-VII-18-03-25</t>
  </si>
  <si>
    <t>SGM099</t>
  </si>
  <si>
    <t>13-VII-18-03-26</t>
  </si>
  <si>
    <t>SGM100</t>
  </si>
  <si>
    <t>13-VII-18-03-27</t>
  </si>
  <si>
    <t>SGM101</t>
  </si>
  <si>
    <t>13-VII-18-04-01</t>
  </si>
  <si>
    <t>SGM102</t>
  </si>
  <si>
    <t>13-VII-18-04-02</t>
  </si>
  <si>
    <t>SGM103</t>
  </si>
  <si>
    <t>13-VII-18-04-03</t>
  </si>
  <si>
    <t>SGM104</t>
  </si>
  <si>
    <t>13-VII-18-04-05</t>
  </si>
  <si>
    <t>SGM105</t>
  </si>
  <si>
    <t>13-VII-18-04-07</t>
  </si>
  <si>
    <t>SGM106</t>
  </si>
  <si>
    <t>13-VII-18-04-08</t>
  </si>
  <si>
    <t>SGM107</t>
  </si>
  <si>
    <t>13-VII-18-04-10</t>
  </si>
  <si>
    <t>SGM108</t>
  </si>
  <si>
    <t>13-VII-18-04-12</t>
  </si>
  <si>
    <t>SGM109</t>
  </si>
  <si>
    <t>13-VII-18-04-13</t>
  </si>
  <si>
    <t>Sample</t>
  </si>
  <si>
    <t>260/280</t>
  </si>
  <si>
    <t>260/230</t>
  </si>
  <si>
    <t>Qubit Conc. (ng/µL)</t>
  </si>
  <si>
    <t>Unit</t>
  </si>
  <si>
    <t>Notes</t>
  </si>
  <si>
    <t>ng/µL</t>
  </si>
  <si>
    <t>sampleID</t>
  </si>
  <si>
    <t>tubeID</t>
  </si>
  <si>
    <t>site</t>
  </si>
  <si>
    <t>date</t>
  </si>
  <si>
    <t>species</t>
  </si>
  <si>
    <t>latDD</t>
  </si>
  <si>
    <t>longDD</t>
  </si>
  <si>
    <t>depthFt</t>
  </si>
  <si>
    <t>depthM</t>
  </si>
  <si>
    <t>depthZone</t>
  </si>
  <si>
    <t>11-VII-18-03-04</t>
  </si>
  <si>
    <t>11-VII-18-01-03</t>
  </si>
  <si>
    <t>11-VII-18-01-05</t>
  </si>
  <si>
    <t>SGM110</t>
  </si>
  <si>
    <t>WBMeso1</t>
  </si>
  <si>
    <t>MBMeso2</t>
  </si>
  <si>
    <t>MBMeso3</t>
  </si>
  <si>
    <t>BBMeso1</t>
  </si>
  <si>
    <t>EBMeso1</t>
  </si>
  <si>
    <t>31-VII-21-1-02</t>
  </si>
  <si>
    <t>31-VII-21-1-03</t>
  </si>
  <si>
    <t>31-VII-21-1-05</t>
  </si>
  <si>
    <t>31-VII-21-1-07</t>
  </si>
  <si>
    <t>31-VII-21-1-08</t>
  </si>
  <si>
    <t>31-VII-21-1-10</t>
  </si>
  <si>
    <t>31-VII-21-1-11</t>
  </si>
  <si>
    <t>31-VII-21-1-13</t>
  </si>
  <si>
    <t>31-VII-21-1-15</t>
  </si>
  <si>
    <t>31-VII-21-3-01</t>
  </si>
  <si>
    <t>EBShal1</t>
  </si>
  <si>
    <t>31-VII-21-3-02</t>
  </si>
  <si>
    <t>31-VII-21-3-04</t>
  </si>
  <si>
    <t>31-VII-21-3-09</t>
  </si>
  <si>
    <t>31-VII-21-3-10</t>
  </si>
  <si>
    <t>31-VII-21-3-12</t>
  </si>
  <si>
    <t>31-VII-21-3-14</t>
  </si>
  <si>
    <t>31-VII-21-3-16</t>
  </si>
  <si>
    <t>31-VII-21-4-02</t>
  </si>
  <si>
    <t>31-VII-21-4-03</t>
  </si>
  <si>
    <t>31-VII-21-4-04</t>
  </si>
  <si>
    <t>31-VII-21-4-06</t>
  </si>
  <si>
    <t>31-VII-21-4-09</t>
  </si>
  <si>
    <t>31-VII-21-4-10</t>
  </si>
  <si>
    <t>31-VII-21-6-01</t>
  </si>
  <si>
    <t>31-VII-21-6-04</t>
  </si>
  <si>
    <t>31-VII-21-6-08</t>
  </si>
  <si>
    <t>31-VII-21-6-10</t>
  </si>
  <si>
    <t>31-VII-21-6-18</t>
  </si>
  <si>
    <t>31-VII-21-6-20</t>
  </si>
  <si>
    <t>01-VIII-21-1-01</t>
  </si>
  <si>
    <t>01-VIII-21-1-02</t>
  </si>
  <si>
    <t>01-VIII-21-1-03</t>
  </si>
  <si>
    <t>01-VIII-21-1-04</t>
  </si>
  <si>
    <t>01-VIII-21-1-05</t>
  </si>
  <si>
    <t>01-VIII-21-1-07</t>
  </si>
  <si>
    <t>01-VIII-21-1-08</t>
  </si>
  <si>
    <t>01-VIII-21-1-09</t>
  </si>
  <si>
    <t>01-VIII-21-1-10</t>
  </si>
  <si>
    <t>01-VIII-21-3-03</t>
  </si>
  <si>
    <t>01-VIII-21-3-04</t>
  </si>
  <si>
    <t>01-VIII-21-3-06</t>
  </si>
  <si>
    <t>01-VIII-21-3-08</t>
  </si>
  <si>
    <t>01-VIII-21-3-10</t>
  </si>
  <si>
    <t>01-VIII-21-3-13</t>
  </si>
  <si>
    <t>01-VIII-21-3-14</t>
  </si>
  <si>
    <t>01-VIII-21-3-16</t>
  </si>
  <si>
    <t>01-VIII-21-3-18</t>
  </si>
  <si>
    <t>01-VIII-21-3-20</t>
  </si>
  <si>
    <t>01-VIII-21-3-22</t>
  </si>
  <si>
    <t>01-VIII-21-3-24</t>
  </si>
  <si>
    <t>01-VIII-21-3-26</t>
  </si>
  <si>
    <t>01-VIII-21-3-28</t>
  </si>
  <si>
    <t>01-VIII-21-3-30</t>
  </si>
  <si>
    <t>01-VIII-21-6-01</t>
  </si>
  <si>
    <t>01-VIII-21-6-02</t>
  </si>
  <si>
    <t>01-VIII-21-6-03</t>
  </si>
  <si>
    <t>01-VIII-21-6-04</t>
  </si>
  <si>
    <t>01-VIII-21-6-05</t>
  </si>
  <si>
    <t>01-VIII-21-6-06</t>
  </si>
  <si>
    <t>02-VIII-21-3-02</t>
  </si>
  <si>
    <t>WBShal1</t>
  </si>
  <si>
    <t>02-VIII-21-3-04</t>
  </si>
  <si>
    <t>02-VIII-21-3-05</t>
  </si>
  <si>
    <t>02-VIII-21-3-08</t>
  </si>
  <si>
    <t>02-VIII-21-3-16</t>
  </si>
  <si>
    <t>02-VIII-21-6-03</t>
  </si>
  <si>
    <t>02-VIII-21-6-06</t>
  </si>
  <si>
    <t>02-VIII-21-6-10</t>
  </si>
  <si>
    <t>02-VIII-21-6-12</t>
  </si>
  <si>
    <t>02-VIII-21-6-14</t>
  </si>
  <si>
    <t>02-VIII-21-6-16</t>
  </si>
  <si>
    <t>02-VIII-21-6-17</t>
  </si>
  <si>
    <t>02-VIII-21-6-20</t>
  </si>
  <si>
    <t>02-VIII-21-6-22</t>
  </si>
  <si>
    <t>02-VIII-21-6-23</t>
  </si>
  <si>
    <t>02-VIII-21-6-25</t>
  </si>
  <si>
    <t>02-VIII-21-6-27</t>
  </si>
  <si>
    <t>02-VIII-21-6-28</t>
  </si>
  <si>
    <t>02-VIII-21-6-30</t>
  </si>
  <si>
    <t>03-VIII-21-3-02</t>
  </si>
  <si>
    <t>03-VIII-21-3-04</t>
  </si>
  <si>
    <t>03-VIII-21-3-06</t>
  </si>
  <si>
    <t>03-VIII-21-3-08</t>
  </si>
  <si>
    <t>03-VIII-21-3-09</t>
  </si>
  <si>
    <t>03-VIII-21-3-11</t>
  </si>
  <si>
    <t>03-VIII-21-3-15</t>
  </si>
  <si>
    <t>03-VIII-21-3-18</t>
  </si>
  <si>
    <t>03-VIII-21-6-02</t>
  </si>
  <si>
    <t>03-VIII-21-6-04</t>
  </si>
  <si>
    <t>03-VIII-21-6-05</t>
  </si>
  <si>
    <t>03-VIII-21-6-07</t>
  </si>
  <si>
    <t>03-VIII-21-6-08</t>
  </si>
  <si>
    <t>03-VIII-21-6-11</t>
  </si>
  <si>
    <t>03-VIII-21-6-14</t>
  </si>
  <si>
    <t>03-VIII-21-6-15</t>
  </si>
  <si>
    <t>SGM111</t>
  </si>
  <si>
    <t>SGM112</t>
  </si>
  <si>
    <t>SGM113</t>
  </si>
  <si>
    <t>SGM114</t>
  </si>
  <si>
    <t>SGM115</t>
  </si>
  <si>
    <t>SGM116</t>
  </si>
  <si>
    <t>SGM117</t>
  </si>
  <si>
    <t>SGM118</t>
  </si>
  <si>
    <t>SGM119</t>
  </si>
  <si>
    <t>SGM120</t>
  </si>
  <si>
    <t>SGM121</t>
  </si>
  <si>
    <t>SGM122</t>
  </si>
  <si>
    <t>SGM123</t>
  </si>
  <si>
    <t>SGM124</t>
  </si>
  <si>
    <t>SGM125</t>
  </si>
  <si>
    <t>SGM126</t>
  </si>
  <si>
    <t>SGM127</t>
  </si>
  <si>
    <t>SGM128</t>
  </si>
  <si>
    <t>SGM129</t>
  </si>
  <si>
    <t>SGM130</t>
  </si>
  <si>
    <t>SGM131</t>
  </si>
  <si>
    <t>SGM132</t>
  </si>
  <si>
    <t>SGM133</t>
  </si>
  <si>
    <t>SGM134</t>
  </si>
  <si>
    <t>SGM135</t>
  </si>
  <si>
    <t>SGM136</t>
  </si>
  <si>
    <t>SGM137</t>
  </si>
  <si>
    <t>SGM138</t>
  </si>
  <si>
    <t>SGM139</t>
  </si>
  <si>
    <t>SGM140</t>
  </si>
  <si>
    <t>SGM141</t>
  </si>
  <si>
    <t>SGM142</t>
  </si>
  <si>
    <t>SGM143</t>
  </si>
  <si>
    <t>SGM144</t>
  </si>
  <si>
    <t>SGM145</t>
  </si>
  <si>
    <t>SGM146</t>
  </si>
  <si>
    <t>SGM147</t>
  </si>
  <si>
    <t>SGM148</t>
  </si>
  <si>
    <t>SGM149</t>
  </si>
  <si>
    <t>SGM150</t>
  </si>
  <si>
    <t>SGM151</t>
  </si>
  <si>
    <t>SGM152</t>
  </si>
  <si>
    <t>SGM153</t>
  </si>
  <si>
    <t>SGM154</t>
  </si>
  <si>
    <t>SGM155</t>
  </si>
  <si>
    <t>SGM156</t>
  </si>
  <si>
    <t>SGM157</t>
  </si>
  <si>
    <t>SGM158</t>
  </si>
  <si>
    <t>SGM159</t>
  </si>
  <si>
    <t>SGM160</t>
  </si>
  <si>
    <t>SGM161</t>
  </si>
  <si>
    <t>SGM162</t>
  </si>
  <si>
    <t>SGM163</t>
  </si>
  <si>
    <t>SGM164</t>
  </si>
  <si>
    <t>SGM165</t>
  </si>
  <si>
    <t>SGM166</t>
  </si>
  <si>
    <t>SGM167</t>
  </si>
  <si>
    <t>SGM168</t>
  </si>
  <si>
    <t>SGM169</t>
  </si>
  <si>
    <t>SGM170</t>
  </si>
  <si>
    <t>SGM171</t>
  </si>
  <si>
    <t>SGM172</t>
  </si>
  <si>
    <t>SGM173</t>
  </si>
  <si>
    <t>SGM174</t>
  </si>
  <si>
    <t>SGM175</t>
  </si>
  <si>
    <t>SGM176</t>
  </si>
  <si>
    <t>SGM177</t>
  </si>
  <si>
    <t>SGM178</t>
  </si>
  <si>
    <t>SGM179</t>
  </si>
  <si>
    <t>SGM180</t>
  </si>
  <si>
    <t>SGM181</t>
  </si>
  <si>
    <t>SGM182</t>
  </si>
  <si>
    <t>SGM183</t>
  </si>
  <si>
    <t>SGM184</t>
  </si>
  <si>
    <t>SGM185</t>
  </si>
  <si>
    <t>SGM186</t>
  </si>
  <si>
    <t>SGM187</t>
  </si>
  <si>
    <t>SGM188</t>
  </si>
  <si>
    <t>SGM189</t>
  </si>
  <si>
    <t>SGM190</t>
  </si>
  <si>
    <t>SGM191</t>
  </si>
  <si>
    <t>SGM192</t>
  </si>
  <si>
    <t>SGM193</t>
  </si>
  <si>
    <t>SGM194</t>
  </si>
  <si>
    <t>SGM195</t>
  </si>
  <si>
    <t>SGM196</t>
  </si>
  <si>
    <t>SGM197</t>
  </si>
  <si>
    <t>SGM198</t>
  </si>
  <si>
    <t>SGM199</t>
  </si>
  <si>
    <t>SGM200</t>
  </si>
  <si>
    <t>SGM201</t>
  </si>
  <si>
    <t>SGM202</t>
  </si>
  <si>
    <t>SGM203</t>
  </si>
  <si>
    <t>SGM204</t>
  </si>
  <si>
    <t>07/09/18</t>
  </si>
  <si>
    <t>07/31/21</t>
  </si>
  <si>
    <t>08/01/21</t>
  </si>
  <si>
    <t>08/02/21</t>
  </si>
  <si>
    <t>08/03/21</t>
  </si>
  <si>
    <t>Preservative</t>
  </si>
  <si>
    <t>TRIzol</t>
  </si>
  <si>
    <t>Zymo</t>
  </si>
  <si>
    <t>Eluting in 50 µL</t>
  </si>
  <si>
    <t>CLEANED</t>
  </si>
  <si>
    <t>Dilutions</t>
  </si>
  <si>
    <t>Homogenizing small sample with 0.5mm beads (3x45s @6.5 m/s)</t>
  </si>
  <si>
    <t>µL H2O</t>
  </si>
  <si>
    <t>µL DNA</t>
  </si>
  <si>
    <t>Digest</t>
  </si>
  <si>
    <t>Ligation</t>
  </si>
  <si>
    <t>Component</t>
  </si>
  <si>
    <t>Reaction Vol (uL)</t>
  </si>
  <si>
    <t>Adapter 1 Component</t>
  </si>
  <si>
    <t>Total Vol (uL)</t>
  </si>
  <si>
    <t>NEB Buffer #3</t>
  </si>
  <si>
    <t>5ILL-NNRW</t>
  </si>
  <si>
    <t>320 µM SAM</t>
  </si>
  <si>
    <t>Anti5ill-NNRW</t>
  </si>
  <si>
    <t>BcgI (2 U µl-1)</t>
  </si>
  <si>
    <t>Adapter 1</t>
  </si>
  <si>
    <t>H2O</t>
  </si>
  <si>
    <t>Total</t>
  </si>
  <si>
    <t>Adapter 2 Component</t>
  </si>
  <si>
    <t>3illBC (1-12)</t>
  </si>
  <si>
    <t>NFW</t>
  </si>
  <si>
    <t>Anti-ill-BC (1-11)</t>
  </si>
  <si>
    <t>10x T4 ligase buffer w 10 mM ATP</t>
  </si>
  <si>
    <t>Adapter 2</t>
  </si>
  <si>
    <t>5 μM Adapter 1*</t>
  </si>
  <si>
    <t>5 μM Adapter 2*</t>
  </si>
  <si>
    <t>T4 DNA ligase</t>
  </si>
  <si>
    <t>PCR Profile</t>
  </si>
  <si>
    <t>Reagent</t>
  </si>
  <si>
    <t>per rxn</t>
  </si>
  <si>
    <t>70 ºC</t>
  </si>
  <si>
    <t>30 s</t>
  </si>
  <si>
    <t>dNTPs 2.5 mM ea</t>
  </si>
  <si>
    <t>95 ºC</t>
  </si>
  <si>
    <t>20 s</t>
  </si>
  <si>
    <t>65 ºC</t>
  </si>
  <si>
    <t>3 min</t>
  </si>
  <si>
    <t>15 x</t>
  </si>
  <si>
    <t>10 µM IC1-P5</t>
  </si>
  <si>
    <t>72 ºC</t>
  </si>
  <si>
    <t>10 µM IC1-P7</t>
  </si>
  <si>
    <t>4 ºC</t>
  </si>
  <si>
    <t>hold</t>
  </si>
  <si>
    <t>1 µM ILL-BC oligo</t>
  </si>
  <si>
    <t>10 µM TruSeq_UN oligo</t>
  </si>
  <si>
    <t>10x Titanium buffer</t>
  </si>
  <si>
    <t>Titanium Taq</t>
  </si>
  <si>
    <t>rxn =</t>
  </si>
  <si>
    <t>😵</t>
  </si>
  <si>
    <t>MW</t>
  </si>
  <si>
    <t>Vol stock to add</t>
  </si>
  <si>
    <t>ILL-BC23</t>
  </si>
  <si>
    <t>ILL-BC24</t>
  </si>
  <si>
    <t>ILL-BC25</t>
  </si>
  <si>
    <t>ILL-BC26</t>
  </si>
  <si>
    <t>ILL-BC27</t>
  </si>
  <si>
    <t>ILL-BC28</t>
  </si>
  <si>
    <t>ILL-BC29</t>
  </si>
  <si>
    <t>ILL-BC30</t>
  </si>
  <si>
    <t>Primer</t>
  </si>
  <si>
    <t>Stock µM</t>
  </si>
  <si>
    <t>Desired Intermediate Volume</t>
  </si>
  <si>
    <t>Desired Working µM</t>
  </si>
  <si>
    <t>Vol NFW to add</t>
  </si>
  <si>
    <t>anti-5ill-NNRW</t>
  </si>
  <si>
    <t>5ill-NNRW</t>
  </si>
  <si>
    <t>3ill-BC1</t>
  </si>
  <si>
    <t>3ill-BC2</t>
  </si>
  <si>
    <t>3ill-BC3</t>
  </si>
  <si>
    <t>3ill-BC4</t>
  </si>
  <si>
    <t>3ill-BC5</t>
  </si>
  <si>
    <t>3ill-BC6</t>
  </si>
  <si>
    <t>3ill-BC7</t>
  </si>
  <si>
    <t>3ill-BC8</t>
  </si>
  <si>
    <t>3ill-BC9</t>
  </si>
  <si>
    <t>3ill-BC10</t>
  </si>
  <si>
    <t>3ill-BC11</t>
  </si>
  <si>
    <t>3ill-BC12</t>
  </si>
  <si>
    <t>anti-3ill-BC1</t>
  </si>
  <si>
    <t>anti-3ill-BC2</t>
  </si>
  <si>
    <t>anti-3ill-BC3</t>
  </si>
  <si>
    <t>anti-3ill-BC4</t>
  </si>
  <si>
    <t>anti-3ill-BC5</t>
  </si>
  <si>
    <t>anti-3ill-BC6</t>
  </si>
  <si>
    <t>anti-3ill-BC7</t>
  </si>
  <si>
    <t>anti-3ill-BC8</t>
  </si>
  <si>
    <t>anti-3ill-BC9</t>
  </si>
  <si>
    <t>anti-3ill-BC10</t>
  </si>
  <si>
    <t>anti-3ill-BC11</t>
  </si>
  <si>
    <t>anti-3ill-BC12</t>
  </si>
  <si>
    <t>P5</t>
  </si>
  <si>
    <t>P7</t>
  </si>
  <si>
    <t>TruSeq-UN1</t>
  </si>
  <si>
    <t>TruSeq-UN2</t>
  </si>
  <si>
    <t>TruSeq-UN3</t>
  </si>
  <si>
    <t>TruSeq-UN4</t>
  </si>
  <si>
    <t>TruSeq-UN5</t>
  </si>
  <si>
    <t>TruSeq-UN6</t>
  </si>
  <si>
    <t>Aliquot Volumes</t>
  </si>
  <si>
    <t>OD260</t>
  </si>
  <si>
    <t>Nanodrop of 100 µM stock</t>
  </si>
  <si>
    <t>3ill-BC</t>
  </si>
  <si>
    <t>anti-3ill-BC</t>
  </si>
  <si>
    <t>µL</t>
  </si>
  <si>
    <t>Test ligation (8 rxn)</t>
  </si>
  <si>
    <t>ILL-BC</t>
  </si>
  <si>
    <t>TruSeq</t>
  </si>
  <si>
    <t>Test PCR (8 rxn)</t>
  </si>
  <si>
    <t>-</t>
  </si>
  <si>
    <t>bank</t>
  </si>
  <si>
    <t>LS</t>
  </si>
  <si>
    <t>RE</t>
  </si>
  <si>
    <t>GP</t>
  </si>
  <si>
    <t>Shallow</t>
  </si>
  <si>
    <t>Count of Sample</t>
  </si>
  <si>
    <t>Grand Total</t>
  </si>
  <si>
    <t>Use?</t>
  </si>
  <si>
    <t>Y</t>
  </si>
  <si>
    <t>N</t>
  </si>
  <si>
    <t>Bank</t>
  </si>
  <si>
    <t>Depth</t>
  </si>
  <si>
    <t>Target vol (µL [V2])</t>
  </si>
  <si>
    <t>Target conc. (ng/µL [C2])</t>
  </si>
  <si>
    <t>Vol DNA (µL [V1])</t>
  </si>
  <si>
    <t>Vol NFW (µL)</t>
  </si>
  <si>
    <t>Qubit Conc. (ng/µL [C1])</t>
  </si>
  <si>
    <t>A</t>
  </si>
  <si>
    <t>B</t>
  </si>
  <si>
    <t>C</t>
  </si>
  <si>
    <t>D</t>
  </si>
  <si>
    <t>E</t>
  </si>
  <si>
    <t>F</t>
  </si>
  <si>
    <t>G</t>
  </si>
  <si>
    <t>H</t>
  </si>
  <si>
    <t>SGM030.2</t>
  </si>
  <si>
    <t>SGM030.3</t>
  </si>
  <si>
    <t>SGM050.2</t>
  </si>
  <si>
    <t>SGM050.3</t>
  </si>
  <si>
    <t>SGM170.2</t>
  </si>
  <si>
    <t>SGM170.3</t>
  </si>
  <si>
    <t>XGM001</t>
  </si>
  <si>
    <t>XGM002</t>
  </si>
  <si>
    <t>XGM003</t>
  </si>
  <si>
    <t>XGM005</t>
  </si>
  <si>
    <t>XGM006</t>
  </si>
  <si>
    <t>XGM007</t>
  </si>
  <si>
    <t>XGM008</t>
  </si>
  <si>
    <t>XGM009</t>
  </si>
  <si>
    <t>XGM010</t>
  </si>
  <si>
    <t>XGM011</t>
  </si>
  <si>
    <t>XGM014</t>
  </si>
  <si>
    <t>XGM015</t>
  </si>
  <si>
    <t>XGM016</t>
  </si>
  <si>
    <t>XGM017</t>
  </si>
  <si>
    <t>XGM018</t>
  </si>
  <si>
    <t>XGM019</t>
  </si>
  <si>
    <t>XGM020</t>
  </si>
  <si>
    <t>XGM021</t>
  </si>
  <si>
    <t>XGM022</t>
  </si>
  <si>
    <t>XGM023</t>
  </si>
  <si>
    <t>XGM024</t>
  </si>
  <si>
    <t>XGM025</t>
  </si>
  <si>
    <t>XGM026</t>
  </si>
  <si>
    <t>XGM027</t>
  </si>
  <si>
    <t>XGM028</t>
  </si>
  <si>
    <t>XGM029</t>
  </si>
  <si>
    <t>XGM030</t>
  </si>
  <si>
    <t>XGM031</t>
  </si>
  <si>
    <t>XGM032</t>
  </si>
  <si>
    <t>XGM033</t>
  </si>
  <si>
    <t>XGM034</t>
  </si>
  <si>
    <t>XGM035</t>
  </si>
  <si>
    <t>XGM036</t>
  </si>
  <si>
    <t>XGM037</t>
  </si>
  <si>
    <t>XGM038</t>
  </si>
  <si>
    <t>XGM039</t>
  </si>
  <si>
    <t>XGM040</t>
  </si>
  <si>
    <t>XGM041</t>
  </si>
  <si>
    <t>XGM043</t>
  </si>
  <si>
    <t>XGM044</t>
  </si>
  <si>
    <t>XGM045</t>
  </si>
  <si>
    <t>XGM046</t>
  </si>
  <si>
    <t>XGM047</t>
  </si>
  <si>
    <t>XGM048</t>
  </si>
  <si>
    <t>XGM050</t>
  </si>
  <si>
    <t>XGM051</t>
  </si>
  <si>
    <t>XGM052</t>
  </si>
  <si>
    <t>XGM053</t>
  </si>
  <si>
    <t>XGM055</t>
  </si>
  <si>
    <t>XGM056</t>
  </si>
  <si>
    <t>XGM057</t>
  </si>
  <si>
    <t>XGM058</t>
  </si>
  <si>
    <t>XGM059</t>
  </si>
  <si>
    <t>XGM060</t>
  </si>
  <si>
    <t>XGM061</t>
  </si>
  <si>
    <t>XGM062</t>
  </si>
  <si>
    <t>XGM063</t>
  </si>
  <si>
    <t>XGM064</t>
  </si>
  <si>
    <t>XGM065</t>
  </si>
  <si>
    <t>XGM067</t>
  </si>
  <si>
    <t>XGM068</t>
  </si>
  <si>
    <t>XGM069</t>
  </si>
  <si>
    <t>XGM070</t>
  </si>
  <si>
    <t>XGM071</t>
  </si>
  <si>
    <t>XGM072</t>
  </si>
  <si>
    <t>XGM073</t>
  </si>
  <si>
    <t>XGM074</t>
  </si>
  <si>
    <t>XGM075</t>
  </si>
  <si>
    <t>XGM076</t>
  </si>
  <si>
    <t>XGM077</t>
  </si>
  <si>
    <t>XGM078</t>
  </si>
  <si>
    <t>XGM079</t>
  </si>
  <si>
    <t>XGM080</t>
  </si>
  <si>
    <t>XGM082</t>
  </si>
  <si>
    <t>XGM083</t>
  </si>
  <si>
    <t>XGM084</t>
  </si>
  <si>
    <t>XGM085</t>
  </si>
  <si>
    <t>XGM086</t>
  </si>
  <si>
    <t>XGM087</t>
  </si>
  <si>
    <t>XGM088</t>
  </si>
  <si>
    <t>XGM089</t>
  </si>
  <si>
    <t>XGM090</t>
  </si>
  <si>
    <t>XGM091</t>
  </si>
  <si>
    <t>XGM092</t>
  </si>
  <si>
    <t>XGM093</t>
  </si>
  <si>
    <t>XGM094</t>
  </si>
  <si>
    <t>XGM095</t>
  </si>
  <si>
    <t>XGM096</t>
  </si>
  <si>
    <t>XGM097</t>
  </si>
  <si>
    <t>XGM098</t>
  </si>
  <si>
    <t>XGM099</t>
  </si>
  <si>
    <t>XGM100</t>
  </si>
  <si>
    <t>XGM101</t>
  </si>
  <si>
    <t>XGM102</t>
  </si>
  <si>
    <t>XGM103</t>
  </si>
  <si>
    <t>XGM104</t>
  </si>
  <si>
    <t>XGM105</t>
  </si>
  <si>
    <t>XGM106</t>
  </si>
  <si>
    <t>XGM107</t>
  </si>
  <si>
    <t>XGM109</t>
  </si>
  <si>
    <t>XGM110</t>
  </si>
  <si>
    <t>XGM111</t>
  </si>
  <si>
    <t>XGM112</t>
  </si>
  <si>
    <t>XGM113</t>
  </si>
  <si>
    <t>XGM114</t>
  </si>
  <si>
    <t>XGM115</t>
  </si>
  <si>
    <t>XGM116</t>
  </si>
  <si>
    <t>XGM117</t>
  </si>
  <si>
    <t>XGM118</t>
  </si>
  <si>
    <t>XGM119</t>
  </si>
  <si>
    <t>XGM120</t>
  </si>
  <si>
    <t>XGM122</t>
  </si>
  <si>
    <t>XGM123</t>
  </si>
  <si>
    <t>XGM124</t>
  </si>
  <si>
    <t>XGM125</t>
  </si>
  <si>
    <t>XGM127</t>
  </si>
  <si>
    <t>XGM128</t>
  </si>
  <si>
    <t>XGM129</t>
  </si>
  <si>
    <t>XGM131</t>
  </si>
  <si>
    <t>XGM132</t>
  </si>
  <si>
    <t>XGM133</t>
  </si>
  <si>
    <t>XGM134</t>
  </si>
  <si>
    <t>XGM135</t>
  </si>
  <si>
    <t>XGM136</t>
  </si>
  <si>
    <t>XGM139</t>
  </si>
  <si>
    <t>XGM140</t>
  </si>
  <si>
    <t>XGM141</t>
  </si>
  <si>
    <t>XGM142</t>
  </si>
  <si>
    <t>XGM143</t>
  </si>
  <si>
    <t>XGM144</t>
  </si>
  <si>
    <t>XGM145</t>
  </si>
  <si>
    <t>XGM146</t>
  </si>
  <si>
    <t>XGM147</t>
  </si>
  <si>
    <t>XGM148</t>
  </si>
  <si>
    <t>XGM150</t>
  </si>
  <si>
    <t>XGM151</t>
  </si>
  <si>
    <t>XGM152</t>
  </si>
  <si>
    <t>XGM153</t>
  </si>
  <si>
    <t>XGM156</t>
  </si>
  <si>
    <t>XGM157</t>
  </si>
  <si>
    <t>XGM158</t>
  </si>
  <si>
    <t>XGM159</t>
  </si>
  <si>
    <t>XGM160</t>
  </si>
  <si>
    <t>XGM161</t>
  </si>
  <si>
    <t>XGM162</t>
  </si>
  <si>
    <t>XGM164</t>
  </si>
  <si>
    <t>XGM168</t>
  </si>
  <si>
    <t>XGM169</t>
  </si>
  <si>
    <t>XGM170</t>
  </si>
  <si>
    <t>XGM171</t>
  </si>
  <si>
    <t>XGM172</t>
  </si>
  <si>
    <t>XGM173</t>
  </si>
  <si>
    <t>XGM174</t>
  </si>
  <si>
    <t>XGM175</t>
  </si>
  <si>
    <t>XGM179</t>
  </si>
  <si>
    <t>XGM181</t>
  </si>
  <si>
    <t>XGM182</t>
  </si>
  <si>
    <t>XGM183</t>
  </si>
  <si>
    <t>XGM184</t>
  </si>
  <si>
    <t>XGM185</t>
  </si>
  <si>
    <t>XGM186</t>
  </si>
  <si>
    <t>XGM187</t>
  </si>
  <si>
    <t>XGM188</t>
  </si>
  <si>
    <t>XGM189</t>
  </si>
  <si>
    <t>XGM190</t>
  </si>
  <si>
    <t>XGM191</t>
  </si>
  <si>
    <t>XGM192</t>
  </si>
  <si>
    <t>XGM193</t>
  </si>
  <si>
    <t>XGM194</t>
  </si>
  <si>
    <t>XGM195</t>
  </si>
  <si>
    <t>XGM196</t>
  </si>
  <si>
    <t>XGM197</t>
  </si>
  <si>
    <t>XGM198</t>
  </si>
  <si>
    <t>XGM199</t>
  </si>
  <si>
    <t>XGM200</t>
  </si>
  <si>
    <t>XGM202</t>
  </si>
  <si>
    <t>XGM121</t>
  </si>
  <si>
    <t>XGM126</t>
  </si>
  <si>
    <t>XGM130</t>
  </si>
  <si>
    <t>XGM137</t>
  </si>
  <si>
    <t>XGM138</t>
  </si>
  <si>
    <t>XGM149</t>
  </si>
  <si>
    <t>XGM154</t>
  </si>
  <si>
    <t>XGM155</t>
  </si>
  <si>
    <t>XGM163</t>
  </si>
  <si>
    <t>XGM165</t>
  </si>
  <si>
    <t>XGM166</t>
  </si>
  <si>
    <t>XGM167</t>
  </si>
  <si>
    <t>XGM176</t>
  </si>
  <si>
    <t>XGM177</t>
  </si>
  <si>
    <t>XGM178</t>
  </si>
  <si>
    <t>XGM180</t>
  </si>
  <si>
    <t>OGM001</t>
  </si>
  <si>
    <t>OGM002</t>
  </si>
  <si>
    <t>OGM003</t>
  </si>
  <si>
    <t>OGM004</t>
  </si>
  <si>
    <t>OGM005</t>
  </si>
  <si>
    <t>OGM006</t>
  </si>
  <si>
    <t>OGM007</t>
  </si>
  <si>
    <t>OGM008</t>
  </si>
  <si>
    <t>OGM009</t>
  </si>
  <si>
    <t>OGM010</t>
  </si>
  <si>
    <t>OGM011</t>
  </si>
  <si>
    <t>OGM012</t>
  </si>
  <si>
    <t>OGM013</t>
  </si>
  <si>
    <t>OGM014</t>
  </si>
  <si>
    <t>OGM015</t>
  </si>
  <si>
    <t>OGM016</t>
  </si>
  <si>
    <t>OGM017</t>
  </si>
  <si>
    <t>OGM018</t>
  </si>
  <si>
    <t>OGM019</t>
  </si>
  <si>
    <t>OGM020</t>
  </si>
  <si>
    <t>OGM021</t>
  </si>
  <si>
    <t>OGM022</t>
  </si>
  <si>
    <t>OGM023</t>
  </si>
  <si>
    <t>OGM024</t>
  </si>
  <si>
    <t>OGM025</t>
  </si>
  <si>
    <t>OGM026</t>
  </si>
  <si>
    <t>OGM027</t>
  </si>
  <si>
    <t>OGM029</t>
  </si>
  <si>
    <t>OGM030</t>
  </si>
  <si>
    <t>OGM031</t>
  </si>
  <si>
    <t>OGM032</t>
  </si>
  <si>
    <t>OGM033</t>
  </si>
  <si>
    <t>OGM034</t>
  </si>
  <si>
    <t>OGM036</t>
  </si>
  <si>
    <t>OGM037</t>
  </si>
  <si>
    <t>OGM040</t>
  </si>
  <si>
    <t>OGM041</t>
  </si>
  <si>
    <t>OGM043</t>
  </si>
  <si>
    <t>OGM044</t>
  </si>
  <si>
    <t>OGM045</t>
  </si>
  <si>
    <t>OGM046</t>
  </si>
  <si>
    <t>OGM047</t>
  </si>
  <si>
    <t>OGM048</t>
  </si>
  <si>
    <t>OGM049</t>
  </si>
  <si>
    <t>OGM050</t>
  </si>
  <si>
    <t>OGM051</t>
  </si>
  <si>
    <t>OGM052</t>
  </si>
  <si>
    <t>OGM053</t>
  </si>
  <si>
    <t>OGM054</t>
  </si>
  <si>
    <t>OGM055</t>
  </si>
  <si>
    <t>OGM056</t>
  </si>
  <si>
    <t>OGM057</t>
  </si>
  <si>
    <t>OGM058</t>
  </si>
  <si>
    <t>OGM059</t>
  </si>
  <si>
    <t>OGM060</t>
  </si>
  <si>
    <t>OGM061</t>
  </si>
  <si>
    <t>OGM062</t>
  </si>
  <si>
    <t>OGM064</t>
  </si>
  <si>
    <t>OGM065</t>
  </si>
  <si>
    <t>OGM066</t>
  </si>
  <si>
    <t>OGM067</t>
  </si>
  <si>
    <t>OGM068</t>
  </si>
  <si>
    <t>OGM069</t>
  </si>
  <si>
    <t>OGM071</t>
  </si>
  <si>
    <t>OGM072</t>
  </si>
  <si>
    <t>OGM073</t>
  </si>
  <si>
    <t>OGM074</t>
  </si>
  <si>
    <t>OGM075</t>
  </si>
  <si>
    <t>OGM076</t>
  </si>
  <si>
    <t>OGM077</t>
  </si>
  <si>
    <t>OGM078</t>
  </si>
  <si>
    <t>OGM079</t>
  </si>
  <si>
    <t>OGM080</t>
  </si>
  <si>
    <t>OGM081</t>
  </si>
  <si>
    <t>OGM082</t>
  </si>
  <si>
    <t>OGM083</t>
  </si>
  <si>
    <t>OGM084</t>
  </si>
  <si>
    <t>OGM085</t>
  </si>
  <si>
    <t>OGM087</t>
  </si>
  <si>
    <t>OGM088</t>
  </si>
  <si>
    <t>OGM089</t>
  </si>
  <si>
    <t>OGM090</t>
  </si>
  <si>
    <t>OGM091</t>
  </si>
  <si>
    <t>OGM093</t>
  </si>
  <si>
    <t>OGM094</t>
  </si>
  <si>
    <t>OGM095</t>
  </si>
  <si>
    <t>OGM096</t>
  </si>
  <si>
    <t>OGM097</t>
  </si>
  <si>
    <t>OGM098</t>
  </si>
  <si>
    <t>OGM099</t>
  </si>
  <si>
    <t>OGM100</t>
  </si>
  <si>
    <t>OGM101</t>
  </si>
  <si>
    <t>OGM102</t>
  </si>
  <si>
    <t>OGM103</t>
  </si>
  <si>
    <t>OGM104</t>
  </si>
  <si>
    <t>OGM105</t>
  </si>
  <si>
    <t>OGM106</t>
  </si>
  <si>
    <t>OGM107</t>
  </si>
  <si>
    <t>OGM108</t>
  </si>
  <si>
    <t>OGM110</t>
  </si>
  <si>
    <t>OGM111</t>
  </si>
  <si>
    <t>OGM113</t>
  </si>
  <si>
    <t>OGM114</t>
  </si>
  <si>
    <t>OGM115</t>
  </si>
  <si>
    <t>OGM116</t>
  </si>
  <si>
    <t>OGM118</t>
  </si>
  <si>
    <t>OGM119</t>
  </si>
  <si>
    <t>OGM120</t>
  </si>
  <si>
    <t>OGM121</t>
  </si>
  <si>
    <t>OGM122</t>
  </si>
  <si>
    <t>OGM123</t>
  </si>
  <si>
    <t>OGM124</t>
  </si>
  <si>
    <t>OGM125</t>
  </si>
  <si>
    <t>OGM126</t>
  </si>
  <si>
    <t>OGM127</t>
  </si>
  <si>
    <t>OGM128</t>
  </si>
  <si>
    <t>OGM129</t>
  </si>
  <si>
    <t>OGM130</t>
  </si>
  <si>
    <t>OGM131</t>
  </si>
  <si>
    <t>OGM132</t>
  </si>
  <si>
    <t>OGM133</t>
  </si>
  <si>
    <t>OGM134</t>
  </si>
  <si>
    <t>OGM135</t>
  </si>
  <si>
    <t>OGM136</t>
  </si>
  <si>
    <t>OGM137</t>
  </si>
  <si>
    <t>OGM138</t>
  </si>
  <si>
    <t>OGM139</t>
  </si>
  <si>
    <t>OGM140</t>
  </si>
  <si>
    <t>OGM141</t>
  </si>
  <si>
    <t>OGM142</t>
  </si>
  <si>
    <t>OGM143</t>
  </si>
  <si>
    <t>OGM144</t>
  </si>
  <si>
    <t>OGM145</t>
  </si>
  <si>
    <t>OGM146</t>
  </si>
  <si>
    <t>OGM147</t>
  </si>
  <si>
    <t>XGM037.2</t>
  </si>
  <si>
    <t>XGM037.3</t>
  </si>
  <si>
    <t>XGM079.2</t>
  </si>
  <si>
    <t>XGM079.3</t>
  </si>
  <si>
    <t>XGM183.2</t>
  </si>
  <si>
    <t>XGM183.3</t>
  </si>
  <si>
    <t>OGM120.2</t>
  </si>
  <si>
    <t>OGM120.3</t>
  </si>
  <si>
    <t>OGM024.2</t>
  </si>
  <si>
    <t>OGM024.3</t>
  </si>
  <si>
    <t>OGM073.2</t>
  </si>
  <si>
    <t>OGM073.3</t>
  </si>
  <si>
    <t>NWGOM NWGOM Dilution Plate 1 Layout</t>
  </si>
  <si>
    <t>NWGOM Dilution Plate 1 µL NFW</t>
  </si>
  <si>
    <t>NWGOM Dilution Plate 1 µL DNA</t>
  </si>
  <si>
    <t>NWGOM Dilution Plate 2 Layout</t>
  </si>
  <si>
    <t>NWGOM Dilution Plate 2 µL NFW</t>
  </si>
  <si>
    <t>NWGOM Dilution Plate 2 µL DNA</t>
  </si>
  <si>
    <t>NWGOM Dilution Plate 3 Layout</t>
  </si>
  <si>
    <t>NWGOM Dilution Plate 3 µL NFW</t>
  </si>
  <si>
    <t>NWGOM Dilution Plate 3 µL DNA</t>
  </si>
  <si>
    <t>NWGOM Dilution Plate 4 Layout</t>
  </si>
  <si>
    <t>NWGOM Dilution Plate 4 µL NFW</t>
  </si>
  <si>
    <t>NWGOM Dilution Plate 4 µL DNA</t>
  </si>
  <si>
    <t>NWGOM Dilution Plate 5 Layout</t>
  </si>
  <si>
    <t>NWGOM Dilution Plate 5 µL NFW</t>
  </si>
  <si>
    <t>NWGOM Dilution Plate 5 µL DNA</t>
  </si>
  <si>
    <t>NWGOM Dilution Plate 6 Layout</t>
  </si>
  <si>
    <t>NWGOM Dilution Plate 6 µL NFW</t>
  </si>
  <si>
    <t>NWGOM Dilution Plate 6 µL DNA</t>
  </si>
  <si>
    <t>10-VII-18-04-01</t>
  </si>
  <si>
    <t>O. faveolata</t>
  </si>
  <si>
    <t>10-VII-18-04-02</t>
  </si>
  <si>
    <t>10-VII-18-04-03</t>
  </si>
  <si>
    <t>10-VII-18-04-04</t>
  </si>
  <si>
    <t>10-VII-18-04-05</t>
  </si>
  <si>
    <t>10-VII-18-04-06</t>
  </si>
  <si>
    <t>10-VII-18-04-07</t>
  </si>
  <si>
    <t>10-VII-18-04-08</t>
  </si>
  <si>
    <t>10-VII-18-04-09</t>
  </si>
  <si>
    <t>10-VII-18-04-10</t>
  </si>
  <si>
    <t>13-VII-18-02-02</t>
  </si>
  <si>
    <t>13-VII-18-02-05</t>
  </si>
  <si>
    <t>13-VII-18-02-07</t>
  </si>
  <si>
    <t>13-VII-18-02-09</t>
  </si>
  <si>
    <t>13-VII-18-02-14</t>
  </si>
  <si>
    <t>13-VII-18-02-17</t>
  </si>
  <si>
    <t>13-VII-18-02-18</t>
  </si>
  <si>
    <t>31-VII-21-1-01</t>
  </si>
  <si>
    <t>31-VII-21-1-06</t>
  </si>
  <si>
    <t>31-VII-21-1-09</t>
  </si>
  <si>
    <t>31-VII-21-1-16</t>
  </si>
  <si>
    <t>31-VII-21-3-03</t>
  </si>
  <si>
    <t>31-VII-21-3-05</t>
  </si>
  <si>
    <t>31-VII-21-3-07</t>
  </si>
  <si>
    <t>31-VII-21-3-08</t>
  </si>
  <si>
    <t>31-VII-21-3-13</t>
  </si>
  <si>
    <t>31-VII-21-3-15</t>
  </si>
  <si>
    <t>OGM028</t>
  </si>
  <si>
    <t>31-VII-21-3-18</t>
  </si>
  <si>
    <t>31-VII-21-3-19</t>
  </si>
  <si>
    <t>31-VII-21-3-20</t>
  </si>
  <si>
    <t>31-VII-21-4-01</t>
  </si>
  <si>
    <t>31-VII-21-4-08</t>
  </si>
  <si>
    <t>31-VII-21-4-12</t>
  </si>
  <si>
    <t>31-VII-21-4-13</t>
  </si>
  <si>
    <t>OGM035</t>
  </si>
  <si>
    <t>31-VII-21-6-03</t>
  </si>
  <si>
    <t>31-VII-21-6-06</t>
  </si>
  <si>
    <t>31-VII-21-6-07</t>
  </si>
  <si>
    <t>OGM038</t>
  </si>
  <si>
    <t>31-VII-21-6-09</t>
  </si>
  <si>
    <t>OGM039</t>
  </si>
  <si>
    <t>31-VII-21-6-12</t>
  </si>
  <si>
    <t>31-VII-21-6-13</t>
  </si>
  <si>
    <t>31-VII-21-6-14</t>
  </si>
  <si>
    <t>OGM042</t>
  </si>
  <si>
    <t>31-VII-21-6-15</t>
  </si>
  <si>
    <t>31-VII-21-6-16</t>
  </si>
  <si>
    <t>31-VII-21-6-17</t>
  </si>
  <si>
    <t>31-VII-21-6-19</t>
  </si>
  <si>
    <t>01-VIII-21-1-06</t>
  </si>
  <si>
    <t>01-VIII-21-3-01</t>
  </si>
  <si>
    <t>01-VIII-21-3-02</t>
  </si>
  <si>
    <t>01-VIII-21-3-05</t>
  </si>
  <si>
    <t>01-VIII-21-3-07</t>
  </si>
  <si>
    <t>01-VIII-21-3-09</t>
  </si>
  <si>
    <t>01-VIII-21-3-11</t>
  </si>
  <si>
    <t>01-VIII-21-3-12</t>
  </si>
  <si>
    <t>01-VIII-21-3-15</t>
  </si>
  <si>
    <t>01-VIII-21-3-17</t>
  </si>
  <si>
    <t>01-VIII-21-3-19</t>
  </si>
  <si>
    <t>01-VIII-21-3-21</t>
  </si>
  <si>
    <t>01-VIII-21-3-23</t>
  </si>
  <si>
    <t>01-VIII-21-3-25</t>
  </si>
  <si>
    <t>01-VIII-21-3-27</t>
  </si>
  <si>
    <t>01-VIII-21-3-29</t>
  </si>
  <si>
    <t>01-VIII-21-4-01</t>
  </si>
  <si>
    <t>OGM063</t>
  </si>
  <si>
    <t>01-VIII-21-4-02</t>
  </si>
  <si>
    <t>01-VIII-21-4-03</t>
  </si>
  <si>
    <t>01-VIII-21-4-04</t>
  </si>
  <si>
    <t>01-VIII-21-4-05</t>
  </si>
  <si>
    <t>01-VIII-21-4-06</t>
  </si>
  <si>
    <t>01-VIII-21-4-07</t>
  </si>
  <si>
    <t>01-VIII-21-4-08</t>
  </si>
  <si>
    <t>OGM070</t>
  </si>
  <si>
    <t>01-VIII-21-4-09</t>
  </si>
  <si>
    <t>02-VIII-21-3-01</t>
  </si>
  <si>
    <t>02-VIII-21-3-07</t>
  </si>
  <si>
    <t>02-VIII-21-3-09</t>
  </si>
  <si>
    <t>02-VIII-21-3-11</t>
  </si>
  <si>
    <t>02-VIII-21-3-13</t>
  </si>
  <si>
    <t>02-VIII-21-3-14</t>
  </si>
  <si>
    <t>02-VIII-21-3-20</t>
  </si>
  <si>
    <t>02-VIII-21-3-22</t>
  </si>
  <si>
    <t>02-VIII-21-3-23</t>
  </si>
  <si>
    <t>02-VIII-21-4-01</t>
  </si>
  <si>
    <t>02-VIII-21-4-02</t>
  </si>
  <si>
    <t>02-VIII-21-4-04</t>
  </si>
  <si>
    <t>02-VIII-21-4-05</t>
  </si>
  <si>
    <t>02-VIII-21-4-06</t>
  </si>
  <si>
    <t>02-VIII-21-4-07</t>
  </si>
  <si>
    <t>OGM086</t>
  </si>
  <si>
    <t>02-VIII-21-6-01</t>
  </si>
  <si>
    <t>02-VIII-21-6-04</t>
  </si>
  <si>
    <t>02-VIII-21-6-08</t>
  </si>
  <si>
    <t>02-VIII-21-6-11</t>
  </si>
  <si>
    <t>02-VIII-21-6-13</t>
  </si>
  <si>
    <t>02-VIII-21-6-19</t>
  </si>
  <si>
    <t>OGM092</t>
  </si>
  <si>
    <t>02-VIII-21-6-26</t>
  </si>
  <si>
    <t>02-VIII-21-6-29</t>
  </si>
  <si>
    <t>03-VIII-21-1-01</t>
  </si>
  <si>
    <t>WBMeso2</t>
  </si>
  <si>
    <t>03-VIII-21-1-02</t>
  </si>
  <si>
    <t>03-VIII-21-1-03</t>
  </si>
  <si>
    <t>03-VIII-21-1-04</t>
  </si>
  <si>
    <t>03-VIII-21-1-05</t>
  </si>
  <si>
    <t>03-VIII-21-1-06</t>
  </si>
  <si>
    <t>03-VIII-21-1-07</t>
  </si>
  <si>
    <t>03-VIII-21-1-08</t>
  </si>
  <si>
    <t>03-VIII-21-3-01</t>
  </si>
  <si>
    <t>03-VIII-21-3-03</t>
  </si>
  <si>
    <t>03-VIII-21-3-05</t>
  </si>
  <si>
    <t>03-VIII-21-3-07</t>
  </si>
  <si>
    <t>03-VIII-21-3-10</t>
  </si>
  <si>
    <t>03-VIII-21-3-12</t>
  </si>
  <si>
    <t>03-VIII-21-3-13</t>
  </si>
  <si>
    <t>OGM109</t>
  </si>
  <si>
    <t>03-VIII-21-3-14</t>
  </si>
  <si>
    <t>03-VIII-21-3-16</t>
  </si>
  <si>
    <t>03-VIII-21-3-17</t>
  </si>
  <si>
    <t>OGM112</t>
  </si>
  <si>
    <t>03-VIII-21-3-19</t>
  </si>
  <si>
    <t>03-VIII-21-3-20</t>
  </si>
  <si>
    <t>03-VIII-21-4-01</t>
  </si>
  <si>
    <t>03-VIII-21-6-06</t>
  </si>
  <si>
    <t>03-VIII-21-6-09</t>
  </si>
  <si>
    <t>OGM117</t>
  </si>
  <si>
    <t>03-VIII-21-6-12</t>
  </si>
  <si>
    <t>03-VIII-21-6-17</t>
  </si>
  <si>
    <t>03-VIII-21-6-20</t>
  </si>
  <si>
    <t>03-VIII-21-6-21</t>
  </si>
  <si>
    <t>04-VIII-21-1-01</t>
  </si>
  <si>
    <t>WBMeso3</t>
  </si>
  <si>
    <t>04-VIII-21-1-02</t>
  </si>
  <si>
    <t>04-VIII-21-1-03</t>
  </si>
  <si>
    <t>04-VIII-21-1-04</t>
  </si>
  <si>
    <t>04-VIII-21-1-05</t>
  </si>
  <si>
    <t>04-VIII-21-1-06</t>
  </si>
  <si>
    <t>04-VIII-21-1-07</t>
  </si>
  <si>
    <t>04-VIII-21-1-08</t>
  </si>
  <si>
    <t>04-VIII-21-1-09</t>
  </si>
  <si>
    <t>04-VIII-21-3-01</t>
  </si>
  <si>
    <t>04-VIII-21-3-02</t>
  </si>
  <si>
    <t>04-VIII-21-3-03</t>
  </si>
  <si>
    <t>04-VIII-21-3-04</t>
  </si>
  <si>
    <t>04-VIII-21-3-05</t>
  </si>
  <si>
    <t>04-VIII-21-3-06</t>
  </si>
  <si>
    <t>04-VIII-21-3-07</t>
  </si>
  <si>
    <t>04-VIII-21-3-08</t>
  </si>
  <si>
    <t>04-VIII-21-3-09</t>
  </si>
  <si>
    <t>04-VIII-21-3-10</t>
  </si>
  <si>
    <t>04-VIII-21-3-11</t>
  </si>
  <si>
    <t>04-VIII-21-5-01</t>
  </si>
  <si>
    <t>04-VIII-21-5-02</t>
  </si>
  <si>
    <t>04-VIII-21-5-03</t>
  </si>
  <si>
    <t>04-VIII-21-5-04</t>
  </si>
  <si>
    <t>04-VIII-21-5-05</t>
  </si>
  <si>
    <t>04-VIII-21-5-06</t>
  </si>
  <si>
    <t>04-VIII-21-5-07</t>
  </si>
  <si>
    <t>09-VII-18-04-04</t>
  </si>
  <si>
    <t>07/9/18</t>
  </si>
  <si>
    <t>X. muta</t>
  </si>
  <si>
    <t>09-VII-18-04-05</t>
  </si>
  <si>
    <t>09-VII-18-04-06</t>
  </si>
  <si>
    <t>XGM004</t>
  </si>
  <si>
    <t>09-VII-18-04-07</t>
  </si>
  <si>
    <t>09-VII-18-05-08</t>
  </si>
  <si>
    <t>09-VII-18-05-09</t>
  </si>
  <si>
    <t>09-VII-18-05-10</t>
  </si>
  <si>
    <t>09-VII-18-05-11</t>
  </si>
  <si>
    <t>09-VII-18-05-12</t>
  </si>
  <si>
    <t>09-VII-18-05-13</t>
  </si>
  <si>
    <t>10-VII-18-03-01</t>
  </si>
  <si>
    <t>07/10/18</t>
  </si>
  <si>
    <t>XGM012</t>
  </si>
  <si>
    <t>10-VII-18-03-02</t>
  </si>
  <si>
    <t>XGM013</t>
  </si>
  <si>
    <t>10-VII-18-03-03</t>
  </si>
  <si>
    <t>10-VII-18-03-04</t>
  </si>
  <si>
    <t>10-VII-18-03-05</t>
  </si>
  <si>
    <t>10-VII-18-03-06</t>
  </si>
  <si>
    <t>10-VII-18-04-11</t>
  </si>
  <si>
    <t>10-VII-18-04-12</t>
  </si>
  <si>
    <t>10-VII-18-04-13</t>
  </si>
  <si>
    <t>10-VII-18-04-14</t>
  </si>
  <si>
    <t>10-VII-18-04-15</t>
  </si>
  <si>
    <t>10-VII-18-04-16</t>
  </si>
  <si>
    <t>10-VII-18-04-17</t>
  </si>
  <si>
    <t>10-VII-18-04-18</t>
  </si>
  <si>
    <t>10-VII-18-05-02</t>
  </si>
  <si>
    <t>10-VII-18-05-03</t>
  </si>
  <si>
    <t>10-VII-18-05-04</t>
  </si>
  <si>
    <t>10-VII-18-05-05</t>
  </si>
  <si>
    <t>10-VII-18-05-06</t>
  </si>
  <si>
    <t>10-VII-18-05-07</t>
  </si>
  <si>
    <t>10-VII-18-06-01</t>
  </si>
  <si>
    <t>10-VII-18-06-02</t>
  </si>
  <si>
    <t>10-VII-18-06-03</t>
  </si>
  <si>
    <t>10-VII-18-06-04</t>
  </si>
  <si>
    <t>10-VII-18-06-05</t>
  </si>
  <si>
    <t>10-VII-18-06-06</t>
  </si>
  <si>
    <t>10-VII-18-06-07</t>
  </si>
  <si>
    <t>10-VII-18-06-08</t>
  </si>
  <si>
    <t>10-VII-18-06-09</t>
  </si>
  <si>
    <t>10-VII-18-06-10</t>
  </si>
  <si>
    <t>10-VII-18-06-11</t>
  </si>
  <si>
    <t>XGM042</t>
  </si>
  <si>
    <t>10-VII-18-06-12</t>
  </si>
  <si>
    <t>10-VII-18-06-13</t>
  </si>
  <si>
    <t>10-VII-18-06-14</t>
  </si>
  <si>
    <t>10-VII-18-06-15</t>
  </si>
  <si>
    <t>10-VII-18-06-16</t>
  </si>
  <si>
    <t>10-VII-18-06-17</t>
  </si>
  <si>
    <t>11-VII-18-01-06</t>
  </si>
  <si>
    <t>XGM049</t>
  </si>
  <si>
    <t>11-VII-18-01-07</t>
  </si>
  <si>
    <t>11-VII-18-01-08</t>
  </si>
  <si>
    <t>11-VII-18-01-09</t>
  </si>
  <si>
    <t>11-VII-18-01-10</t>
  </si>
  <si>
    <t>11-VII-18-01-11</t>
  </si>
  <si>
    <t>XGM054</t>
  </si>
  <si>
    <t>11-VII-18-01-12</t>
  </si>
  <si>
    <t>11-VII-18-01-13</t>
  </si>
  <si>
    <t>11-VII-18-01-14</t>
  </si>
  <si>
    <t>11-VII-18-01-15</t>
  </si>
  <si>
    <t>11-VII-18-02-08</t>
  </si>
  <si>
    <t>11-VII-18-02-09</t>
  </si>
  <si>
    <t>11-VII-18-02-10</t>
  </si>
  <si>
    <t>11-VII-18-02-11</t>
  </si>
  <si>
    <t>11-VII-18-02-12</t>
  </si>
  <si>
    <t>11-VII-18-02-13</t>
  </si>
  <si>
    <t>11-VII-18-02-14</t>
  </si>
  <si>
    <t>11-VII-18-02-15</t>
  </si>
  <si>
    <t>XGM066</t>
  </si>
  <si>
    <t>11-VII-18-02-16</t>
  </si>
  <si>
    <t>11-VII-18-03-02</t>
  </si>
  <si>
    <t>11-VII-18-03-03</t>
  </si>
  <si>
    <t>11-VII-18-03-09</t>
  </si>
  <si>
    <t>11-VII-18-03-12</t>
  </si>
  <si>
    <t>11-VII-18-03-16</t>
  </si>
  <si>
    <t>11-VII-18-03-17</t>
  </si>
  <si>
    <t>11-VII-18-03-18</t>
  </si>
  <si>
    <t>11-VII-18-04-01</t>
  </si>
  <si>
    <t>11-VII-18-04-02</t>
  </si>
  <si>
    <t>11-VII-18-04-03</t>
  </si>
  <si>
    <t>11-VII-18-04-04</t>
  </si>
  <si>
    <t>11-VII-18-04-05</t>
  </si>
  <si>
    <t>11-VII-18-04-06</t>
  </si>
  <si>
    <t>11-VII-18-04-07</t>
  </si>
  <si>
    <t>XGM081</t>
  </si>
  <si>
    <t>11-VII-18-04-08</t>
  </si>
  <si>
    <t>12-VII-18-01-01</t>
  </si>
  <si>
    <t>12-VII-18-01-04</t>
  </si>
  <si>
    <t>12-VII-18-01-07</t>
  </si>
  <si>
    <t>12-VII-18-01-08</t>
  </si>
  <si>
    <t>12-VII-18-01-09</t>
  </si>
  <si>
    <t>12-VII-18-02-11</t>
  </si>
  <si>
    <t>12-VII-18-02-12</t>
  </si>
  <si>
    <t>12-VII-18-02-13</t>
  </si>
  <si>
    <t>12-VII-18-02-14</t>
  </si>
  <si>
    <t>12-VII-18-02-15</t>
  </si>
  <si>
    <t>12-VII-18-02-16</t>
  </si>
  <si>
    <t>12-VII-18-02-17</t>
  </si>
  <si>
    <t>12-VII-18-03-01</t>
  </si>
  <si>
    <t>12-VII-18-03-02</t>
  </si>
  <si>
    <t>12-VII-18-03-03</t>
  </si>
  <si>
    <t>12-VII-18-03-04</t>
  </si>
  <si>
    <t>12-VII-18-03-05</t>
  </si>
  <si>
    <t>12-VII-18-03-06</t>
  </si>
  <si>
    <t>12-VII-18-03-07</t>
  </si>
  <si>
    <t>12-VII-18-04-01</t>
  </si>
  <si>
    <t>12-VII-18-04-02</t>
  </si>
  <si>
    <t>12-VII-18-04-03</t>
  </si>
  <si>
    <t>12-VII-18-04-04</t>
  </si>
  <si>
    <t>12-VII-18-04-05</t>
  </si>
  <si>
    <t>12-VII-18-04-06</t>
  </si>
  <si>
    <t>12-VII-18-04-07</t>
  </si>
  <si>
    <t>XGM108</t>
  </si>
  <si>
    <t>13-VII-18-02-11</t>
  </si>
  <si>
    <t>13-VII-18-03-11</t>
  </si>
  <si>
    <t>13-VII-18-03-12</t>
  </si>
  <si>
    <t>13-VII-18-03-13</t>
  </si>
  <si>
    <t>13-VII-18-03-15</t>
  </si>
  <si>
    <t>13-VII-18-03-28</t>
  </si>
  <si>
    <t>13-VII-18-04-04</t>
  </si>
  <si>
    <t>13-VII-18-04-06</t>
  </si>
  <si>
    <t>13-VII-18-04-09</t>
  </si>
  <si>
    <t>13-VII-18-04-11</t>
  </si>
  <si>
    <t>13-VII-18-04-14</t>
  </si>
  <si>
    <t>13-VII-18-04-15</t>
  </si>
  <si>
    <t>31-VII-21-1-04</t>
  </si>
  <si>
    <t>31-VII-21-1-12</t>
  </si>
  <si>
    <t>31-VII-21-1-14</t>
  </si>
  <si>
    <t>31-VII-21-1-17</t>
  </si>
  <si>
    <t>31-VII-21-3-06</t>
  </si>
  <si>
    <t>31-VII-21-3-11</t>
  </si>
  <si>
    <t>31-VII-21-3-17</t>
  </si>
  <si>
    <t>31-VII-21-4-05</t>
  </si>
  <si>
    <t>31-VII-21-4-07</t>
  </si>
  <si>
    <t>31-VII-21-4-11</t>
  </si>
  <si>
    <t>31-VII-21-6-02</t>
  </si>
  <si>
    <t>31-VII-21-6-05</t>
  </si>
  <si>
    <t>31-VII-21-6-11</t>
  </si>
  <si>
    <t>01-VIII-21-1-11</t>
  </si>
  <si>
    <t>01-VIII-21-1-12</t>
  </si>
  <si>
    <t>01-VIII-21-1-13</t>
  </si>
  <si>
    <t>01-VIII-21-1-14</t>
  </si>
  <si>
    <t>01-VIII-21-1-15</t>
  </si>
  <si>
    <t>01-VIII-21-1-16</t>
  </si>
  <si>
    <t>01-VIII-21-1-17</t>
  </si>
  <si>
    <t>01-VIII-21-1-18</t>
  </si>
  <si>
    <t>01-VIII-21-1-19</t>
  </si>
  <si>
    <t>01-VIII-21-4-10</t>
  </si>
  <si>
    <t>01-VIII-21-4-11</t>
  </si>
  <si>
    <t>01-VIII-21-4-12</t>
  </si>
  <si>
    <t>01-VIII-21-4-13</t>
  </si>
  <si>
    <t>01-VIII-21-4-14</t>
  </si>
  <si>
    <t>01-VIII-21-4-15</t>
  </si>
  <si>
    <t>01-VIII-21-4-16</t>
  </si>
  <si>
    <t>01-VIII-21-4-17</t>
  </si>
  <si>
    <t>01-VIII-21-4-18</t>
  </si>
  <si>
    <t>01-VIII-21-4-19</t>
  </si>
  <si>
    <t>02-VIII-21-1-01</t>
  </si>
  <si>
    <t>02-VIII-21-1-02</t>
  </si>
  <si>
    <t>02-VIII-21-1-03</t>
  </si>
  <si>
    <t>02-VIII-21-1-04</t>
  </si>
  <si>
    <t>02-VIII-21-1-05</t>
  </si>
  <si>
    <t>02-VIII-21-1-06</t>
  </si>
  <si>
    <t>02-VIII-21-1-07</t>
  </si>
  <si>
    <t>02-VIII-21-1-08</t>
  </si>
  <si>
    <t>02-VIII-21-1-09</t>
  </si>
  <si>
    <t>02-VIII-21-1-10</t>
  </si>
  <si>
    <t>02-VIII-21-1-11</t>
  </si>
  <si>
    <t>02-VIII-21-1-12</t>
  </si>
  <si>
    <t>02-VIII-21-1-13</t>
  </si>
  <si>
    <t>02-VIII-21-1-14</t>
  </si>
  <si>
    <t>02-VIII-21-1-15</t>
  </si>
  <si>
    <t>02-VIII-21-1-16</t>
  </si>
  <si>
    <t>02-VIII-21-1-17</t>
  </si>
  <si>
    <t>02-VIII-21-1-18</t>
  </si>
  <si>
    <t>02-VIII-21-3-03</t>
  </si>
  <si>
    <t>02-VIII-21-3-06</t>
  </si>
  <si>
    <t>02-VIII-21-3-10</t>
  </si>
  <si>
    <t>02-VIII-21-3-12</t>
  </si>
  <si>
    <t>02-VIII-21-3-15</t>
  </si>
  <si>
    <t>02-VIII-21-3-17</t>
  </si>
  <si>
    <t>02-VIII-21-3-18</t>
  </si>
  <si>
    <t>02-VIII-21-3-19</t>
  </si>
  <si>
    <t>02-VIII-21-3-21</t>
  </si>
  <si>
    <t>02-VIII-21-3-24</t>
  </si>
  <si>
    <t>02-VIII-21-3-25</t>
  </si>
  <si>
    <t>02-VIII-21-4-03</t>
  </si>
  <si>
    <t>02-VIII-21-4-08</t>
  </si>
  <si>
    <t>02-VIII-21-4-09</t>
  </si>
  <si>
    <t>02-VIII-21-4-10</t>
  </si>
  <si>
    <t>02-VIII-21-4-11</t>
  </si>
  <si>
    <t>02-VIII-21-4-12</t>
  </si>
  <si>
    <t>02-VIII-21-4-13</t>
  </si>
  <si>
    <t>02-VIII-21-6-02</t>
  </si>
  <si>
    <t>02-VIII-21-6-05</t>
  </si>
  <si>
    <t>02-VIII-21-6-07</t>
  </si>
  <si>
    <t>02-VIII-21-6-09</t>
  </si>
  <si>
    <t>02-VIII-21-6-15</t>
  </si>
  <si>
    <t>02-VIII-21-6-18</t>
  </si>
  <si>
    <t>02-VIII-21-6-21</t>
  </si>
  <si>
    <t>02-VIII-21-6-24</t>
  </si>
  <si>
    <t>03-VIII-21-6-01</t>
  </si>
  <si>
    <t>03-VIII-21-6-03</t>
  </si>
  <si>
    <t>03-VIII-21-6-10</t>
  </si>
  <si>
    <t>03-VIII-21-6-13</t>
  </si>
  <si>
    <t>03-VIII-21-6-16</t>
  </si>
  <si>
    <t>XGM201</t>
  </si>
  <si>
    <t>03-VIII-21-6-18</t>
  </si>
  <si>
    <t>03-VIII-21-6-19</t>
  </si>
  <si>
    <t>WBShal01</t>
  </si>
  <si>
    <t>EBShal01</t>
  </si>
  <si>
    <t>EBMeso01</t>
  </si>
  <si>
    <t>3illBC-1</t>
  </si>
  <si>
    <t>3illBC-2</t>
  </si>
  <si>
    <t>3illBC-3</t>
  </si>
  <si>
    <t>3illBC-4</t>
  </si>
  <si>
    <t>3illBC-5</t>
  </si>
  <si>
    <t>3illBC-6</t>
  </si>
  <si>
    <t>3illBC-7</t>
  </si>
  <si>
    <t>3illBC-8</t>
  </si>
  <si>
    <t>3illBC-9</t>
  </si>
  <si>
    <t>3illBC-10</t>
  </si>
  <si>
    <t>3illBC-11</t>
  </si>
  <si>
    <t>3illBC-12</t>
  </si>
  <si>
    <t>ILL-BC-23</t>
  </si>
  <si>
    <t>Samples =</t>
  </si>
  <si>
    <t>ILL-BC-24</t>
  </si>
  <si>
    <t xml:space="preserve">Rows = </t>
  </si>
  <si>
    <t>ILL-BC-25</t>
  </si>
  <si>
    <t xml:space="preserve">Columns = </t>
  </si>
  <si>
    <t>ILL-BC-26</t>
  </si>
  <si>
    <t>ILL-BC-28</t>
  </si>
  <si>
    <t>ILL-BC-29</t>
  </si>
  <si>
    <t>ILL-BC-30</t>
  </si>
  <si>
    <t>TruSeq =</t>
  </si>
  <si>
    <t>10 µM Adapter 1*</t>
  </si>
  <si>
    <t>x 12 3illBC</t>
  </si>
  <si>
    <t>10 µM Adapter 2*</t>
  </si>
  <si>
    <t>To which a different one of these is added:</t>
  </si>
  <si>
    <t>Initial MM</t>
  </si>
  <si>
    <t>Add 20 µL of the appropriate ligation mix to each well using multichannel pipette</t>
  </si>
  <si>
    <t>ILL-BC-27</t>
  </si>
  <si>
    <t>PCR (8 pools)</t>
  </si>
  <si>
    <t>qPCR MM</t>
  </si>
  <si>
    <t>qPCR Profile</t>
  </si>
  <si>
    <t>Rxn Vol. (µL)</t>
  </si>
  <si>
    <t>10 min</t>
  </si>
  <si>
    <t>15 s</t>
  </si>
  <si>
    <t>SYBR Green Mastermix</t>
  </si>
  <si>
    <t>60 ºC</t>
  </si>
  <si>
    <t>40 x</t>
  </si>
  <si>
    <t>10 uM TruSeq</t>
  </si>
  <si>
    <t>1 uM any ILLBC  Primer</t>
  </si>
  <si>
    <t>10 uM P5</t>
  </si>
  <si>
    <t>10 uM P7</t>
  </si>
  <si>
    <t>+ ligation template</t>
  </si>
  <si>
    <t>–</t>
  </si>
  <si>
    <t>Rxn =</t>
  </si>
  <si>
    <t>–C</t>
  </si>
  <si>
    <t>TOTAL</t>
  </si>
  <si>
    <t>ROX (10X diluted*)</t>
  </si>
  <si>
    <t>*dilute 2 µl ROX in 18 µL NFW</t>
  </si>
  <si>
    <r>
      <rPr>
        <b/>
        <i/>
        <sz val="12"/>
        <color theme="1"/>
        <rFont val="Helvetica"/>
        <family val="2"/>
      </rPr>
      <t>FGBNMS Plate 1</t>
    </r>
    <r>
      <rPr>
        <b/>
        <sz val="12"/>
        <color theme="1"/>
        <rFont val="Helvetica"/>
        <family val="2"/>
      </rPr>
      <t xml:space="preserve"> - qPCR</t>
    </r>
  </si>
  <si>
    <r>
      <rPr>
        <b/>
        <i/>
        <sz val="12"/>
        <color theme="1"/>
        <rFont val="Helvetica"/>
        <family val="2"/>
      </rPr>
      <t>FGBNMS Plate 2</t>
    </r>
    <r>
      <rPr>
        <b/>
        <sz val="12"/>
        <color theme="1"/>
        <rFont val="Helvetica"/>
        <family val="2"/>
      </rPr>
      <t xml:space="preserve"> - qPCR</t>
    </r>
  </si>
  <si>
    <t>Pos</t>
  </si>
  <si>
    <t>H3</t>
  </si>
  <si>
    <t>H2</t>
  </si>
  <si>
    <t>H1</t>
  </si>
  <si>
    <t>E4</t>
  </si>
  <si>
    <t>G7</t>
  </si>
  <si>
    <t>B11</t>
  </si>
  <si>
    <t>E8</t>
  </si>
  <si>
    <t>F8</t>
  </si>
  <si>
    <t>G8</t>
  </si>
  <si>
    <t>F6</t>
  </si>
  <si>
    <t>B6</t>
  </si>
  <si>
    <t>F7</t>
  </si>
  <si>
    <t>A11</t>
  </si>
  <si>
    <t>B1</t>
  </si>
  <si>
    <t>E10</t>
  </si>
  <si>
    <t>D10</t>
  </si>
  <si>
    <t>A10</t>
  </si>
  <si>
    <t>B10</t>
  </si>
  <si>
    <t>F10</t>
  </si>
  <si>
    <t>A1</t>
  </si>
  <si>
    <t>F11</t>
  </si>
  <si>
    <t>G3</t>
  </si>
  <si>
    <t>C7</t>
  </si>
  <si>
    <t>F1</t>
  </si>
  <si>
    <t>G6</t>
  </si>
  <si>
    <t>C1</t>
  </si>
  <si>
    <t>D1</t>
  </si>
  <si>
    <t>G2</t>
  </si>
  <si>
    <t>C8</t>
  </si>
  <si>
    <t>G4</t>
  </si>
  <si>
    <t>G10</t>
  </si>
  <si>
    <t>B7</t>
  </si>
  <si>
    <t>F2</t>
  </si>
  <si>
    <t>G1</t>
  </si>
  <si>
    <t>A7</t>
  </si>
  <si>
    <t>D8</t>
  </si>
  <si>
    <t>G11</t>
  </si>
  <si>
    <t>B2</t>
  </si>
  <si>
    <t>A4</t>
  </si>
  <si>
    <t>F4</t>
  </si>
  <si>
    <t>F5</t>
  </si>
  <si>
    <t>E1</t>
  </si>
  <si>
    <t>E2</t>
  </si>
  <si>
    <t>B8</t>
  </si>
  <si>
    <t>A2</t>
  </si>
  <si>
    <t>C4</t>
  </si>
  <si>
    <t>C10</t>
  </si>
  <si>
    <t>F3</t>
  </si>
  <si>
    <t>A6</t>
  </si>
  <si>
    <t>E7</t>
  </si>
  <si>
    <t>A8</t>
  </si>
  <si>
    <t>E11</t>
  </si>
  <si>
    <t>D5</t>
  </si>
  <si>
    <t>D9</t>
  </si>
  <si>
    <t>D2</t>
  </si>
  <si>
    <t>D6</t>
  </si>
  <si>
    <t>A12</t>
  </si>
  <si>
    <t>F9</t>
  </si>
  <si>
    <t>G5</t>
  </si>
  <si>
    <t>D4</t>
  </si>
  <si>
    <t>B12</t>
  </si>
  <si>
    <t>E6</t>
  </si>
  <si>
    <t>A3</t>
  </si>
  <si>
    <t>E9</t>
  </si>
  <si>
    <t>C6</t>
  </si>
  <si>
    <t>B9</t>
  </si>
  <si>
    <t>E3</t>
  </si>
  <si>
    <t>E5</t>
  </si>
  <si>
    <t>C2</t>
  </si>
  <si>
    <t>D7</t>
  </si>
  <si>
    <t>B3</t>
  </si>
  <si>
    <t>D11</t>
  </si>
  <si>
    <t>C12</t>
  </si>
  <si>
    <t>D3</t>
  </si>
  <si>
    <t>C11</t>
  </si>
  <si>
    <t>B4</t>
  </si>
  <si>
    <t>G9</t>
  </si>
  <si>
    <t>A9</t>
  </si>
  <si>
    <t>C3</t>
  </si>
  <si>
    <t>C9</t>
  </si>
  <si>
    <t>C5</t>
  </si>
  <si>
    <t>A5</t>
  </si>
  <si>
    <t>B5</t>
  </si>
  <si>
    <t>-C</t>
  </si>
  <si>
    <t>H4</t>
  </si>
  <si>
    <t>H5</t>
  </si>
  <si>
    <t>H6</t>
  </si>
  <si>
    <t>H7</t>
  </si>
  <si>
    <t>H8</t>
  </si>
  <si>
    <t>H9</t>
  </si>
  <si>
    <t>H10</t>
  </si>
  <si>
    <t>H11</t>
  </si>
  <si>
    <t>Undetermined</t>
  </si>
  <si>
    <t>NTC amplified, re-doing without P5/P7 to reduce primer dimers</t>
  </si>
  <si>
    <t>Crt</t>
  </si>
  <si>
    <r>
      <rPr>
        <b/>
        <i/>
        <sz val="12"/>
        <color theme="1"/>
        <rFont val="Helvetica"/>
        <family val="2"/>
      </rPr>
      <t>FGBNMS Plate 3</t>
    </r>
    <r>
      <rPr>
        <b/>
        <sz val="12"/>
        <color theme="1"/>
        <rFont val="Helvetica"/>
        <family val="2"/>
      </rPr>
      <t xml:space="preserve"> - qPCR</t>
    </r>
  </si>
  <si>
    <r>
      <rPr>
        <b/>
        <i/>
        <sz val="12"/>
        <color theme="1"/>
        <rFont val="Helvetica"/>
        <family val="2"/>
      </rPr>
      <t>FGBNMS Plate 4</t>
    </r>
    <r>
      <rPr>
        <b/>
        <sz val="12"/>
        <color theme="1"/>
        <rFont val="Helvetica"/>
        <family val="2"/>
      </rPr>
      <t>- qPCR</t>
    </r>
  </si>
  <si>
    <r>
      <rPr>
        <b/>
        <i/>
        <sz val="12"/>
        <color theme="1"/>
        <rFont val="Helvetica"/>
        <family val="2"/>
      </rPr>
      <t>FGBNMS Plate 5</t>
    </r>
    <r>
      <rPr>
        <b/>
        <sz val="12"/>
        <color theme="1"/>
        <rFont val="Helvetica"/>
        <family val="2"/>
      </rPr>
      <t xml:space="preserve"> - qPCR</t>
    </r>
  </si>
  <si>
    <r>
      <rPr>
        <b/>
        <i/>
        <sz val="12"/>
        <color theme="1"/>
        <rFont val="Helvetica"/>
        <family val="2"/>
      </rPr>
      <t>FGBNMS Plate 6</t>
    </r>
    <r>
      <rPr>
        <b/>
        <sz val="12"/>
        <color theme="1"/>
        <rFont val="Helvetica"/>
        <family val="2"/>
      </rPr>
      <t xml:space="preserve"> - qPCR</t>
    </r>
  </si>
  <si>
    <t>D12</t>
  </si>
  <si>
    <t>E12</t>
  </si>
  <si>
    <r>
      <rPr>
        <b/>
        <i/>
        <sz val="12"/>
        <color theme="1"/>
        <rFont val="Helvetica"/>
        <family val="2"/>
      </rPr>
      <t>FGBNMS Plate 1.2</t>
    </r>
    <r>
      <rPr>
        <b/>
        <sz val="12"/>
        <color theme="1"/>
        <rFont val="Helvetica"/>
        <family val="2"/>
      </rPr>
      <t xml:space="preserve"> - qPCR</t>
    </r>
  </si>
  <si>
    <t>Rxn Vol (µL)</t>
  </si>
  <si>
    <r>
      <t>H</t>
    </r>
    <r>
      <rPr>
        <vertAlign val="subscript"/>
        <sz val="12"/>
        <color theme="1"/>
        <rFont val="Helvetica"/>
        <family val="2"/>
      </rPr>
      <t>2</t>
    </r>
    <r>
      <rPr>
        <sz val="12"/>
        <color theme="1"/>
        <rFont val="Helvetica"/>
        <family val="2"/>
      </rPr>
      <t>O</t>
    </r>
  </si>
  <si>
    <t>Plate</t>
  </si>
  <si>
    <t>Well</t>
  </si>
  <si>
    <t>F12</t>
  </si>
  <si>
    <t>G12</t>
  </si>
  <si>
    <t>Only 4 bad ligations, procc eeding with PCR, will throw these into next round of 2bRAD :)</t>
  </si>
  <si>
    <t>Pools =</t>
  </si>
  <si>
    <t>per pool</t>
  </si>
  <si>
    <t>TruSeq_Un1</t>
  </si>
  <si>
    <t>To each sample add a different 1 uM ILL-BC oligo</t>
  </si>
  <si>
    <t>Pool 6µL from each ligation across rows (e.g. 6µL each from A1-A12 into one pool)</t>
  </si>
  <si>
    <t>To each sample add pooled ligation</t>
  </si>
  <si>
    <t>FG1.1</t>
  </si>
  <si>
    <t>FG1.2</t>
  </si>
  <si>
    <t>FG1.3</t>
  </si>
  <si>
    <t>FG1.4</t>
  </si>
  <si>
    <t>FG1.5</t>
  </si>
  <si>
    <t>FG1.6</t>
  </si>
  <si>
    <t>FG1.7</t>
  </si>
  <si>
    <t>FG1.8</t>
  </si>
  <si>
    <t>FG2.1</t>
  </si>
  <si>
    <t>FG2.2</t>
  </si>
  <si>
    <t>FG2.3</t>
  </si>
  <si>
    <t>FG2.4</t>
  </si>
  <si>
    <t>FG2.5</t>
  </si>
  <si>
    <t>FG2.6</t>
  </si>
  <si>
    <t>FG2.7</t>
  </si>
  <si>
    <t>FG2.8</t>
  </si>
  <si>
    <t>FG3.1</t>
  </si>
  <si>
    <t>FG3.2</t>
  </si>
  <si>
    <t>FG3.3</t>
  </si>
  <si>
    <t>FG3.4</t>
  </si>
  <si>
    <t>FG3.5</t>
  </si>
  <si>
    <t>FG4.1</t>
  </si>
  <si>
    <t>FG4.2</t>
  </si>
  <si>
    <t>FG4.3</t>
  </si>
  <si>
    <t>FG4.4</t>
  </si>
  <si>
    <t>FG4.5</t>
  </si>
  <si>
    <t>FG4.6</t>
  </si>
  <si>
    <t>FG4.7</t>
  </si>
  <si>
    <t>FG4.8</t>
  </si>
  <si>
    <t>FG5.1</t>
  </si>
  <si>
    <t>FG5.2</t>
  </si>
  <si>
    <t>FG5.3</t>
  </si>
  <si>
    <t>FG5.4</t>
  </si>
  <si>
    <t>FG5.5</t>
  </si>
  <si>
    <t>FG5.6</t>
  </si>
  <si>
    <t>FG5.7</t>
  </si>
  <si>
    <t>FG5.8</t>
  </si>
  <si>
    <t>FG6.1</t>
  </si>
  <si>
    <t>FG6.2</t>
  </si>
  <si>
    <t>FG6.3</t>
  </si>
  <si>
    <t>FG6.4</t>
  </si>
  <si>
    <t>FG6.5</t>
  </si>
  <si>
    <t>FG6.6</t>
  </si>
  <si>
    <t>TruSeq_Un3</t>
  </si>
  <si>
    <t>TruSeq_Un2</t>
  </si>
  <si>
    <t>TruSeq_Un4</t>
  </si>
  <si>
    <t>TruSeq_Un5</t>
  </si>
  <si>
    <t>TruSeq_Un6</t>
  </si>
  <si>
    <t>Gel Loading Layout</t>
  </si>
  <si>
    <t>L</t>
  </si>
  <si>
    <t>Cleaned with Zymo DCC-5 using 5:1 Binding Buffer: Sample</t>
  </si>
  <si>
    <t>Eluted in 25 µL NFW for sequencing</t>
  </si>
  <si>
    <t>Nanodrop for quality/purity; Qubit for concentration</t>
  </si>
  <si>
    <t>Qubit</t>
  </si>
  <si>
    <t>nM =</t>
  </si>
  <si>
    <t>NanoDrop</t>
  </si>
  <si>
    <t>FG123</t>
  </si>
  <si>
    <t>FG456</t>
  </si>
  <si>
    <t>POOL</t>
  </si>
  <si>
    <t>SamplePool</t>
  </si>
  <si>
    <t>BC i7</t>
  </si>
  <si>
    <t>BC i5</t>
  </si>
  <si>
    <t>BC23</t>
  </si>
  <si>
    <t>CCACTC</t>
  </si>
  <si>
    <t>ATCACG</t>
  </si>
  <si>
    <t>BC24</t>
  </si>
  <si>
    <t>GCTACC</t>
  </si>
  <si>
    <t>BC25</t>
  </si>
  <si>
    <t>ATCAGT</t>
  </si>
  <si>
    <t>BC26</t>
  </si>
  <si>
    <t>GCTCAT</t>
  </si>
  <si>
    <t>BC28</t>
  </si>
  <si>
    <t>CTTTTG</t>
  </si>
  <si>
    <t>BC29</t>
  </si>
  <si>
    <t>TAGTTG</t>
  </si>
  <si>
    <t>BC30</t>
  </si>
  <si>
    <t>CCGGTG</t>
  </si>
  <si>
    <t>ACTTGA</t>
  </si>
  <si>
    <t>TAGCTT</t>
  </si>
  <si>
    <t>Pool</t>
  </si>
  <si>
    <t>Name</t>
  </si>
  <si>
    <t>Sequence</t>
  </si>
  <si>
    <t>Barcode</t>
  </si>
  <si>
    <t>RevComp</t>
  </si>
  <si>
    <t>GGCTAC</t>
  </si>
  <si>
    <t>TTAGGC</t>
  </si>
  <si>
    <t>CGATGT</t>
  </si>
  <si>
    <t>AGGAAT</t>
  </si>
  <si>
    <t>3illBC1</t>
  </si>
  <si>
    <t>ACAC</t>
  </si>
  <si>
    <t>3illBC2</t>
  </si>
  <si>
    <t>GTCT</t>
  </si>
  <si>
    <t>3illBC3</t>
  </si>
  <si>
    <t>TGGT</t>
  </si>
  <si>
    <t>3illBC4</t>
  </si>
  <si>
    <t>CACT</t>
  </si>
  <si>
    <t>3illBC5</t>
  </si>
  <si>
    <t>GATG</t>
  </si>
  <si>
    <t>3illBC6</t>
  </si>
  <si>
    <t>TCAC</t>
  </si>
  <si>
    <t>3illBC7</t>
  </si>
  <si>
    <t>CTGA</t>
  </si>
  <si>
    <t>3illBC8</t>
  </si>
  <si>
    <t>AAGC</t>
  </si>
  <si>
    <t>3illBC9</t>
  </si>
  <si>
    <t>GTAG</t>
  </si>
  <si>
    <t>3illBC10</t>
  </si>
  <si>
    <t>GACA</t>
  </si>
  <si>
    <t>3illBC11</t>
  </si>
  <si>
    <t>GTGA</t>
  </si>
  <si>
    <t>3illBC12</t>
  </si>
  <si>
    <t>AGTC</t>
  </si>
  <si>
    <t>GAGTGG</t>
  </si>
  <si>
    <t>GGTAGC</t>
  </si>
  <si>
    <t>ACTGAT</t>
  </si>
  <si>
    <t>ATGAGC</t>
  </si>
  <si>
    <t>ATTCCT</t>
  </si>
  <si>
    <t>CAAAAG</t>
  </si>
  <si>
    <t>CAACTA</t>
  </si>
  <si>
    <t>CACCGG</t>
  </si>
  <si>
    <t>GTGT</t>
  </si>
  <si>
    <t>AGAC</t>
  </si>
  <si>
    <t>ACCA</t>
  </si>
  <si>
    <t>AGTG</t>
  </si>
  <si>
    <t>CATC</t>
  </si>
  <si>
    <t>TCAG</t>
  </si>
  <si>
    <t>GCTT</t>
  </si>
  <si>
    <t>CTAC</t>
  </si>
  <si>
    <t>TGTC</t>
  </si>
  <si>
    <t>GACT</t>
  </si>
  <si>
    <t>BC27</t>
  </si>
  <si>
    <t>ill-BC</t>
  </si>
  <si>
    <t>index</t>
  </si>
  <si>
    <r>
      <t>AATGATACGGCGACCACCGAGATCTACAC</t>
    </r>
    <r>
      <rPr>
        <sz val="12"/>
        <color rgb="FFFF0000"/>
        <rFont val="JetBrains Mono Regular"/>
      </rPr>
      <t>ATCACG</t>
    </r>
    <r>
      <rPr>
        <sz val="12"/>
        <color rgb="FF000000"/>
        <rFont val="JetBrains Mono Regular"/>
      </rPr>
      <t>ACACTCTTTCCCTACACGACGCTCTTCCGATCT</t>
    </r>
  </si>
  <si>
    <r>
      <t>AATGATACGGCGACCACCGAGATCTACAC</t>
    </r>
    <r>
      <rPr>
        <sz val="12"/>
        <color rgb="FFFF0000"/>
        <rFont val="JetBrains Mono Regular"/>
      </rPr>
      <t>ACTTGA</t>
    </r>
    <r>
      <rPr>
        <sz val="12"/>
        <color rgb="FF000000"/>
        <rFont val="JetBrains Mono Regular"/>
      </rPr>
      <t>ACACTCTTTCCCTACACGACGCTCTTCCGATCT</t>
    </r>
  </si>
  <si>
    <r>
      <t>AATGATACGGCGACCACCGAGATCTACAC</t>
    </r>
    <r>
      <rPr>
        <sz val="12"/>
        <color rgb="FFFF0000"/>
        <rFont val="JetBrains Mono Regular"/>
      </rPr>
      <t>TAGCTT</t>
    </r>
    <r>
      <rPr>
        <sz val="12"/>
        <color rgb="FF000000"/>
        <rFont val="JetBrains Mono Regular"/>
      </rPr>
      <t>ACACTCTTTCCCTACACGACGCTCTTCCGATCT</t>
    </r>
  </si>
  <si>
    <r>
      <t>AATGATACGGCGACCACCGAGATCTACAC</t>
    </r>
    <r>
      <rPr>
        <sz val="12"/>
        <color rgb="FFFF0000"/>
        <rFont val="JetBrains Mono Regular"/>
      </rPr>
      <t>GGCTAC</t>
    </r>
    <r>
      <rPr>
        <sz val="12"/>
        <color rgb="FF000000"/>
        <rFont val="JetBrains Mono Regular"/>
      </rPr>
      <t>ACACTCTTTCCCTACACGACGCTCTTCCGATCT</t>
    </r>
  </si>
  <si>
    <r>
      <t>AATGATACGGCGACCACCGAGATCTACAC</t>
    </r>
    <r>
      <rPr>
        <sz val="12"/>
        <color rgb="FFFF0000"/>
        <rFont val="JetBrains Mono Regular"/>
      </rPr>
      <t>TTAGGC</t>
    </r>
    <r>
      <rPr>
        <sz val="12"/>
        <color rgb="FF000000"/>
        <rFont val="JetBrains Mono Regular"/>
      </rPr>
      <t>ACACTCTTTCCCTACACGACGCTCTTCCGATCT</t>
    </r>
  </si>
  <si>
    <r>
      <t>AATGATACGGCGACCACCGAGATCTACAC</t>
    </r>
    <r>
      <rPr>
        <sz val="12"/>
        <color rgb="FFFF0000"/>
        <rFont val="JetBrains Mono Regular"/>
      </rPr>
      <t>CGATGT</t>
    </r>
    <r>
      <rPr>
        <sz val="12"/>
        <color rgb="FF000000"/>
        <rFont val="JetBrains Mono Regular"/>
      </rPr>
      <t>ACACTCTTTCCCTACACGACGCTCTTCCGATCT</t>
    </r>
  </si>
  <si>
    <r>
      <t>CAAGCAGAAGACGGCATACGAGAT</t>
    </r>
    <r>
      <rPr>
        <sz val="12"/>
        <color indexed="10"/>
        <rFont val="JetBrains Mono Regular"/>
      </rPr>
      <t>CCACTC</t>
    </r>
    <r>
      <rPr>
        <sz val="12"/>
        <color indexed="8"/>
        <rFont val="JetBrains Mono Regular"/>
      </rPr>
      <t>GTGACTGGAGTTCAGACGTGTGCTCTTCCGAT</t>
    </r>
  </si>
  <si>
    <r>
      <t>CAAGCAGAAGACGGCATACGAGAT</t>
    </r>
    <r>
      <rPr>
        <sz val="12"/>
        <color indexed="10"/>
        <rFont val="JetBrains Mono Regular"/>
      </rPr>
      <t>GCTACC</t>
    </r>
    <r>
      <rPr>
        <sz val="12"/>
        <color indexed="8"/>
        <rFont val="JetBrains Mono Regular"/>
      </rPr>
      <t>GTGACTGGAGTTCAGACGTGTGCTCTTCCGAT</t>
    </r>
  </si>
  <si>
    <r>
      <t>CAAGCAGAAGACGGCATACGAGAT</t>
    </r>
    <r>
      <rPr>
        <sz val="12"/>
        <color indexed="10"/>
        <rFont val="JetBrains Mono Regular"/>
      </rPr>
      <t>ATCAGT</t>
    </r>
    <r>
      <rPr>
        <sz val="12"/>
        <color indexed="8"/>
        <rFont val="JetBrains Mono Regular"/>
      </rPr>
      <t>GTGACTGGAGTTCAGACGTGTGCTCTTCCGAT</t>
    </r>
  </si>
  <si>
    <r>
      <t>CAAGCAGAAGACGGCATACGAGAT</t>
    </r>
    <r>
      <rPr>
        <sz val="12"/>
        <color indexed="10"/>
        <rFont val="JetBrains Mono Regular"/>
      </rPr>
      <t>GCTCAT</t>
    </r>
    <r>
      <rPr>
        <sz val="12"/>
        <color indexed="8"/>
        <rFont val="JetBrains Mono Regular"/>
      </rPr>
      <t>GTGACTGGAGTTCAGACGTGTGCTCTTCCGAT</t>
    </r>
  </si>
  <si>
    <r>
      <t>CAAGCAGAAGACGGCATACGAGAT</t>
    </r>
    <r>
      <rPr>
        <sz val="12"/>
        <color indexed="10"/>
        <rFont val="JetBrains Mono Regular"/>
      </rPr>
      <t>AGGAAT</t>
    </r>
    <r>
      <rPr>
        <sz val="12"/>
        <color indexed="8"/>
        <rFont val="JetBrains Mono Regular"/>
      </rPr>
      <t>GTGACTGGAGTTCAGACGTGTGCTCTTCCGAT</t>
    </r>
  </si>
  <si>
    <r>
      <t>CAAGCAGAAGACGGCATACGAGAT</t>
    </r>
    <r>
      <rPr>
        <sz val="12"/>
        <color indexed="10"/>
        <rFont val="JetBrains Mono Regular"/>
      </rPr>
      <t>CTTTTG</t>
    </r>
    <r>
      <rPr>
        <sz val="12"/>
        <color indexed="8"/>
        <rFont val="JetBrains Mono Regular"/>
      </rPr>
      <t>GTGACTGGAGTTCAGACGTGTGCTCTTCCGAT</t>
    </r>
  </si>
  <si>
    <r>
      <t>CAAGCAGAAGACGGCATACGAGAT</t>
    </r>
    <r>
      <rPr>
        <sz val="12"/>
        <color indexed="10"/>
        <rFont val="JetBrains Mono Regular"/>
      </rPr>
      <t>TAGTTG</t>
    </r>
    <r>
      <rPr>
        <sz val="12"/>
        <color indexed="8"/>
        <rFont val="JetBrains Mono Regular"/>
      </rPr>
      <t>GTGACTGGAGTTCAGACGTGTGCTCTTCCGAT</t>
    </r>
  </si>
  <si>
    <r>
      <t>CAAGCAGAAGACGGCATACGAGAT</t>
    </r>
    <r>
      <rPr>
        <sz val="12"/>
        <color indexed="10"/>
        <rFont val="JetBrains Mono Regular"/>
      </rPr>
      <t>CCGGTG</t>
    </r>
    <r>
      <rPr>
        <sz val="12"/>
        <color indexed="8"/>
        <rFont val="JetBrains Mono Regular"/>
      </rPr>
      <t>GTGACTGGAGTTCAGACGTGTGCTCTTCCGAT</t>
    </r>
  </si>
  <si>
    <r>
      <t>CAGACGTGTGCTCTTCCGATCT</t>
    </r>
    <r>
      <rPr>
        <sz val="12"/>
        <color rgb="FFFF0000"/>
        <rFont val="JetBrains Mono Regular"/>
      </rPr>
      <t>ACAC</t>
    </r>
    <r>
      <rPr>
        <sz val="12"/>
        <color rgb="FF000000"/>
        <rFont val="JetBrains Mono Regular"/>
      </rPr>
      <t>NN</t>
    </r>
  </si>
  <si>
    <r>
      <t>CAGACGTGTGCTCTTCCGATCT</t>
    </r>
    <r>
      <rPr>
        <sz val="12"/>
        <color rgb="FFFF0000"/>
        <rFont val="JetBrains Mono Regular"/>
      </rPr>
      <t>GTCT</t>
    </r>
    <r>
      <rPr>
        <sz val="12"/>
        <color rgb="FF000000"/>
        <rFont val="JetBrains Mono Regular"/>
      </rPr>
      <t>NN</t>
    </r>
  </si>
  <si>
    <r>
      <t>CAGACGTGTGCTCTTCCGATCT</t>
    </r>
    <r>
      <rPr>
        <sz val="12"/>
        <color rgb="FFFF0000"/>
        <rFont val="JetBrains Mono Regular"/>
      </rPr>
      <t>TGGT</t>
    </r>
    <r>
      <rPr>
        <sz val="12"/>
        <color rgb="FF000000"/>
        <rFont val="JetBrains Mono Regular"/>
      </rPr>
      <t>NN</t>
    </r>
  </si>
  <si>
    <r>
      <t>CAGACGTGTGCTCTTCCGATCT</t>
    </r>
    <r>
      <rPr>
        <sz val="12"/>
        <color rgb="FFFF0000"/>
        <rFont val="JetBrains Mono Regular"/>
      </rPr>
      <t>CACT</t>
    </r>
    <r>
      <rPr>
        <sz val="12"/>
        <color rgb="FF000000"/>
        <rFont val="JetBrains Mono Regular"/>
      </rPr>
      <t>NN</t>
    </r>
  </si>
  <si>
    <r>
      <t>CAGACGTGTGCTCTTCCGATCT</t>
    </r>
    <r>
      <rPr>
        <sz val="12"/>
        <color rgb="FFFF0000"/>
        <rFont val="JetBrains Mono Regular"/>
      </rPr>
      <t>GATG</t>
    </r>
    <r>
      <rPr>
        <sz val="12"/>
        <color rgb="FF000000"/>
        <rFont val="JetBrains Mono Regular"/>
      </rPr>
      <t>NN</t>
    </r>
  </si>
  <si>
    <r>
      <t>CAGACGTGTGCTCTTCCGATCT</t>
    </r>
    <r>
      <rPr>
        <sz val="12"/>
        <color rgb="FFFF0000"/>
        <rFont val="JetBrains Mono Regular"/>
      </rPr>
      <t>TCAC</t>
    </r>
    <r>
      <rPr>
        <sz val="12"/>
        <color rgb="FF000000"/>
        <rFont val="JetBrains Mono Regular"/>
      </rPr>
      <t>NN</t>
    </r>
  </si>
  <si>
    <r>
      <t>CAGACGTGTGCTCTTCCGATCT</t>
    </r>
    <r>
      <rPr>
        <sz val="12"/>
        <color rgb="FFFF0000"/>
        <rFont val="JetBrains Mono Regular"/>
      </rPr>
      <t>CTGA</t>
    </r>
    <r>
      <rPr>
        <sz val="12"/>
        <color rgb="FF000000"/>
        <rFont val="JetBrains Mono Regular"/>
      </rPr>
      <t>NN</t>
    </r>
  </si>
  <si>
    <r>
      <t>CAGACGTGTGCTCTTCCGATCT</t>
    </r>
    <r>
      <rPr>
        <sz val="12"/>
        <color rgb="FFFF0000"/>
        <rFont val="JetBrains Mono Regular"/>
      </rPr>
      <t>AAGC</t>
    </r>
    <r>
      <rPr>
        <sz val="12"/>
        <color rgb="FF000000"/>
        <rFont val="JetBrains Mono Regular"/>
      </rPr>
      <t>NN</t>
    </r>
  </si>
  <si>
    <r>
      <t>CAGACGTGTGCTCTTCCGATCT</t>
    </r>
    <r>
      <rPr>
        <sz val="12"/>
        <color rgb="FFFF0000"/>
        <rFont val="JetBrains Mono Regular"/>
      </rPr>
      <t>GTAG</t>
    </r>
    <r>
      <rPr>
        <sz val="12"/>
        <color rgb="FF000000"/>
        <rFont val="JetBrains Mono Regular"/>
      </rPr>
      <t>NN</t>
    </r>
  </si>
  <si>
    <r>
      <t>CAGACGTGTGCTCTTCCGATCT</t>
    </r>
    <r>
      <rPr>
        <sz val="12"/>
        <color rgb="FFFF0000"/>
        <rFont val="JetBrains Mono Regular"/>
      </rPr>
      <t>GACA</t>
    </r>
    <r>
      <rPr>
        <sz val="12"/>
        <color rgb="FF000000"/>
        <rFont val="JetBrains Mono Regular"/>
      </rPr>
      <t>NN</t>
    </r>
  </si>
  <si>
    <r>
      <t>CAGACGTGTGCTCTTCCGATCT</t>
    </r>
    <r>
      <rPr>
        <sz val="12"/>
        <color rgb="FFFF0000"/>
        <rFont val="JetBrains Mono Regular"/>
      </rPr>
      <t>GTGA</t>
    </r>
    <r>
      <rPr>
        <sz val="12"/>
        <color rgb="FF000000"/>
        <rFont val="JetBrains Mono Regular"/>
      </rPr>
      <t>NN</t>
    </r>
  </si>
  <si>
    <r>
      <t>CAGACGTGTGCTCTTCCGATCT</t>
    </r>
    <r>
      <rPr>
        <sz val="12"/>
        <color rgb="FFFF0000"/>
        <rFont val="JetBrains Mono Regular"/>
      </rPr>
      <t>AGTC</t>
    </r>
    <r>
      <rPr>
        <sz val="12"/>
        <color rgb="FF000000"/>
        <rFont val="JetBrains Mono Regular"/>
      </rPr>
      <t>NN</t>
    </r>
  </si>
  <si>
    <t>RE-pooling 12 µL from F (Fg6.6)</t>
  </si>
  <si>
    <t>Trying to get better amplification</t>
  </si>
  <si>
    <t>Re-amplifying plate to confirm good amplification (first gel looked weird for these pools)</t>
  </si>
  <si>
    <t>Don't like the weird single band, and the lower nanodrop/qubit; retrying with diff TS</t>
  </si>
  <si>
    <t>Pooled 25µL each</t>
  </si>
  <si>
    <t>plate</t>
  </si>
  <si>
    <t>pool</t>
  </si>
  <si>
    <t>inline</t>
  </si>
  <si>
    <t>Full-Plate Aliquots</t>
  </si>
  <si>
    <t>8-Pool Aliquots</t>
  </si>
  <si>
    <t>Test Aliquots</t>
  </si>
  <si>
    <t>strips</t>
  </si>
  <si>
    <t xml:space="preserve"> qPCR (96 rxn)</t>
  </si>
  <si>
    <t>Ligation (96 rxn)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</si>
</sst>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0000"/>
  </numFmts>
  <fonts count="32">
    <font>
      <sz val="12"/>
      <color theme="1"/>
      <name val="Helvetica"/>
      <family val="2"/>
    </font>
    <font>
      <sz val="12"/>
      <color rgb="FF006100"/>
      <name val="Helvetica"/>
      <family val="2"/>
    </font>
    <font>
      <sz val="12"/>
      <color rgb="FF9C5700"/>
      <name val="Helvetica"/>
      <family val="2"/>
    </font>
    <font>
      <b/>
      <sz val="12"/>
      <color theme="1"/>
      <name val="Helvetica"/>
      <family val="2"/>
    </font>
    <font>
      <sz val="12"/>
      <color rgb="FF000000"/>
      <name val="Helvetica"/>
      <family val="2"/>
    </font>
    <font>
      <b/>
      <sz val="12"/>
      <color rgb="FF000000"/>
      <name val="Helvetica"/>
      <family val="2"/>
    </font>
    <font>
      <sz val="12"/>
      <name val="Helvetica"/>
      <family val="2"/>
    </font>
    <font>
      <sz val="8"/>
      <name val="Helvetica"/>
      <family val="2"/>
    </font>
    <font>
      <sz val="12"/>
      <color theme="1"/>
      <name val="Helvetica"/>
      <family val="2"/>
    </font>
    <font>
      <sz val="12"/>
      <color theme="1"/>
      <name val="Calibri"/>
      <family val="2"/>
      <scheme val="minor"/>
    </font>
    <font>
      <b/>
      <sz val="11"/>
      <color theme="1"/>
      <name val="Helvetica"/>
      <family val="2"/>
    </font>
    <font>
      <sz val="11"/>
      <color theme="1"/>
      <name val="Helvetica"/>
      <family val="2"/>
    </font>
    <font>
      <sz val="72"/>
      <color theme="1"/>
      <name val="Helvetica"/>
      <family val="2"/>
    </font>
    <font>
      <b/>
      <sz val="12"/>
      <color theme="1"/>
      <name val="Calibri"/>
      <family val="2"/>
      <scheme val="minor"/>
    </font>
    <font>
      <sz val="12"/>
      <color rgb="FF9C0006"/>
      <name val="Helvetica"/>
      <family val="2"/>
    </font>
    <font>
      <b/>
      <sz val="12"/>
      <color theme="0"/>
      <name val="Helvetica"/>
      <family val="2"/>
    </font>
    <font>
      <sz val="12"/>
      <color theme="0"/>
      <name val="Helvetica"/>
      <family val="2"/>
    </font>
    <font>
      <b/>
      <sz val="12"/>
      <color rgb="FF000000"/>
      <name val="Calibri"/>
      <family val="2"/>
    </font>
    <font>
      <b/>
      <sz val="12"/>
      <name val="Helvetica"/>
      <family val="2"/>
    </font>
    <font>
      <b/>
      <i/>
      <sz val="12"/>
      <color theme="1"/>
      <name val="Helvetica"/>
      <family val="2"/>
    </font>
    <font>
      <vertAlign val="subscript"/>
      <sz val="12"/>
      <color theme="1"/>
      <name val="Helvetica"/>
      <family val="2"/>
    </font>
    <font>
      <sz val="12"/>
      <color theme="1"/>
      <name val="Courier New"/>
      <family val="1"/>
    </font>
    <font>
      <sz val="12"/>
      <color rgb="FF000000"/>
      <name val="Courier New"/>
      <family val="1"/>
    </font>
    <font>
      <sz val="12"/>
      <name val="Courier New"/>
      <family val="1"/>
    </font>
    <font>
      <sz val="12"/>
      <color theme="1"/>
      <name val="JetBrains Mono Regular"/>
    </font>
    <font>
      <sz val="12"/>
      <color rgb="FF000000"/>
      <name val="JetBrains Mono Regular"/>
    </font>
    <font>
      <sz val="12"/>
      <name val="JetBrains Mono Regular"/>
    </font>
    <font>
      <sz val="12"/>
      <color rgb="FFFF0000"/>
      <name val="JetBrains Mono Regular"/>
    </font>
    <font>
      <sz val="12"/>
      <color indexed="10"/>
      <name val="JetBrains Mono Regular"/>
    </font>
    <font>
      <sz val="12"/>
      <color indexed="8"/>
      <name val="JetBrains Mono Regular"/>
    </font>
    <font>
      <b/>
      <sz val="12"/>
      <color theme="1"/>
      <name val="Calibri"/>
      <family val="2"/>
    </font>
    <font>
      <sz val="12"/>
      <color theme="1"/>
      <name val="Helvetica Neue"/>
      <family val="2"/>
    </font>
  </fonts>
  <fills count="5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D9D9D9"/>
        <bgColor rgb="FF000000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A2A1"/>
        <bgColor indexed="64"/>
      </patternFill>
    </fill>
    <fill>
      <patternFill patternType="solid">
        <fgColor rgb="FF99FBB6"/>
        <bgColor indexed="64"/>
      </patternFill>
    </fill>
    <fill>
      <patternFill patternType="solid">
        <fgColor rgb="FFFFC7CE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FB92"/>
        <bgColor indexed="64"/>
      </patternFill>
    </fill>
    <fill>
      <patternFill patternType="solid">
        <fgColor rgb="FFF8FF4A"/>
        <bgColor indexed="64"/>
      </patternFill>
    </fill>
    <fill>
      <patternFill patternType="solid">
        <fgColor rgb="FF29ADFB"/>
        <bgColor indexed="64"/>
      </patternFill>
    </fill>
    <fill>
      <patternFill patternType="solid">
        <fgColor rgb="FFA030FB"/>
        <bgColor indexed="64"/>
      </patternFill>
    </fill>
    <fill>
      <patternFill patternType="solid">
        <fgColor rgb="FF0D0887"/>
        <bgColor indexed="64"/>
      </patternFill>
    </fill>
    <fill>
      <patternFill patternType="solid">
        <fgColor rgb="FF5402A3"/>
        <bgColor indexed="64"/>
      </patternFill>
    </fill>
    <fill>
      <patternFill patternType="solid">
        <fgColor rgb="FF8B0AA5"/>
        <bgColor indexed="64"/>
      </patternFill>
    </fill>
    <fill>
      <patternFill patternType="solid">
        <fgColor rgb="FFB93289"/>
        <bgColor indexed="64"/>
      </patternFill>
    </fill>
    <fill>
      <patternFill patternType="solid">
        <fgColor rgb="FFDB5C68"/>
        <bgColor indexed="64"/>
      </patternFill>
    </fill>
    <fill>
      <patternFill patternType="solid">
        <fgColor rgb="FFF48849"/>
        <bgColor indexed="64"/>
      </patternFill>
    </fill>
    <fill>
      <patternFill patternType="solid">
        <fgColor rgb="FFFEBC2A"/>
        <bgColor indexed="64"/>
      </patternFill>
    </fill>
    <fill>
      <patternFill patternType="solid">
        <fgColor rgb="FFF0F921"/>
        <bgColor indexed="64"/>
      </patternFill>
    </fill>
    <fill>
      <patternFill patternType="solid">
        <fgColor rgb="FF440154"/>
        <bgColor indexed="64"/>
      </patternFill>
    </fill>
    <fill>
      <patternFill patternType="solid">
        <fgColor rgb="FF482173"/>
        <bgColor indexed="64"/>
      </patternFill>
    </fill>
    <fill>
      <patternFill patternType="solid">
        <fgColor rgb="FF433E85"/>
        <bgColor indexed="64"/>
      </patternFill>
    </fill>
    <fill>
      <patternFill patternType="solid">
        <fgColor rgb="FF38598C"/>
        <bgColor indexed="64"/>
      </patternFill>
    </fill>
    <fill>
      <patternFill patternType="solid">
        <fgColor rgb="FF2D708E"/>
        <bgColor indexed="64"/>
      </patternFill>
    </fill>
    <fill>
      <patternFill patternType="solid">
        <fgColor rgb="FF25858E"/>
        <bgColor indexed="64"/>
      </patternFill>
    </fill>
    <fill>
      <patternFill patternType="solid">
        <fgColor rgb="FF1E9B8A"/>
        <bgColor indexed="64"/>
      </patternFill>
    </fill>
    <fill>
      <patternFill patternType="solid">
        <fgColor rgb="FF2BB07F"/>
        <bgColor indexed="64"/>
      </patternFill>
    </fill>
    <fill>
      <patternFill patternType="solid">
        <fgColor rgb="FF51C56A"/>
        <bgColor indexed="64"/>
      </patternFill>
    </fill>
    <fill>
      <patternFill patternType="solid">
        <fgColor rgb="FF85D54A"/>
        <bgColor indexed="64"/>
      </patternFill>
    </fill>
    <fill>
      <patternFill patternType="solid">
        <fgColor rgb="FFC2DF23"/>
        <bgColor indexed="64"/>
      </patternFill>
    </fill>
    <fill>
      <patternFill patternType="solid">
        <fgColor rgb="FFFDE725"/>
        <bgColor indexed="64"/>
      </patternFill>
    </fill>
    <fill>
      <patternFill patternType="solid">
        <fgColor rgb="FFFF7276"/>
        <bgColor indexed="64"/>
      </patternFill>
    </fill>
    <fill>
      <patternFill patternType="solid">
        <fgColor rgb="FFFFAA4D"/>
        <bgColor indexed="64"/>
      </patternFill>
    </fill>
    <fill>
      <patternFill patternType="solid">
        <fgColor rgb="FFFF7276"/>
        <bgColor rgb="FF000000"/>
      </patternFill>
    </fill>
    <fill>
      <patternFill patternType="solid">
        <fgColor rgb="FFFFAA4D"/>
        <bgColor rgb="FF000000"/>
      </patternFill>
    </fill>
    <fill>
      <patternFill patternType="solid">
        <fgColor rgb="FFF8FF4A"/>
        <bgColor rgb="FF000000"/>
      </patternFill>
    </fill>
    <fill>
      <patternFill patternType="solid">
        <fgColor rgb="FF00FB92"/>
        <bgColor rgb="FF000000"/>
      </patternFill>
    </fill>
    <fill>
      <patternFill patternType="solid">
        <fgColor rgb="FF29ADFB"/>
        <bgColor rgb="FF000000"/>
      </patternFill>
    </fill>
    <fill>
      <patternFill patternType="solid">
        <fgColor rgb="FFA030FB"/>
        <bgColor rgb="FF000000"/>
      </patternFill>
    </fill>
    <fill>
      <patternFill patternType="solid">
        <fgColor rgb="FF0070C0"/>
        <bgColor indexed="64"/>
      </patternFill>
    </fill>
    <fill>
      <patternFill patternType="solid">
        <fgColor rgb="FF44D62C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D8D8D8"/>
        <bgColor rgb="FFD8D8D8"/>
      </patternFill>
    </fill>
    <fill>
      <patternFill patternType="solid">
        <fgColor rgb="FFFFA2A1"/>
        <bgColor rgb="FFFFA2A1"/>
      </patternFill>
    </fill>
    <fill>
      <patternFill patternType="solid">
        <fgColor rgb="FF99FBB6"/>
        <bgColor rgb="FF99FBB6"/>
      </patternFill>
    </fill>
    <fill>
      <patternFill patternType="solid">
        <fgColor rgb="FF4DB3D4"/>
        <bgColor indexed="64"/>
      </patternFill>
    </fill>
    <fill>
      <patternFill patternType="solid">
        <fgColor rgb="FF50FA7B"/>
        <bgColor indexed="64"/>
      </patternFill>
    </fill>
  </fills>
  <borders count="114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/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 style="medium">
        <color indexed="64"/>
      </right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 diagonalDown="1"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 style="thin">
        <color indexed="64"/>
      </diagonal>
    </border>
    <border diagonalDown="1"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 style="thin">
        <color indexed="64"/>
      </diagonal>
    </border>
    <border diagonalDown="1"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 style="thin">
        <color indexed="64"/>
      </diagonal>
    </border>
    <border diagonalDown="1"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 diagonalDown="1"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 diagonalDown="1"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double">
        <color indexed="64"/>
      </top>
      <bottom style="thin">
        <color indexed="64"/>
      </bottom>
      <diagonal/>
    </border>
    <border>
      <left style="thin">
        <color rgb="FF000000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thin">
        <color rgb="FF000000"/>
      </left>
      <right style="medium">
        <color indexed="64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 diagonalDown="1"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 style="thin">
        <color indexed="64"/>
      </diagonal>
    </border>
    <border diagonalDown="1"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 style="thin">
        <color indexed="64"/>
      </diagonal>
    </border>
    <border>
      <left style="thin">
        <color auto="1"/>
      </left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 diagonalDown="1">
      <left/>
      <right/>
      <top/>
      <bottom/>
      <diagonal style="medium">
        <color rgb="FFFF7276"/>
      </diagonal>
    </border>
    <border diagonalDown="1">
      <left/>
      <right/>
      <top/>
      <bottom/>
      <diagonal style="thick">
        <color rgb="FFFF7276"/>
      </diagonal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medium">
        <color indexed="64"/>
      </left>
      <right style="thin">
        <color rgb="FF000000"/>
      </right>
      <top style="thin">
        <color indexed="64"/>
      </top>
      <bottom style="thin">
        <color rgb="FF000000"/>
      </bottom>
      <diagonal/>
    </border>
    <border>
      <left/>
      <right style="thin">
        <color rgb="FF000000"/>
      </right>
      <top style="thin">
        <color indexed="64"/>
      </top>
      <bottom style="thin">
        <color rgb="FF000000"/>
      </bottom>
      <diagonal/>
    </border>
    <border>
      <left style="medium">
        <color indexed="64"/>
      </left>
      <right style="thin">
        <color rgb="FF000000"/>
      </right>
      <top style="thin">
        <color rgb="FF000000"/>
      </top>
      <bottom style="medium">
        <color indexed="64"/>
      </bottom>
      <diagonal/>
    </border>
    <border>
      <left/>
      <right style="thin">
        <color rgb="FF000000"/>
      </right>
      <top style="thin">
        <color rgb="FF000000"/>
      </top>
      <bottom style="medium">
        <color indexed="64"/>
      </bottom>
      <diagonal/>
    </border>
    <border>
      <left style="medium">
        <color indexed="64"/>
      </left>
      <right style="thin">
        <color rgb="FF000000"/>
      </right>
      <top style="medium">
        <color indexed="64"/>
      </top>
      <bottom style="double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indexed="64"/>
      </top>
      <bottom style="double">
        <color rgb="FF000000"/>
      </bottom>
      <diagonal/>
    </border>
    <border>
      <left style="thin">
        <color rgb="FF000000"/>
      </left>
      <right style="medium">
        <color indexed="64"/>
      </right>
      <top style="medium">
        <color indexed="64"/>
      </top>
      <bottom style="double">
        <color rgb="FF000000"/>
      </bottom>
      <diagonal/>
    </border>
    <border>
      <left style="medium">
        <color indexed="6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medium">
        <color indexed="64"/>
      </right>
      <top style="thin">
        <color indexed="64"/>
      </top>
      <bottom style="thin">
        <color rgb="FF000000"/>
      </bottom>
      <diagonal/>
    </border>
    <border>
      <left style="thin">
        <color rgb="FF000000"/>
      </left>
      <right style="medium">
        <color indexed="64"/>
      </right>
      <top style="thin">
        <color rgb="FF000000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indexed="64"/>
      </bottom>
      <diagonal/>
    </border>
  </borders>
  <cellStyleXfs count="5">
    <xf numFmtId="0" fontId="0" fillId="0" borderId="0"/>
    <xf numFmtId="0" fontId="1" fillId="2" borderId="0" applyNumberFormat="0" applyBorder="0" applyAlignment="0" applyProtection="0"/>
    <xf numFmtId="0" fontId="2" fillId="3" borderId="0" applyNumberFormat="0" applyBorder="0" applyAlignment="0" applyProtection="0"/>
    <xf numFmtId="0" fontId="9" fillId="0" borderId="0"/>
    <xf numFmtId="0" fontId="14" fillId="10" borderId="0" applyNumberFormat="0" applyBorder="0" applyAlignment="0" applyProtection="0"/>
  </cellStyleXfs>
  <cellXfs count="706">
    <xf numFmtId="0" fontId="0" fillId="0" borderId="0" xfId="0"/>
    <xf numFmtId="0" fontId="5" fillId="6" borderId="1" xfId="0" applyFont="1" applyFill="1" applyBorder="1"/>
    <xf numFmtId="0" fontId="5" fillId="6" borderId="2" xfId="0" applyFont="1" applyFill="1" applyBorder="1"/>
    <xf numFmtId="0" fontId="5" fillId="6" borderId="2" xfId="0" applyFont="1" applyFill="1" applyBorder="1" applyAlignment="1">
      <alignment wrapText="1"/>
    </xf>
    <xf numFmtId="0" fontId="5" fillId="6" borderId="3" xfId="0" applyFont="1" applyFill="1" applyBorder="1"/>
    <xf numFmtId="0" fontId="5" fillId="6" borderId="4" xfId="0" applyFont="1" applyFill="1" applyBorder="1"/>
    <xf numFmtId="0" fontId="0" fillId="0" borderId="5" xfId="0" applyBorder="1"/>
    <xf numFmtId="0" fontId="6" fillId="0" borderId="6" xfId="0" applyFont="1" applyBorder="1" applyAlignment="1">
      <alignment horizontal="right"/>
    </xf>
    <xf numFmtId="0" fontId="4" fillId="0" borderId="7" xfId="0" applyFont="1" applyBorder="1"/>
    <xf numFmtId="0" fontId="0" fillId="0" borderId="8" xfId="0" applyBorder="1"/>
    <xf numFmtId="0" fontId="6" fillId="0" borderId="9" xfId="0" applyFont="1" applyBorder="1" applyAlignment="1">
      <alignment horizontal="right"/>
    </xf>
    <xf numFmtId="0" fontId="4" fillId="0" borderId="10" xfId="0" applyFont="1" applyBorder="1"/>
    <xf numFmtId="0" fontId="0" fillId="0" borderId="8" xfId="2" applyFont="1" applyFill="1" applyBorder="1"/>
    <xf numFmtId="0" fontId="0" fillId="0" borderId="9" xfId="0" applyBorder="1"/>
    <xf numFmtId="0" fontId="0" fillId="0" borderId="8" xfId="1" applyFont="1" applyFill="1" applyBorder="1"/>
    <xf numFmtId="0" fontId="0" fillId="0" borderId="15" xfId="0" applyBorder="1"/>
    <xf numFmtId="0" fontId="6" fillId="0" borderId="16" xfId="0" applyFont="1" applyBorder="1" applyAlignment="1">
      <alignment horizontal="right"/>
    </xf>
    <xf numFmtId="0" fontId="0" fillId="0" borderId="17" xfId="0" applyBorder="1"/>
    <xf numFmtId="0" fontId="0" fillId="0" borderId="18" xfId="0" applyBorder="1"/>
    <xf numFmtId="0" fontId="0" fillId="0" borderId="18" xfId="2" applyFont="1" applyFill="1" applyBorder="1"/>
    <xf numFmtId="0" fontId="6" fillId="0" borderId="20" xfId="0" applyFont="1" applyBorder="1" applyAlignment="1">
      <alignment horizontal="right"/>
    </xf>
    <xf numFmtId="0" fontId="0" fillId="0" borderId="21" xfId="0" applyBorder="1"/>
    <xf numFmtId="0" fontId="0" fillId="0" borderId="22" xfId="0" applyBorder="1"/>
    <xf numFmtId="0" fontId="0" fillId="5" borderId="9" xfId="0" applyFill="1" applyBorder="1" applyAlignment="1">
      <alignment horizontal="left" vertical="center"/>
    </xf>
    <xf numFmtId="0" fontId="0" fillId="0" borderId="9" xfId="0" applyBorder="1" applyAlignment="1">
      <alignment horizontal="left" vertical="center"/>
    </xf>
    <xf numFmtId="164" fontId="0" fillId="0" borderId="9" xfId="0" applyNumberFormat="1" applyBorder="1"/>
    <xf numFmtId="0" fontId="4" fillId="0" borderId="9" xfId="0" applyFont="1" applyBorder="1" applyAlignment="1">
      <alignment horizontal="left" vertical="center"/>
    </xf>
    <xf numFmtId="0" fontId="0" fillId="5" borderId="6" xfId="0" applyFill="1" applyBorder="1" applyAlignment="1">
      <alignment horizontal="left" vertical="center"/>
    </xf>
    <xf numFmtId="0" fontId="0" fillId="0" borderId="6" xfId="0" applyBorder="1"/>
    <xf numFmtId="0" fontId="0" fillId="0" borderId="6" xfId="0" applyBorder="1" applyAlignment="1">
      <alignment horizontal="left" vertical="center"/>
    </xf>
    <xf numFmtId="164" fontId="0" fillId="0" borderId="6" xfId="0" applyNumberFormat="1" applyBorder="1"/>
    <xf numFmtId="0" fontId="3" fillId="7" borderId="1" xfId="0" applyFont="1" applyFill="1" applyBorder="1"/>
    <xf numFmtId="0" fontId="3" fillId="7" borderId="2" xfId="0" applyFont="1" applyFill="1" applyBorder="1"/>
    <xf numFmtId="0" fontId="3" fillId="7" borderId="26" xfId="0" applyFont="1" applyFill="1" applyBorder="1"/>
    <xf numFmtId="0" fontId="0" fillId="4" borderId="5" xfId="0" applyFill="1" applyBorder="1"/>
    <xf numFmtId="0" fontId="0" fillId="0" borderId="22" xfId="0" applyBorder="1" applyAlignment="1">
      <alignment horizontal="left" vertical="center"/>
    </xf>
    <xf numFmtId="0" fontId="0" fillId="0" borderId="18" xfId="0" applyBorder="1" applyAlignment="1">
      <alignment horizontal="left" vertical="center"/>
    </xf>
    <xf numFmtId="49" fontId="0" fillId="0" borderId="9" xfId="0" applyNumberFormat="1" applyBorder="1"/>
    <xf numFmtId="0" fontId="0" fillId="0" borderId="9" xfId="0" applyBorder="1" applyAlignment="1">
      <alignment horizontal="left"/>
    </xf>
    <xf numFmtId="1" fontId="0" fillId="0" borderId="9" xfId="0" applyNumberFormat="1" applyBorder="1" applyAlignment="1">
      <alignment horizontal="left" vertical="center"/>
    </xf>
    <xf numFmtId="0" fontId="0" fillId="4" borderId="8" xfId="0" applyFill="1" applyBorder="1"/>
    <xf numFmtId="0" fontId="0" fillId="4" borderId="19" xfId="0" applyFill="1" applyBorder="1"/>
    <xf numFmtId="0" fontId="0" fillId="0" borderId="20" xfId="0" applyBorder="1" applyAlignment="1">
      <alignment horizontal="left"/>
    </xf>
    <xf numFmtId="0" fontId="0" fillId="0" borderId="20" xfId="0" applyBorder="1"/>
    <xf numFmtId="49" fontId="0" fillId="0" borderId="20" xfId="0" applyNumberFormat="1" applyBorder="1"/>
    <xf numFmtId="1" fontId="0" fillId="0" borderId="20" xfId="0" applyNumberFormat="1" applyBorder="1" applyAlignment="1">
      <alignment horizontal="left" vertical="center"/>
    </xf>
    <xf numFmtId="49" fontId="0" fillId="0" borderId="6" xfId="0" applyNumberFormat="1" applyBorder="1"/>
    <xf numFmtId="0" fontId="0" fillId="5" borderId="9" xfId="0" applyFill="1" applyBorder="1" applyAlignment="1">
      <alignment horizontal="left"/>
    </xf>
    <xf numFmtId="0" fontId="0" fillId="5" borderId="20" xfId="0" applyFill="1" applyBorder="1" applyAlignment="1">
      <alignment horizontal="left"/>
    </xf>
    <xf numFmtId="0" fontId="6" fillId="0" borderId="8" xfId="0" applyFont="1" applyBorder="1"/>
    <xf numFmtId="0" fontId="6" fillId="0" borderId="0" xfId="0" applyFont="1"/>
    <xf numFmtId="0" fontId="5" fillId="6" borderId="1" xfId="0" applyFont="1" applyFill="1" applyBorder="1" applyAlignment="1">
      <alignment wrapText="1"/>
    </xf>
    <xf numFmtId="0" fontId="5" fillId="6" borderId="26" xfId="0" applyFont="1" applyFill="1" applyBorder="1"/>
    <xf numFmtId="0" fontId="6" fillId="0" borderId="19" xfId="0" applyFont="1" applyBorder="1"/>
    <xf numFmtId="0" fontId="4" fillId="0" borderId="27" xfId="0" applyFont="1" applyBorder="1"/>
    <xf numFmtId="0" fontId="6" fillId="0" borderId="5" xfId="0" applyFont="1" applyBorder="1"/>
    <xf numFmtId="2" fontId="0" fillId="0" borderId="6" xfId="0" applyNumberFormat="1" applyBorder="1"/>
    <xf numFmtId="2" fontId="0" fillId="0" borderId="22" xfId="0" applyNumberFormat="1" applyBorder="1"/>
    <xf numFmtId="2" fontId="0" fillId="0" borderId="9" xfId="0" applyNumberFormat="1" applyBorder="1"/>
    <xf numFmtId="2" fontId="0" fillId="0" borderId="18" xfId="0" applyNumberFormat="1" applyBorder="1"/>
    <xf numFmtId="2" fontId="0" fillId="0" borderId="20" xfId="0" applyNumberFormat="1" applyBorder="1"/>
    <xf numFmtId="2" fontId="0" fillId="0" borderId="21" xfId="0" applyNumberFormat="1" applyBorder="1"/>
    <xf numFmtId="0" fontId="10" fillId="0" borderId="0" xfId="3" applyFont="1"/>
    <xf numFmtId="0" fontId="11" fillId="0" borderId="0" xfId="3" applyFont="1"/>
    <xf numFmtId="0" fontId="10" fillId="0" borderId="0" xfId="3" applyFont="1" applyAlignment="1">
      <alignment horizontal="left"/>
    </xf>
    <xf numFmtId="0" fontId="11" fillId="0" borderId="0" xfId="3" applyFont="1" applyAlignment="1">
      <alignment horizontal="left"/>
    </xf>
    <xf numFmtId="0" fontId="10" fillId="0" borderId="29" xfId="3" applyFont="1" applyBorder="1" applyAlignment="1">
      <alignment horizontal="left"/>
    </xf>
    <xf numFmtId="0" fontId="10" fillId="0" borderId="30" xfId="3" applyFont="1" applyBorder="1" applyAlignment="1">
      <alignment horizontal="left" wrapText="1"/>
    </xf>
    <xf numFmtId="0" fontId="10" fillId="0" borderId="31" xfId="3" applyFont="1" applyBorder="1" applyAlignment="1">
      <alignment horizontal="left" wrapText="1"/>
    </xf>
    <xf numFmtId="0" fontId="10" fillId="0" borderId="29" xfId="3" applyFont="1" applyBorder="1" applyAlignment="1">
      <alignment horizontal="left" wrapText="1"/>
    </xf>
    <xf numFmtId="0" fontId="11" fillId="0" borderId="15" xfId="3" applyFont="1" applyBorder="1" applyAlignment="1">
      <alignment horizontal="left" vertical="center"/>
    </xf>
    <xf numFmtId="0" fontId="11" fillId="0" borderId="16" xfId="3" applyFont="1" applyBorder="1" applyAlignment="1">
      <alignment horizontal="left" vertical="center"/>
    </xf>
    <xf numFmtId="0" fontId="11" fillId="0" borderId="17" xfId="3" applyFont="1" applyBorder="1" applyAlignment="1">
      <alignment horizontal="left" vertical="center"/>
    </xf>
    <xf numFmtId="0" fontId="11" fillId="0" borderId="15" xfId="3" applyFont="1" applyBorder="1" applyAlignment="1">
      <alignment horizontal="left" vertical="center" wrapText="1"/>
    </xf>
    <xf numFmtId="0" fontId="11" fillId="0" borderId="16" xfId="3" applyFont="1" applyBorder="1" applyAlignment="1">
      <alignment horizontal="left" vertical="center" wrapText="1"/>
    </xf>
    <xf numFmtId="0" fontId="11" fillId="0" borderId="17" xfId="3" applyFont="1" applyBorder="1" applyAlignment="1">
      <alignment horizontal="left" vertical="center" wrapText="1"/>
    </xf>
    <xf numFmtId="0" fontId="11" fillId="0" borderId="8" xfId="3" applyFont="1" applyBorder="1" applyAlignment="1">
      <alignment horizontal="left" vertical="center"/>
    </xf>
    <xf numFmtId="0" fontId="11" fillId="0" borderId="9" xfId="3" applyFont="1" applyBorder="1" applyAlignment="1">
      <alignment horizontal="left" vertical="center"/>
    </xf>
    <xf numFmtId="0" fontId="11" fillId="0" borderId="18" xfId="3" applyFont="1" applyBorder="1" applyAlignment="1">
      <alignment horizontal="left" vertical="center"/>
    </xf>
    <xf numFmtId="0" fontId="11" fillId="0" borderId="19" xfId="3" applyFont="1" applyBorder="1" applyAlignment="1">
      <alignment horizontal="left" vertical="center" wrapText="1"/>
    </xf>
    <xf numFmtId="0" fontId="11" fillId="0" borderId="20" xfId="3" applyFont="1" applyBorder="1" applyAlignment="1">
      <alignment horizontal="left" vertical="center" wrapText="1"/>
    </xf>
    <xf numFmtId="0" fontId="11" fillId="0" borderId="21" xfId="3" applyFont="1" applyBorder="1" applyAlignment="1">
      <alignment horizontal="left" vertical="center" wrapText="1"/>
    </xf>
    <xf numFmtId="0" fontId="10" fillId="0" borderId="23" xfId="3" applyFont="1" applyBorder="1" applyAlignment="1">
      <alignment horizontal="right" vertical="center" wrapText="1"/>
    </xf>
    <xf numFmtId="0" fontId="10" fillId="0" borderId="24" xfId="3" applyFont="1" applyBorder="1" applyAlignment="1">
      <alignment horizontal="right" vertical="center" wrapText="1"/>
    </xf>
    <xf numFmtId="0" fontId="10" fillId="0" borderId="25" xfId="3" applyFont="1" applyBorder="1" applyAlignment="1">
      <alignment horizontal="right" vertical="center" wrapText="1"/>
    </xf>
    <xf numFmtId="0" fontId="11" fillId="0" borderId="19" xfId="3" applyFont="1" applyBorder="1" applyAlignment="1">
      <alignment horizontal="left" vertical="center"/>
    </xf>
    <xf numFmtId="0" fontId="11" fillId="0" borderId="20" xfId="3" applyFont="1" applyBorder="1" applyAlignment="1">
      <alignment horizontal="left" vertical="center"/>
    </xf>
    <xf numFmtId="0" fontId="11" fillId="0" borderId="21" xfId="3" applyFont="1" applyBorder="1" applyAlignment="1">
      <alignment horizontal="left" vertical="center"/>
    </xf>
    <xf numFmtId="0" fontId="10" fillId="0" borderId="23" xfId="3" applyFont="1" applyBorder="1" applyAlignment="1">
      <alignment horizontal="right" vertical="center"/>
    </xf>
    <xf numFmtId="0" fontId="10" fillId="0" borderId="24" xfId="3" applyFont="1" applyBorder="1" applyAlignment="1">
      <alignment horizontal="right" vertical="center"/>
    </xf>
    <xf numFmtId="0" fontId="10" fillId="0" borderId="25" xfId="3" applyFont="1" applyBorder="1" applyAlignment="1">
      <alignment horizontal="right" vertical="center"/>
    </xf>
    <xf numFmtId="0" fontId="10" fillId="0" borderId="0" xfId="3" applyFont="1" applyAlignment="1">
      <alignment horizontal="left" wrapText="1"/>
    </xf>
    <xf numFmtId="0" fontId="11" fillId="0" borderId="0" xfId="3" applyFont="1" applyAlignment="1">
      <alignment horizontal="left" vertical="center" wrapText="1"/>
    </xf>
    <xf numFmtId="0" fontId="11" fillId="0" borderId="15" xfId="3" applyFont="1" applyBorder="1" applyAlignment="1">
      <alignment horizontal="left"/>
    </xf>
    <xf numFmtId="0" fontId="11" fillId="0" borderId="16" xfId="3" applyFont="1" applyBorder="1" applyAlignment="1">
      <alignment horizontal="left"/>
    </xf>
    <xf numFmtId="0" fontId="0" fillId="0" borderId="17" xfId="0" applyBorder="1" applyAlignment="1">
      <alignment horizontal="left"/>
    </xf>
    <xf numFmtId="0" fontId="11" fillId="0" borderId="8" xfId="3" applyFont="1" applyBorder="1" applyAlignment="1">
      <alignment horizontal="left" wrapText="1"/>
    </xf>
    <xf numFmtId="0" fontId="11" fillId="0" borderId="9" xfId="3" applyFont="1" applyBorder="1" applyAlignment="1">
      <alignment horizontal="left"/>
    </xf>
    <xf numFmtId="0" fontId="0" fillId="0" borderId="18" xfId="0" applyBorder="1" applyAlignment="1">
      <alignment horizontal="left"/>
    </xf>
    <xf numFmtId="0" fontId="10" fillId="0" borderId="0" xfId="3" applyFont="1" applyAlignment="1">
      <alignment horizontal="right" vertical="center" wrapText="1"/>
    </xf>
    <xf numFmtId="0" fontId="11" fillId="0" borderId="8" xfId="3" applyFont="1" applyBorder="1" applyAlignment="1">
      <alignment horizontal="left"/>
    </xf>
    <xf numFmtId="0" fontId="3" fillId="0" borderId="0" xfId="3" applyFont="1"/>
    <xf numFmtId="0" fontId="8" fillId="0" borderId="0" xfId="3" applyFont="1"/>
    <xf numFmtId="0" fontId="11" fillId="0" borderId="19" xfId="3" applyFont="1" applyBorder="1" applyAlignment="1">
      <alignment horizontal="left"/>
    </xf>
    <xf numFmtId="0" fontId="11" fillId="0" borderId="20" xfId="3" applyFont="1" applyBorder="1" applyAlignment="1">
      <alignment horizontal="left"/>
    </xf>
    <xf numFmtId="0" fontId="0" fillId="0" borderId="21" xfId="0" applyBorder="1" applyAlignment="1">
      <alignment horizontal="left"/>
    </xf>
    <xf numFmtId="0" fontId="10" fillId="0" borderId="23" xfId="3" applyFont="1" applyBorder="1" applyAlignment="1">
      <alignment horizontal="right"/>
    </xf>
    <xf numFmtId="0" fontId="10" fillId="0" borderId="24" xfId="3" applyFont="1" applyBorder="1" applyAlignment="1">
      <alignment horizontal="right"/>
    </xf>
    <xf numFmtId="0" fontId="3" fillId="0" borderId="25" xfId="0" applyFont="1" applyBorder="1"/>
    <xf numFmtId="0" fontId="8" fillId="0" borderId="32" xfId="0" applyFont="1" applyBorder="1"/>
    <xf numFmtId="0" fontId="3" fillId="0" borderId="33" xfId="0" applyFont="1" applyBorder="1"/>
    <xf numFmtId="0" fontId="8" fillId="0" borderId="33" xfId="0" applyFont="1" applyBorder="1"/>
    <xf numFmtId="0" fontId="8" fillId="0" borderId="34" xfId="0" applyFont="1" applyBorder="1"/>
    <xf numFmtId="0" fontId="3" fillId="0" borderId="29" xfId="0" applyFont="1" applyBorder="1" applyAlignment="1">
      <alignment horizontal="left"/>
    </xf>
    <xf numFmtId="0" fontId="3" fillId="0" borderId="30" xfId="0" applyFont="1" applyBorder="1" applyAlignment="1">
      <alignment horizontal="left"/>
    </xf>
    <xf numFmtId="0" fontId="3" fillId="0" borderId="31" xfId="0" applyFont="1" applyBorder="1" applyAlignment="1">
      <alignment horizontal="left"/>
    </xf>
    <xf numFmtId="0" fontId="8" fillId="0" borderId="35" xfId="0" applyFont="1" applyBorder="1"/>
    <xf numFmtId="0" fontId="8" fillId="0" borderId="0" xfId="0" applyFont="1"/>
    <xf numFmtId="0" fontId="8" fillId="0" borderId="36" xfId="0" applyFont="1" applyBorder="1"/>
    <xf numFmtId="0" fontId="0" fillId="0" borderId="15" xfId="0" applyBorder="1" applyAlignment="1">
      <alignment horizontal="left" vertical="center"/>
    </xf>
    <xf numFmtId="0" fontId="0" fillId="0" borderId="16" xfId="0" applyBorder="1" applyAlignment="1">
      <alignment horizontal="left" vertical="center"/>
    </xf>
    <xf numFmtId="0" fontId="0" fillId="0" borderId="17" xfId="0" applyBorder="1" applyAlignment="1">
      <alignment horizontal="left" vertical="center"/>
    </xf>
    <xf numFmtId="0" fontId="0" fillId="0" borderId="8" xfId="0" applyBorder="1" applyAlignment="1">
      <alignment horizontal="left" vertical="center"/>
    </xf>
    <xf numFmtId="0" fontId="3" fillId="0" borderId="36" xfId="0" applyFont="1" applyBorder="1"/>
    <xf numFmtId="0" fontId="8" fillId="0" borderId="37" xfId="0" applyFont="1" applyBorder="1"/>
    <xf numFmtId="0" fontId="8" fillId="0" borderId="38" xfId="0" applyFont="1" applyBorder="1"/>
    <xf numFmtId="0" fontId="8" fillId="0" borderId="39" xfId="0" applyFont="1" applyBorder="1"/>
    <xf numFmtId="0" fontId="0" fillId="0" borderId="8" xfId="0" applyBorder="1" applyAlignment="1">
      <alignment horizontal="left" vertical="center" wrapText="1"/>
    </xf>
    <xf numFmtId="0" fontId="0" fillId="0" borderId="19" xfId="0" applyBorder="1" applyAlignment="1">
      <alignment horizontal="left" vertical="center"/>
    </xf>
    <xf numFmtId="0" fontId="0" fillId="0" borderId="21" xfId="0" applyBorder="1" applyAlignment="1">
      <alignment horizontal="left" vertical="center"/>
    </xf>
    <xf numFmtId="0" fontId="3" fillId="0" borderId="23" xfId="0" applyFont="1" applyBorder="1"/>
    <xf numFmtId="0" fontId="3" fillId="0" borderId="24" xfId="0" applyFont="1" applyBorder="1"/>
    <xf numFmtId="0" fontId="3" fillId="0" borderId="25" xfId="0" applyFont="1" applyBorder="1" applyAlignment="1">
      <alignment horizontal="right" vertical="center"/>
    </xf>
    <xf numFmtId="0" fontId="3" fillId="0" borderId="0" xfId="0" applyFont="1" applyAlignment="1">
      <alignment horizontal="right"/>
    </xf>
    <xf numFmtId="0" fontId="12" fillId="0" borderId="0" xfId="0" applyFont="1"/>
    <xf numFmtId="0" fontId="3" fillId="0" borderId="0" xfId="0" applyFont="1" applyAlignment="1">
      <alignment horizontal="left"/>
    </xf>
    <xf numFmtId="0" fontId="3" fillId="0" borderId="28" xfId="0" applyFont="1" applyBorder="1"/>
    <xf numFmtId="0" fontId="3" fillId="0" borderId="11" xfId="0" applyFont="1" applyBorder="1"/>
    <xf numFmtId="0" fontId="3" fillId="0" borderId="14" xfId="0" applyFont="1" applyBorder="1"/>
    <xf numFmtId="0" fontId="5" fillId="0" borderId="0" xfId="0" applyFont="1" applyAlignment="1">
      <alignment horizontal="left" vertical="center"/>
    </xf>
    <xf numFmtId="0" fontId="5" fillId="0" borderId="0" xfId="0" applyFont="1" applyAlignment="1">
      <alignment horizontal="center" vertical="center" wrapText="1"/>
    </xf>
    <xf numFmtId="0" fontId="13" fillId="7" borderId="1" xfId="0" applyFont="1" applyFill="1" applyBorder="1" applyAlignment="1">
      <alignment wrapText="1"/>
    </xf>
    <xf numFmtId="0" fontId="13" fillId="7" borderId="2" xfId="0" applyFont="1" applyFill="1" applyBorder="1" applyAlignment="1">
      <alignment wrapText="1"/>
    </xf>
    <xf numFmtId="0" fontId="13" fillId="7" borderId="26" xfId="0" applyFont="1" applyFill="1" applyBorder="1" applyAlignment="1">
      <alignment wrapText="1"/>
    </xf>
    <xf numFmtId="0" fontId="0" fillId="8" borderId="5" xfId="0" applyFill="1" applyBorder="1"/>
    <xf numFmtId="0" fontId="0" fillId="8" borderId="6" xfId="0" applyFill="1" applyBorder="1"/>
    <xf numFmtId="2" fontId="0" fillId="8" borderId="6" xfId="0" applyNumberFormat="1" applyFill="1" applyBorder="1"/>
    <xf numFmtId="0" fontId="0" fillId="8" borderId="8" xfId="0" applyFill="1" applyBorder="1"/>
    <xf numFmtId="0" fontId="0" fillId="8" borderId="9" xfId="0" applyFill="1" applyBorder="1"/>
    <xf numFmtId="2" fontId="0" fillId="8" borderId="9" xfId="0" applyNumberFormat="1" applyFill="1" applyBorder="1"/>
    <xf numFmtId="0" fontId="0" fillId="9" borderId="8" xfId="0" applyFill="1" applyBorder="1"/>
    <xf numFmtId="0" fontId="0" fillId="9" borderId="9" xfId="0" applyFill="1" applyBorder="1"/>
    <xf numFmtId="2" fontId="0" fillId="9" borderId="9" xfId="0" applyNumberFormat="1" applyFill="1" applyBorder="1"/>
    <xf numFmtId="0" fontId="0" fillId="9" borderId="19" xfId="0" applyFill="1" applyBorder="1"/>
    <xf numFmtId="0" fontId="0" fillId="9" borderId="20" xfId="0" applyFill="1" applyBorder="1"/>
    <xf numFmtId="0" fontId="3" fillId="0" borderId="0" xfId="0" applyFont="1"/>
    <xf numFmtId="0" fontId="0" fillId="0" borderId="8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5" xfId="0" applyBorder="1" applyAlignment="1">
      <alignment horizontal="right"/>
    </xf>
    <xf numFmtId="0" fontId="3" fillId="7" borderId="40" xfId="0" applyFont="1" applyFill="1" applyBorder="1"/>
    <xf numFmtId="0" fontId="3" fillId="7" borderId="41" xfId="0" applyFont="1" applyFill="1" applyBorder="1"/>
    <xf numFmtId="2" fontId="3" fillId="8" borderId="6" xfId="0" applyNumberFormat="1" applyFont="1" applyFill="1" applyBorder="1"/>
    <xf numFmtId="2" fontId="3" fillId="8" borderId="22" xfId="0" applyNumberFormat="1" applyFont="1" applyFill="1" applyBorder="1"/>
    <xf numFmtId="2" fontId="3" fillId="8" borderId="9" xfId="0" applyNumberFormat="1" applyFont="1" applyFill="1" applyBorder="1"/>
    <xf numFmtId="2" fontId="3" fillId="8" borderId="18" xfId="0" applyNumberFormat="1" applyFont="1" applyFill="1" applyBorder="1"/>
    <xf numFmtId="2" fontId="3" fillId="9" borderId="9" xfId="0" applyNumberFormat="1" applyFont="1" applyFill="1" applyBorder="1"/>
    <xf numFmtId="2" fontId="3" fillId="9" borderId="18" xfId="0" applyNumberFormat="1" applyFont="1" applyFill="1" applyBorder="1"/>
    <xf numFmtId="2" fontId="0" fillId="9" borderId="20" xfId="0" applyNumberFormat="1" applyFill="1" applyBorder="1"/>
    <xf numFmtId="2" fontId="3" fillId="9" borderId="20" xfId="0" applyNumberFormat="1" applyFont="1" applyFill="1" applyBorder="1"/>
    <xf numFmtId="2" fontId="3" fillId="9" borderId="21" xfId="0" applyNumberFormat="1" applyFont="1" applyFill="1" applyBorder="1"/>
    <xf numFmtId="0" fontId="0" fillId="0" borderId="0" xfId="0" applyAlignment="1">
      <alignment horizontal="left"/>
    </xf>
    <xf numFmtId="0" fontId="9" fillId="0" borderId="0" xfId="3"/>
    <xf numFmtId="164" fontId="0" fillId="0" borderId="9" xfId="0" applyNumberFormat="1" applyBorder="1" applyAlignment="1">
      <alignment horizontal="right"/>
    </xf>
    <xf numFmtId="164" fontId="0" fillId="0" borderId="20" xfId="0" applyNumberFormat="1" applyBorder="1" applyAlignment="1">
      <alignment horizontal="right"/>
    </xf>
    <xf numFmtId="0" fontId="0" fillId="0" borderId="0" xfId="0" applyAlignment="1">
      <alignment horizontal="right"/>
    </xf>
    <xf numFmtId="0" fontId="0" fillId="0" borderId="42" xfId="0" applyBorder="1"/>
    <xf numFmtId="164" fontId="0" fillId="0" borderId="6" xfId="0" applyNumberFormat="1" applyBorder="1" applyAlignment="1">
      <alignment horizontal="right"/>
    </xf>
    <xf numFmtId="0" fontId="0" fillId="0" borderId="19" xfId="0" applyBorder="1"/>
    <xf numFmtId="0" fontId="0" fillId="0" borderId="16" xfId="0" applyBorder="1"/>
    <xf numFmtId="0" fontId="0" fillId="0" borderId="9" xfId="0" applyBorder="1" applyAlignment="1">
      <alignment horizontal="right"/>
    </xf>
    <xf numFmtId="0" fontId="0" fillId="0" borderId="20" xfId="0" applyBorder="1" applyAlignment="1">
      <alignment horizontal="right"/>
    </xf>
    <xf numFmtId="0" fontId="14" fillId="10" borderId="9" xfId="4" applyBorder="1"/>
    <xf numFmtId="0" fontId="14" fillId="10" borderId="9" xfId="4" applyBorder="1" applyAlignment="1">
      <alignment horizontal="right"/>
    </xf>
    <xf numFmtId="0" fontId="0" fillId="7" borderId="33" xfId="0" applyFill="1" applyBorder="1"/>
    <xf numFmtId="0" fontId="0" fillId="7" borderId="34" xfId="0" applyFill="1" applyBorder="1"/>
    <xf numFmtId="0" fontId="0" fillId="7" borderId="35" xfId="0" applyFill="1" applyBorder="1"/>
    <xf numFmtId="0" fontId="0" fillId="7" borderId="36" xfId="0" applyFill="1" applyBorder="1"/>
    <xf numFmtId="0" fontId="0" fillId="7" borderId="45" xfId="0" applyFill="1" applyBorder="1"/>
    <xf numFmtId="0" fontId="0" fillId="7" borderId="46" xfId="0" applyFill="1" applyBorder="1"/>
    <xf numFmtId="0" fontId="0" fillId="7" borderId="43" xfId="0" applyFill="1" applyBorder="1"/>
    <xf numFmtId="0" fontId="0" fillId="7" borderId="43" xfId="0" applyFill="1" applyBorder="1" applyAlignment="1">
      <alignment horizontal="left"/>
    </xf>
    <xf numFmtId="0" fontId="0" fillId="7" borderId="4" xfId="0" applyFill="1" applyBorder="1"/>
    <xf numFmtId="0" fontId="0" fillId="7" borderId="44" xfId="0" applyFill="1" applyBorder="1"/>
    <xf numFmtId="0" fontId="0" fillId="0" borderId="11" xfId="0" applyBorder="1" applyAlignment="1">
      <alignment horizontal="left"/>
    </xf>
    <xf numFmtId="0" fontId="5" fillId="11" borderId="2" xfId="0" applyFont="1" applyFill="1" applyBorder="1"/>
    <xf numFmtId="0" fontId="5" fillId="11" borderId="2" xfId="0" applyFont="1" applyFill="1" applyBorder="1" applyAlignment="1">
      <alignment wrapText="1"/>
    </xf>
    <xf numFmtId="0" fontId="6" fillId="0" borderId="8" xfId="2" applyFont="1" applyFill="1" applyBorder="1"/>
    <xf numFmtId="0" fontId="6" fillId="0" borderId="8" xfId="1" applyFont="1" applyFill="1" applyBorder="1"/>
    <xf numFmtId="0" fontId="6" fillId="0" borderId="8" xfId="4" applyFont="1" applyFill="1" applyBorder="1"/>
    <xf numFmtId="0" fontId="6" fillId="0" borderId="9" xfId="0" applyFont="1" applyBorder="1"/>
    <xf numFmtId="0" fontId="4" fillId="0" borderId="0" xfId="0" applyFont="1"/>
    <xf numFmtId="0" fontId="0" fillId="0" borderId="8" xfId="0" applyBorder="1" applyAlignment="1">
      <alignment horizontal="left"/>
    </xf>
    <xf numFmtId="0" fontId="5" fillId="6" borderId="26" xfId="0" applyFont="1" applyFill="1" applyBorder="1" applyAlignment="1">
      <alignment wrapText="1"/>
    </xf>
    <xf numFmtId="164" fontId="0" fillId="4" borderId="6" xfId="0" applyNumberFormat="1" applyFill="1" applyBorder="1"/>
    <xf numFmtId="164" fontId="0" fillId="12" borderId="22" xfId="0" applyNumberFormat="1" applyFill="1" applyBorder="1"/>
    <xf numFmtId="164" fontId="0" fillId="4" borderId="9" xfId="0" applyNumberFormat="1" applyFill="1" applyBorder="1"/>
    <xf numFmtId="164" fontId="0" fillId="12" borderId="18" xfId="0" applyNumberFormat="1" applyFill="1" applyBorder="1"/>
    <xf numFmtId="164" fontId="0" fillId="4" borderId="20" xfId="0" applyNumberFormat="1" applyFill="1" applyBorder="1"/>
    <xf numFmtId="164" fontId="0" fillId="12" borderId="21" xfId="0" applyNumberFormat="1" applyFill="1" applyBorder="1"/>
    <xf numFmtId="0" fontId="13" fillId="0" borderId="0" xfId="3" applyFont="1"/>
    <xf numFmtId="0" fontId="4" fillId="0" borderId="0" xfId="3" applyFont="1" applyAlignment="1">
      <alignment horizontal="center"/>
    </xf>
    <xf numFmtId="164" fontId="13" fillId="0" borderId="0" xfId="3" applyNumberFormat="1" applyFont="1"/>
    <xf numFmtId="164" fontId="4" fillId="13" borderId="15" xfId="3" applyNumberFormat="1" applyFont="1" applyFill="1" applyBorder="1" applyAlignment="1">
      <alignment horizontal="center"/>
    </xf>
    <xf numFmtId="164" fontId="4" fillId="13" borderId="16" xfId="3" applyNumberFormat="1" applyFont="1" applyFill="1" applyBorder="1" applyAlignment="1">
      <alignment horizontal="center"/>
    </xf>
    <xf numFmtId="164" fontId="4" fillId="13" borderId="17" xfId="3" applyNumberFormat="1" applyFont="1" applyFill="1" applyBorder="1" applyAlignment="1">
      <alignment horizontal="center"/>
    </xf>
    <xf numFmtId="164" fontId="4" fillId="13" borderId="8" xfId="3" applyNumberFormat="1" applyFont="1" applyFill="1" applyBorder="1" applyAlignment="1">
      <alignment horizontal="center"/>
    </xf>
    <xf numFmtId="164" fontId="4" fillId="13" borderId="9" xfId="3" applyNumberFormat="1" applyFont="1" applyFill="1" applyBorder="1" applyAlignment="1">
      <alignment horizontal="center"/>
    </xf>
    <xf numFmtId="164" fontId="4" fillId="13" borderId="18" xfId="3" applyNumberFormat="1" applyFont="1" applyFill="1" applyBorder="1" applyAlignment="1">
      <alignment horizontal="center"/>
    </xf>
    <xf numFmtId="164" fontId="4" fillId="14" borderId="15" xfId="3" applyNumberFormat="1" applyFont="1" applyFill="1" applyBorder="1" applyAlignment="1">
      <alignment horizontal="center"/>
    </xf>
    <xf numFmtId="164" fontId="4" fillId="14" borderId="16" xfId="3" applyNumberFormat="1" applyFont="1" applyFill="1" applyBorder="1" applyAlignment="1">
      <alignment horizontal="center"/>
    </xf>
    <xf numFmtId="164" fontId="4" fillId="14" borderId="17" xfId="3" applyNumberFormat="1" applyFont="1" applyFill="1" applyBorder="1" applyAlignment="1">
      <alignment horizontal="center"/>
    </xf>
    <xf numFmtId="164" fontId="4" fillId="14" borderId="8" xfId="3" applyNumberFormat="1" applyFont="1" applyFill="1" applyBorder="1" applyAlignment="1">
      <alignment horizontal="center"/>
    </xf>
    <xf numFmtId="164" fontId="4" fillId="14" borderId="9" xfId="3" applyNumberFormat="1" applyFont="1" applyFill="1" applyBorder="1" applyAlignment="1">
      <alignment horizontal="center"/>
    </xf>
    <xf numFmtId="164" fontId="4" fillId="14" borderId="18" xfId="3" applyNumberFormat="1" applyFont="1" applyFill="1" applyBorder="1" applyAlignment="1">
      <alignment horizontal="center"/>
    </xf>
    <xf numFmtId="164" fontId="4" fillId="14" borderId="19" xfId="3" applyNumberFormat="1" applyFont="1" applyFill="1" applyBorder="1" applyAlignment="1">
      <alignment horizontal="center"/>
    </xf>
    <xf numFmtId="164" fontId="4" fillId="14" borderId="20" xfId="3" applyNumberFormat="1" applyFont="1" applyFill="1" applyBorder="1" applyAlignment="1">
      <alignment horizontal="center"/>
    </xf>
    <xf numFmtId="164" fontId="4" fillId="14" borderId="21" xfId="3" applyNumberFormat="1" applyFont="1" applyFill="1" applyBorder="1" applyAlignment="1">
      <alignment horizontal="center"/>
    </xf>
    <xf numFmtId="164" fontId="4" fillId="13" borderId="19" xfId="3" applyNumberFormat="1" applyFont="1" applyFill="1" applyBorder="1" applyAlignment="1">
      <alignment horizontal="center"/>
    </xf>
    <xf numFmtId="164" fontId="4" fillId="13" borderId="20" xfId="3" applyNumberFormat="1" applyFont="1" applyFill="1" applyBorder="1" applyAlignment="1">
      <alignment horizontal="center"/>
    </xf>
    <xf numFmtId="164" fontId="4" fillId="13" borderId="21" xfId="3" applyNumberFormat="1" applyFont="1" applyFill="1" applyBorder="1" applyAlignment="1">
      <alignment horizontal="center"/>
    </xf>
    <xf numFmtId="0" fontId="0" fillId="0" borderId="20" xfId="0" applyBorder="1" applyAlignment="1">
      <alignment horizontal="left" vertical="center"/>
    </xf>
    <xf numFmtId="164" fontId="0" fillId="0" borderId="20" xfId="0" applyNumberFormat="1" applyBorder="1"/>
    <xf numFmtId="0" fontId="0" fillId="0" borderId="24" xfId="0" applyBorder="1"/>
    <xf numFmtId="164" fontId="0" fillId="4" borderId="24" xfId="0" applyNumberFormat="1" applyFill="1" applyBorder="1"/>
    <xf numFmtId="164" fontId="0" fillId="12" borderId="25" xfId="0" applyNumberFormat="1" applyFill="1" applyBorder="1"/>
    <xf numFmtId="164" fontId="4" fillId="0" borderId="8" xfId="3" applyNumberFormat="1" applyFont="1" applyBorder="1" applyAlignment="1">
      <alignment horizontal="center"/>
    </xf>
    <xf numFmtId="164" fontId="4" fillId="0" borderId="9" xfId="3" applyNumberFormat="1" applyFont="1" applyBorder="1" applyAlignment="1">
      <alignment horizontal="center"/>
    </xf>
    <xf numFmtId="164" fontId="4" fillId="0" borderId="52" xfId="3" applyNumberFormat="1" applyFont="1" applyBorder="1" applyAlignment="1">
      <alignment horizontal="center"/>
    </xf>
    <xf numFmtId="164" fontId="4" fillId="0" borderId="53" xfId="3" applyNumberFormat="1" applyFont="1" applyBorder="1" applyAlignment="1">
      <alignment horizontal="center"/>
    </xf>
    <xf numFmtId="164" fontId="4" fillId="0" borderId="54" xfId="3" applyNumberFormat="1" applyFont="1" applyBorder="1" applyAlignment="1">
      <alignment horizontal="center"/>
    </xf>
    <xf numFmtId="164" fontId="4" fillId="0" borderId="49" xfId="3" applyNumberFormat="1" applyFont="1" applyBorder="1" applyAlignment="1">
      <alignment horizontal="center"/>
    </xf>
    <xf numFmtId="164" fontId="4" fillId="0" borderId="50" xfId="3" applyNumberFormat="1" applyFont="1" applyBorder="1" applyAlignment="1">
      <alignment horizontal="center"/>
    </xf>
    <xf numFmtId="164" fontId="4" fillId="0" borderId="51" xfId="3" applyNumberFormat="1" applyFont="1" applyBorder="1" applyAlignment="1">
      <alignment horizontal="center"/>
    </xf>
    <xf numFmtId="0" fontId="0" fillId="0" borderId="56" xfId="0" applyBorder="1"/>
    <xf numFmtId="0" fontId="0" fillId="0" borderId="57" xfId="0" applyBorder="1"/>
    <xf numFmtId="0" fontId="0" fillId="0" borderId="58" xfId="0" applyBorder="1"/>
    <xf numFmtId="164" fontId="4" fillId="13" borderId="57" xfId="3" applyNumberFormat="1" applyFont="1" applyFill="1" applyBorder="1" applyAlignment="1">
      <alignment horizontal="center"/>
    </xf>
    <xf numFmtId="0" fontId="17" fillId="0" borderId="0" xfId="0" applyFont="1"/>
    <xf numFmtId="0" fontId="0" fillId="0" borderId="15" xfId="0" applyBorder="1" applyAlignment="1">
      <alignment horizontal="left"/>
    </xf>
    <xf numFmtId="0" fontId="0" fillId="0" borderId="16" xfId="0" applyBorder="1" applyAlignment="1">
      <alignment horizontal="left"/>
    </xf>
    <xf numFmtId="164" fontId="4" fillId="0" borderId="8" xfId="3" applyNumberFormat="1" applyFont="1" applyBorder="1" applyAlignment="1">
      <alignment horizontal="left"/>
    </xf>
    <xf numFmtId="164" fontId="4" fillId="0" borderId="9" xfId="3" applyNumberFormat="1" applyFont="1" applyBorder="1" applyAlignment="1">
      <alignment horizontal="left"/>
    </xf>
    <xf numFmtId="164" fontId="4" fillId="0" borderId="18" xfId="3" applyNumberFormat="1" applyFont="1" applyBorder="1" applyAlignment="1">
      <alignment horizontal="left"/>
    </xf>
    <xf numFmtId="0" fontId="6" fillId="0" borderId="22" xfId="0" applyFont="1" applyBorder="1" applyAlignment="1">
      <alignment horizontal="right"/>
    </xf>
    <xf numFmtId="0" fontId="6" fillId="0" borderId="18" xfId="0" applyFont="1" applyBorder="1" applyAlignment="1">
      <alignment horizontal="right"/>
    </xf>
    <xf numFmtId="0" fontId="14" fillId="10" borderId="8" xfId="4" applyBorder="1"/>
    <xf numFmtId="14" fontId="0" fillId="0" borderId="6" xfId="0" applyNumberFormat="1" applyBorder="1" applyAlignment="1">
      <alignment horizontal="left" vertical="center"/>
    </xf>
    <xf numFmtId="1" fontId="0" fillId="0" borderId="6" xfId="0" applyNumberFormat="1" applyBorder="1" applyAlignment="1">
      <alignment horizontal="left" vertical="center"/>
    </xf>
    <xf numFmtId="164" fontId="0" fillId="0" borderId="6" xfId="0" applyNumberFormat="1" applyBorder="1" applyAlignment="1">
      <alignment horizontal="left"/>
    </xf>
    <xf numFmtId="164" fontId="0" fillId="0" borderId="9" xfId="0" applyNumberFormat="1" applyBorder="1" applyAlignment="1">
      <alignment horizontal="left"/>
    </xf>
    <xf numFmtId="14" fontId="0" fillId="0" borderId="9" xfId="0" applyNumberFormat="1" applyBorder="1" applyAlignment="1">
      <alignment horizontal="left" vertical="center"/>
    </xf>
    <xf numFmtId="0" fontId="0" fillId="5" borderId="20" xfId="0" applyFill="1" applyBorder="1" applyAlignment="1">
      <alignment horizontal="left" vertical="center"/>
    </xf>
    <xf numFmtId="14" fontId="0" fillId="0" borderId="20" xfId="0" applyNumberFormat="1" applyBorder="1" applyAlignment="1">
      <alignment horizontal="left" vertical="center"/>
    </xf>
    <xf numFmtId="0" fontId="0" fillId="4" borderId="59" xfId="0" applyFill="1" applyBorder="1"/>
    <xf numFmtId="0" fontId="0" fillId="5" borderId="13" xfId="0" applyFill="1" applyBorder="1" applyAlignment="1">
      <alignment horizontal="left" vertical="center"/>
    </xf>
    <xf numFmtId="0" fontId="0" fillId="0" borderId="13" xfId="0" applyBorder="1" applyAlignment="1">
      <alignment horizontal="left" vertical="center"/>
    </xf>
    <xf numFmtId="14" fontId="0" fillId="0" borderId="13" xfId="0" applyNumberFormat="1" applyBorder="1" applyAlignment="1">
      <alignment horizontal="left" vertical="center"/>
    </xf>
    <xf numFmtId="164" fontId="0" fillId="0" borderId="13" xfId="0" applyNumberFormat="1" applyBorder="1" applyAlignment="1">
      <alignment horizontal="left"/>
    </xf>
    <xf numFmtId="0" fontId="0" fillId="0" borderId="48" xfId="0" applyBorder="1" applyAlignment="1">
      <alignment horizontal="left" vertical="center"/>
    </xf>
    <xf numFmtId="0" fontId="0" fillId="4" borderId="15" xfId="0" applyFill="1" applyBorder="1"/>
    <xf numFmtId="0" fontId="0" fillId="5" borderId="16" xfId="0" applyFill="1" applyBorder="1" applyAlignment="1">
      <alignment horizontal="left" vertical="center"/>
    </xf>
    <xf numFmtId="164" fontId="0" fillId="0" borderId="16" xfId="0" applyNumberFormat="1" applyBorder="1"/>
    <xf numFmtId="0" fontId="0" fillId="0" borderId="30" xfId="0" applyBorder="1" applyAlignment="1">
      <alignment horizontal="left" vertical="center"/>
    </xf>
    <xf numFmtId="0" fontId="3" fillId="7" borderId="2" xfId="0" applyFont="1" applyFill="1" applyBorder="1" applyAlignment="1">
      <alignment horizontal="right"/>
    </xf>
    <xf numFmtId="165" fontId="0" fillId="0" borderId="6" xfId="0" applyNumberFormat="1" applyBorder="1" applyAlignment="1">
      <alignment horizontal="right"/>
    </xf>
    <xf numFmtId="165" fontId="0" fillId="0" borderId="9" xfId="0" applyNumberFormat="1" applyBorder="1" applyAlignment="1">
      <alignment horizontal="right"/>
    </xf>
    <xf numFmtId="165" fontId="0" fillId="0" borderId="20" xfId="0" applyNumberFormat="1" applyBorder="1" applyAlignment="1">
      <alignment horizontal="right"/>
    </xf>
    <xf numFmtId="165" fontId="0" fillId="0" borderId="13" xfId="0" applyNumberFormat="1" applyBorder="1" applyAlignment="1">
      <alignment horizontal="right"/>
    </xf>
    <xf numFmtId="0" fontId="14" fillId="10" borderId="18" xfId="4" applyBorder="1"/>
    <xf numFmtId="0" fontId="6" fillId="0" borderId="21" xfId="0" applyFont="1" applyBorder="1" applyAlignment="1">
      <alignment horizontal="right"/>
    </xf>
    <xf numFmtId="0" fontId="6" fillId="0" borderId="18" xfId="4" applyFont="1" applyFill="1" applyBorder="1" applyAlignment="1">
      <alignment horizontal="right"/>
    </xf>
    <xf numFmtId="0" fontId="0" fillId="7" borderId="0" xfId="0" applyFill="1"/>
    <xf numFmtId="0" fontId="0" fillId="7" borderId="32" xfId="0" applyFill="1" applyBorder="1"/>
    <xf numFmtId="0" fontId="0" fillId="7" borderId="37" xfId="0" applyFill="1" applyBorder="1"/>
    <xf numFmtId="0" fontId="0" fillId="7" borderId="38" xfId="0" applyFill="1" applyBorder="1"/>
    <xf numFmtId="0" fontId="0" fillId="7" borderId="47" xfId="0" applyFill="1" applyBorder="1"/>
    <xf numFmtId="0" fontId="0" fillId="0" borderId="11" xfId="0" applyBorder="1"/>
    <xf numFmtId="0" fontId="0" fillId="7" borderId="1" xfId="0" applyFill="1" applyBorder="1"/>
    <xf numFmtId="0" fontId="0" fillId="7" borderId="2" xfId="0" applyFill="1" applyBorder="1"/>
    <xf numFmtId="0" fontId="0" fillId="7" borderId="26" xfId="0" applyFill="1" applyBorder="1"/>
    <xf numFmtId="0" fontId="6" fillId="0" borderId="6" xfId="0" applyFont="1" applyBorder="1"/>
    <xf numFmtId="0" fontId="18" fillId="7" borderId="2" xfId="0" applyFont="1" applyFill="1" applyBorder="1"/>
    <xf numFmtId="0" fontId="6" fillId="0" borderId="6" xfId="0" applyFont="1" applyBorder="1" applyAlignment="1">
      <alignment horizontal="left" vertical="center"/>
    </xf>
    <xf numFmtId="0" fontId="6" fillId="0" borderId="9" xfId="0" applyFont="1" applyBorder="1" applyAlignment="1">
      <alignment horizontal="left" vertical="center"/>
    </xf>
    <xf numFmtId="0" fontId="14" fillId="10" borderId="9" xfId="4" applyBorder="1" applyAlignment="1">
      <alignment horizontal="left" vertical="center"/>
    </xf>
    <xf numFmtId="0" fontId="14" fillId="10" borderId="19" xfId="4" applyBorder="1"/>
    <xf numFmtId="0" fontId="14" fillId="10" borderId="20" xfId="4" applyBorder="1"/>
    <xf numFmtId="0" fontId="14" fillId="10" borderId="20" xfId="4" applyBorder="1" applyAlignment="1">
      <alignment horizontal="right"/>
    </xf>
    <xf numFmtId="0" fontId="14" fillId="10" borderId="21" xfId="4" applyBorder="1"/>
    <xf numFmtId="0" fontId="14" fillId="10" borderId="20" xfId="4" applyBorder="1" applyAlignment="1">
      <alignment horizontal="left" vertical="center"/>
    </xf>
    <xf numFmtId="0" fontId="0" fillId="7" borderId="64" xfId="0" applyFill="1" applyBorder="1"/>
    <xf numFmtId="0" fontId="0" fillId="7" borderId="39" xfId="0" applyFill="1" applyBorder="1"/>
    <xf numFmtId="0" fontId="0" fillId="0" borderId="60" xfId="0" applyBorder="1" applyAlignment="1">
      <alignment horizontal="left"/>
    </xf>
    <xf numFmtId="0" fontId="0" fillId="7" borderId="65" xfId="0" applyFill="1" applyBorder="1"/>
    <xf numFmtId="0" fontId="0" fillId="7" borderId="66" xfId="0" applyFill="1" applyBorder="1"/>
    <xf numFmtId="0" fontId="0" fillId="7" borderId="67" xfId="0" applyFill="1" applyBorder="1"/>
    <xf numFmtId="0" fontId="0" fillId="7" borderId="23" xfId="0" applyFill="1" applyBorder="1"/>
    <xf numFmtId="0" fontId="0" fillId="7" borderId="24" xfId="0" applyFill="1" applyBorder="1"/>
    <xf numFmtId="0" fontId="0" fillId="7" borderId="68" xfId="0" applyFill="1" applyBorder="1"/>
    <xf numFmtId="0" fontId="0" fillId="0" borderId="60" xfId="0" applyBorder="1"/>
    <xf numFmtId="0" fontId="5" fillId="6" borderId="3" xfId="0" applyFont="1" applyFill="1" applyBorder="1" applyAlignment="1">
      <alignment wrapText="1"/>
    </xf>
    <xf numFmtId="0" fontId="6" fillId="0" borderId="61" xfId="0" applyFont="1" applyBorder="1" applyAlignment="1">
      <alignment horizontal="right"/>
    </xf>
    <xf numFmtId="0" fontId="0" fillId="0" borderId="69" xfId="0" applyBorder="1"/>
    <xf numFmtId="0" fontId="6" fillId="0" borderId="22" xfId="0" applyFont="1" applyBorder="1"/>
    <xf numFmtId="0" fontId="6" fillId="0" borderId="18" xfId="0" applyFont="1" applyBorder="1"/>
    <xf numFmtId="0" fontId="6" fillId="0" borderId="18" xfId="4" applyFont="1" applyFill="1" applyBorder="1"/>
    <xf numFmtId="0" fontId="6" fillId="0" borderId="21" xfId="0" applyFont="1" applyBorder="1"/>
    <xf numFmtId="0" fontId="4" fillId="0" borderId="0" xfId="3" applyFont="1" applyAlignment="1">
      <alignment horizontal="right"/>
    </xf>
    <xf numFmtId="0" fontId="5" fillId="0" borderId="0" xfId="3" applyFont="1"/>
    <xf numFmtId="0" fontId="4" fillId="0" borderId="0" xfId="3" applyFont="1"/>
    <xf numFmtId="0" fontId="5" fillId="0" borderId="0" xfId="3" applyFont="1" applyAlignment="1">
      <alignment horizontal="left"/>
    </xf>
    <xf numFmtId="0" fontId="4" fillId="0" borderId="0" xfId="3" applyFont="1" applyAlignment="1">
      <alignment horizontal="left"/>
    </xf>
    <xf numFmtId="0" fontId="5" fillId="0" borderId="0" xfId="3" applyFont="1" applyAlignment="1">
      <alignment horizontal="right"/>
    </xf>
    <xf numFmtId="0" fontId="8" fillId="0" borderId="0" xfId="3" applyFont="1" applyAlignment="1">
      <alignment horizontal="left"/>
    </xf>
    <xf numFmtId="0" fontId="4" fillId="0" borderId="0" xfId="3" quotePrefix="1" applyFont="1"/>
    <xf numFmtId="0" fontId="10" fillId="0" borderId="62" xfId="3" applyFont="1" applyBorder="1" applyAlignment="1">
      <alignment horizontal="left" wrapText="1"/>
    </xf>
    <xf numFmtId="0" fontId="10" fillId="0" borderId="55" xfId="3" applyFont="1" applyBorder="1" applyAlignment="1">
      <alignment horizontal="left" wrapText="1"/>
    </xf>
    <xf numFmtId="0" fontId="10" fillId="0" borderId="63" xfId="3" applyFont="1" applyBorder="1" applyAlignment="1">
      <alignment horizontal="left" wrapText="1"/>
    </xf>
    <xf numFmtId="0" fontId="11" fillId="0" borderId="5" xfId="3" applyFont="1" applyBorder="1" applyAlignment="1">
      <alignment horizontal="left" wrapText="1"/>
    </xf>
    <xf numFmtId="0" fontId="11" fillId="0" borderId="6" xfId="3" applyFont="1" applyBorder="1" applyAlignment="1">
      <alignment horizontal="left"/>
    </xf>
    <xf numFmtId="0" fontId="11" fillId="0" borderId="22" xfId="3" applyFont="1" applyBorder="1" applyAlignment="1">
      <alignment horizontal="left"/>
    </xf>
    <xf numFmtId="0" fontId="11" fillId="0" borderId="12" xfId="3" applyFont="1" applyBorder="1" applyAlignment="1">
      <alignment horizontal="left"/>
    </xf>
    <xf numFmtId="0" fontId="11" fillId="0" borderId="13" xfId="3" applyFont="1" applyBorder="1" applyAlignment="1">
      <alignment horizontal="left"/>
    </xf>
    <xf numFmtId="0" fontId="10" fillId="0" borderId="62" xfId="3" applyFont="1" applyBorder="1" applyAlignment="1">
      <alignment horizontal="right"/>
    </xf>
    <xf numFmtId="0" fontId="10" fillId="0" borderId="55" xfId="3" applyFont="1" applyBorder="1" applyAlignment="1">
      <alignment horizontal="right"/>
    </xf>
    <xf numFmtId="0" fontId="10" fillId="0" borderId="63" xfId="3" applyFont="1" applyBorder="1" applyAlignment="1">
      <alignment horizontal="right"/>
    </xf>
    <xf numFmtId="0" fontId="10" fillId="0" borderId="0" xfId="3" applyFont="1" applyAlignment="1">
      <alignment horizontal="center" vertical="center"/>
    </xf>
    <xf numFmtId="0" fontId="11" fillId="0" borderId="17" xfId="3" applyFont="1" applyBorder="1" applyAlignment="1">
      <alignment horizontal="left"/>
    </xf>
    <xf numFmtId="0" fontId="11" fillId="0" borderId="18" xfId="3" applyFont="1" applyBorder="1" applyAlignment="1">
      <alignment horizontal="left"/>
    </xf>
    <xf numFmtId="0" fontId="11" fillId="0" borderId="21" xfId="3" applyFont="1" applyBorder="1" applyAlignment="1">
      <alignment horizontal="left"/>
    </xf>
    <xf numFmtId="0" fontId="10" fillId="0" borderId="25" xfId="3" applyFont="1" applyBorder="1" applyAlignment="1">
      <alignment horizontal="right"/>
    </xf>
    <xf numFmtId="0" fontId="15" fillId="0" borderId="0" xfId="3" applyFont="1" applyAlignment="1">
      <alignment horizontal="right"/>
    </xf>
    <xf numFmtId="0" fontId="16" fillId="0" borderId="0" xfId="3" applyFont="1" applyAlignment="1">
      <alignment horizontal="left"/>
    </xf>
    <xf numFmtId="0" fontId="3" fillId="15" borderId="0" xfId="3" applyFont="1" applyFill="1" applyAlignment="1">
      <alignment horizontal="right"/>
    </xf>
    <xf numFmtId="0" fontId="3" fillId="15" borderId="0" xfId="3" applyFont="1" applyFill="1" applyAlignment="1">
      <alignment horizontal="left"/>
    </xf>
    <xf numFmtId="0" fontId="3" fillId="16" borderId="0" xfId="3" applyFont="1" applyFill="1" applyAlignment="1">
      <alignment horizontal="right"/>
    </xf>
    <xf numFmtId="0" fontId="3" fillId="16" borderId="0" xfId="3" applyFont="1" applyFill="1" applyAlignment="1">
      <alignment horizontal="left"/>
    </xf>
    <xf numFmtId="0" fontId="3" fillId="17" borderId="0" xfId="3" applyFont="1" applyFill="1" applyAlignment="1">
      <alignment horizontal="right"/>
    </xf>
    <xf numFmtId="0" fontId="3" fillId="17" borderId="0" xfId="3" applyFont="1" applyFill="1" applyAlignment="1">
      <alignment horizontal="left"/>
    </xf>
    <xf numFmtId="0" fontId="15" fillId="18" borderId="0" xfId="3" applyFont="1" applyFill="1" applyAlignment="1">
      <alignment horizontal="right"/>
    </xf>
    <xf numFmtId="0" fontId="15" fillId="18" borderId="0" xfId="3" applyFont="1" applyFill="1" applyAlignment="1">
      <alignment horizontal="left"/>
    </xf>
    <xf numFmtId="164" fontId="4" fillId="0" borderId="53" xfId="3" applyNumberFormat="1" applyFont="1" applyBorder="1" applyAlignment="1">
      <alignment horizontal="left"/>
    </xf>
    <xf numFmtId="164" fontId="4" fillId="0" borderId="54" xfId="3" applyNumberFormat="1" applyFont="1" applyBorder="1" applyAlignment="1">
      <alignment horizontal="left"/>
    </xf>
    <xf numFmtId="164" fontId="4" fillId="0" borderId="52" xfId="3" applyNumberFormat="1" applyFont="1" applyBorder="1" applyAlignment="1">
      <alignment horizontal="left"/>
    </xf>
    <xf numFmtId="164" fontId="4" fillId="0" borderId="49" xfId="3" applyNumberFormat="1" applyFont="1" applyBorder="1" applyAlignment="1">
      <alignment horizontal="left"/>
    </xf>
    <xf numFmtId="164" fontId="4" fillId="0" borderId="50" xfId="3" applyNumberFormat="1" applyFont="1" applyBorder="1" applyAlignment="1">
      <alignment horizontal="left"/>
    </xf>
    <xf numFmtId="164" fontId="4" fillId="0" borderId="51" xfId="3" applyNumberFormat="1" applyFont="1" applyBorder="1" applyAlignment="1">
      <alignment horizontal="left"/>
    </xf>
    <xf numFmtId="164" fontId="4" fillId="0" borderId="0" xfId="3" applyNumberFormat="1" applyFont="1" applyAlignment="1">
      <alignment horizontal="left"/>
    </xf>
    <xf numFmtId="0" fontId="3" fillId="0" borderId="0" xfId="3" applyFont="1" applyAlignment="1">
      <alignment horizontal="left"/>
    </xf>
    <xf numFmtId="164" fontId="4" fillId="0" borderId="0" xfId="3" applyNumberFormat="1" applyFont="1" applyAlignment="1">
      <alignment horizontal="center"/>
    </xf>
    <xf numFmtId="0" fontId="15" fillId="19" borderId="0" xfId="3" applyFont="1" applyFill="1"/>
    <xf numFmtId="0" fontId="15" fillId="20" borderId="0" xfId="3" applyFont="1" applyFill="1"/>
    <xf numFmtId="0" fontId="15" fillId="21" borderId="0" xfId="3" applyFont="1" applyFill="1"/>
    <xf numFmtId="0" fontId="15" fillId="22" borderId="0" xfId="3" applyFont="1" applyFill="1"/>
    <xf numFmtId="0" fontId="18" fillId="23" borderId="0" xfId="3" applyFont="1" applyFill="1"/>
    <xf numFmtId="0" fontId="18" fillId="24" borderId="0" xfId="3" applyFont="1" applyFill="1"/>
    <xf numFmtId="0" fontId="18" fillId="25" borderId="0" xfId="3" applyFont="1" applyFill="1"/>
    <xf numFmtId="0" fontId="18" fillId="26" borderId="0" xfId="3" applyFont="1" applyFill="1"/>
    <xf numFmtId="0" fontId="5" fillId="31" borderId="0" xfId="3" applyFont="1" applyFill="1"/>
    <xf numFmtId="0" fontId="15" fillId="27" borderId="0" xfId="3" applyFont="1" applyFill="1"/>
    <xf numFmtId="0" fontId="15" fillId="28" borderId="0" xfId="3" applyFont="1" applyFill="1"/>
    <xf numFmtId="0" fontId="15" fillId="29" borderId="0" xfId="3" applyFont="1" applyFill="1"/>
    <xf numFmtId="0" fontId="15" fillId="30" borderId="0" xfId="3" applyFont="1" applyFill="1"/>
    <xf numFmtId="0" fontId="5" fillId="32" borderId="0" xfId="3" applyFont="1" applyFill="1"/>
    <xf numFmtId="0" fontId="5" fillId="33" borderId="0" xfId="3" applyFont="1" applyFill="1"/>
    <xf numFmtId="0" fontId="5" fillId="34" borderId="0" xfId="3" applyFont="1" applyFill="1"/>
    <xf numFmtId="0" fontId="5" fillId="35" borderId="0" xfId="3" applyFont="1" applyFill="1"/>
    <xf numFmtId="0" fontId="5" fillId="36" borderId="0" xfId="3" applyFont="1" applyFill="1"/>
    <xf numFmtId="0" fontId="5" fillId="37" borderId="0" xfId="3" applyFont="1" applyFill="1"/>
    <xf numFmtId="0" fontId="5" fillId="38" borderId="0" xfId="3" applyFont="1" applyFill="1"/>
    <xf numFmtId="0" fontId="18" fillId="0" borderId="0" xfId="3" applyFont="1"/>
    <xf numFmtId="0" fontId="6" fillId="0" borderId="0" xfId="3" applyFont="1"/>
    <xf numFmtId="0" fontId="15" fillId="0" borderId="0" xfId="3" applyFont="1"/>
    <xf numFmtId="0" fontId="3" fillId="39" borderId="0" xfId="3" applyFont="1" applyFill="1" applyAlignment="1">
      <alignment horizontal="right"/>
    </xf>
    <xf numFmtId="0" fontId="3" fillId="39" borderId="0" xfId="3" applyFont="1" applyFill="1" applyAlignment="1">
      <alignment horizontal="left"/>
    </xf>
    <xf numFmtId="0" fontId="3" fillId="40" borderId="0" xfId="3" applyFont="1" applyFill="1" applyAlignment="1">
      <alignment horizontal="right"/>
    </xf>
    <xf numFmtId="0" fontId="3" fillId="40" borderId="0" xfId="3" applyFont="1" applyFill="1" applyAlignment="1">
      <alignment horizontal="left"/>
    </xf>
    <xf numFmtId="0" fontId="8" fillId="0" borderId="32" xfId="3" applyFont="1" applyBorder="1"/>
    <xf numFmtId="0" fontId="3" fillId="0" borderId="33" xfId="3" applyFont="1" applyBorder="1"/>
    <xf numFmtId="0" fontId="8" fillId="0" borderId="33" xfId="3" applyFont="1" applyBorder="1"/>
    <xf numFmtId="0" fontId="8" fillId="0" borderId="34" xfId="3" applyFont="1" applyBorder="1"/>
    <xf numFmtId="0" fontId="3" fillId="0" borderId="29" xfId="3" applyFont="1" applyBorder="1" applyAlignment="1">
      <alignment horizontal="left"/>
    </xf>
    <xf numFmtId="0" fontId="3" fillId="0" borderId="30" xfId="3" applyFont="1" applyBorder="1" applyAlignment="1">
      <alignment horizontal="left"/>
    </xf>
    <xf numFmtId="0" fontId="3" fillId="0" borderId="31" xfId="3" applyFont="1" applyBorder="1" applyAlignment="1">
      <alignment horizontal="left" wrapText="1"/>
    </xf>
    <xf numFmtId="0" fontId="8" fillId="0" borderId="35" xfId="3" applyFont="1" applyBorder="1"/>
    <xf numFmtId="0" fontId="8" fillId="0" borderId="36" xfId="3" applyFont="1" applyBorder="1"/>
    <xf numFmtId="0" fontId="6" fillId="0" borderId="70" xfId="3" applyFont="1" applyBorder="1" applyAlignment="1">
      <alignment horizontal="center"/>
    </xf>
    <xf numFmtId="0" fontId="8" fillId="0" borderId="15" xfId="3" applyFont="1" applyBorder="1" applyAlignment="1">
      <alignment horizontal="left" vertical="center"/>
    </xf>
    <xf numFmtId="0" fontId="8" fillId="0" borderId="16" xfId="3" applyFont="1" applyBorder="1" applyAlignment="1">
      <alignment horizontal="right" vertical="center"/>
    </xf>
    <xf numFmtId="2" fontId="8" fillId="0" borderId="17" xfId="3" applyNumberFormat="1" applyFont="1" applyBorder="1" applyAlignment="1">
      <alignment horizontal="right" vertical="center"/>
    </xf>
    <xf numFmtId="0" fontId="6" fillId="0" borderId="71" xfId="3" applyFont="1" applyBorder="1" applyAlignment="1">
      <alignment horizontal="center"/>
    </xf>
    <xf numFmtId="0" fontId="8" fillId="0" borderId="8" xfId="3" applyFont="1" applyBorder="1" applyAlignment="1">
      <alignment horizontal="left" vertical="center"/>
    </xf>
    <xf numFmtId="0" fontId="8" fillId="0" borderId="9" xfId="3" applyFont="1" applyBorder="1" applyAlignment="1">
      <alignment horizontal="right" vertical="center"/>
    </xf>
    <xf numFmtId="2" fontId="8" fillId="0" borderId="18" xfId="3" applyNumberFormat="1" applyFont="1" applyBorder="1" applyAlignment="1">
      <alignment horizontal="right" vertical="center"/>
    </xf>
    <xf numFmtId="0" fontId="3" fillId="0" borderId="36" xfId="3" applyFont="1" applyBorder="1"/>
    <xf numFmtId="0" fontId="8" fillId="0" borderId="37" xfId="3" applyFont="1" applyBorder="1"/>
    <xf numFmtId="0" fontId="8" fillId="0" borderId="38" xfId="3" applyFont="1" applyBorder="1"/>
    <xf numFmtId="0" fontId="8" fillId="0" borderId="39" xfId="3" applyFont="1" applyBorder="1"/>
    <xf numFmtId="0" fontId="8" fillId="0" borderId="12" xfId="3" applyFont="1" applyBorder="1" applyAlignment="1">
      <alignment horizontal="left" vertical="center"/>
    </xf>
    <xf numFmtId="0" fontId="8" fillId="0" borderId="13" xfId="3" applyFont="1" applyBorder="1" applyAlignment="1">
      <alignment horizontal="right" vertical="center"/>
    </xf>
    <xf numFmtId="2" fontId="8" fillId="0" borderId="48" xfId="3" applyNumberFormat="1" applyFont="1" applyBorder="1" applyAlignment="1">
      <alignment horizontal="right" vertical="center"/>
    </xf>
    <xf numFmtId="0" fontId="6" fillId="0" borderId="72" xfId="3" applyFont="1" applyBorder="1" applyAlignment="1">
      <alignment horizontal="center"/>
    </xf>
    <xf numFmtId="0" fontId="8" fillId="0" borderId="62" xfId="3" quotePrefix="1" applyFont="1" applyBorder="1" applyAlignment="1">
      <alignment horizontal="left" vertical="center"/>
    </xf>
    <xf numFmtId="0" fontId="8" fillId="0" borderId="55" xfId="3" applyFont="1" applyBorder="1" applyAlignment="1">
      <alignment vertical="center"/>
    </xf>
    <xf numFmtId="2" fontId="8" fillId="0" borderId="63" xfId="3" applyNumberFormat="1" applyFont="1" applyBorder="1" applyAlignment="1">
      <alignment horizontal="right" vertical="center"/>
    </xf>
    <xf numFmtId="0" fontId="3" fillId="0" borderId="0" xfId="3" applyFont="1" applyAlignment="1">
      <alignment horizontal="right"/>
    </xf>
    <xf numFmtId="0" fontId="3" fillId="0" borderId="23" xfId="3" applyFont="1" applyBorder="1" applyAlignment="1">
      <alignment horizontal="right" vertical="center"/>
    </xf>
    <xf numFmtId="0" fontId="3" fillId="0" borderId="24" xfId="3" applyFont="1" applyBorder="1" applyAlignment="1">
      <alignment horizontal="right" vertical="center"/>
    </xf>
    <xf numFmtId="2" fontId="3" fillId="0" borderId="25" xfId="3" applyNumberFormat="1" applyFont="1" applyBorder="1" applyAlignment="1">
      <alignment horizontal="right" vertical="center"/>
    </xf>
    <xf numFmtId="0" fontId="6" fillId="0" borderId="21" xfId="3" applyFont="1" applyBorder="1" applyAlignment="1">
      <alignment horizontal="center"/>
    </xf>
    <xf numFmtId="0" fontId="8" fillId="0" borderId="5" xfId="3" applyFont="1" applyBorder="1" applyAlignment="1">
      <alignment horizontal="left" vertical="center"/>
    </xf>
    <xf numFmtId="0" fontId="8" fillId="0" borderId="6" xfId="3" applyFont="1" applyBorder="1" applyAlignment="1">
      <alignment horizontal="right" vertical="center"/>
    </xf>
    <xf numFmtId="0" fontId="3" fillId="0" borderId="0" xfId="3" applyFont="1" applyAlignment="1">
      <alignment horizontal="right" vertical="center"/>
    </xf>
    <xf numFmtId="0" fontId="4" fillId="0" borderId="15" xfId="0" applyFont="1" applyBorder="1"/>
    <xf numFmtId="0" fontId="4" fillId="0" borderId="56" xfId="0" applyFont="1" applyBorder="1"/>
    <xf numFmtId="0" fontId="4" fillId="0" borderId="5" xfId="0" applyFont="1" applyBorder="1"/>
    <xf numFmtId="0" fontId="4" fillId="0" borderId="73" xfId="0" applyFont="1" applyBorder="1"/>
    <xf numFmtId="0" fontId="4" fillId="0" borderId="23" xfId="0" applyFont="1" applyBorder="1"/>
    <xf numFmtId="0" fontId="4" fillId="0" borderId="74" xfId="0" applyFont="1" applyBorder="1"/>
    <xf numFmtId="0" fontId="6" fillId="0" borderId="0" xfId="3" applyFont="1" applyAlignment="1">
      <alignment horizontal="center"/>
    </xf>
    <xf numFmtId="0" fontId="6" fillId="0" borderId="21" xfId="3" quotePrefix="1" applyFont="1" applyBorder="1" applyAlignment="1">
      <alignment horizontal="center"/>
    </xf>
    <xf numFmtId="0" fontId="6" fillId="0" borderId="18" xfId="3" quotePrefix="1" applyFont="1" applyBorder="1" applyAlignment="1">
      <alignment horizontal="center"/>
    </xf>
    <xf numFmtId="0" fontId="6" fillId="0" borderId="0" xfId="3" quotePrefix="1" applyFont="1" applyAlignment="1">
      <alignment horizontal="center"/>
    </xf>
    <xf numFmtId="0" fontId="0" fillId="39" borderId="0" xfId="0" applyFill="1"/>
    <xf numFmtId="0" fontId="18" fillId="0" borderId="0" xfId="0" applyFont="1"/>
    <xf numFmtId="0" fontId="18" fillId="0" borderId="0" xfId="0" applyFont="1" applyAlignment="1">
      <alignment horizontal="right"/>
    </xf>
    <xf numFmtId="0" fontId="6" fillId="0" borderId="0" xfId="0" applyFont="1" applyAlignment="1">
      <alignment horizontal="left"/>
    </xf>
    <xf numFmtId="0" fontId="18" fillId="0" borderId="0" xfId="0" applyFont="1" applyAlignment="1">
      <alignment horizontal="center"/>
    </xf>
    <xf numFmtId="0" fontId="3" fillId="0" borderId="29" xfId="0" applyFont="1" applyBorder="1" applyAlignment="1">
      <alignment horizontal="left" wrapText="1"/>
    </xf>
    <xf numFmtId="0" fontId="3" fillId="0" borderId="30" xfId="0" applyFont="1" applyBorder="1" applyAlignment="1">
      <alignment horizontal="left" wrapText="1"/>
    </xf>
    <xf numFmtId="0" fontId="3" fillId="0" borderId="31" xfId="0" applyFont="1" applyBorder="1" applyAlignment="1">
      <alignment horizontal="left" wrapText="1"/>
    </xf>
    <xf numFmtId="0" fontId="0" fillId="0" borderId="15" xfId="0" applyBorder="1" applyAlignment="1">
      <alignment horizontal="left" wrapText="1"/>
    </xf>
    <xf numFmtId="0" fontId="0" fillId="0" borderId="16" xfId="0" applyBorder="1" applyAlignment="1">
      <alignment horizontal="left" wrapText="1"/>
    </xf>
    <xf numFmtId="0" fontId="0" fillId="0" borderId="17" xfId="0" applyBorder="1" applyAlignment="1">
      <alignment horizontal="left" wrapText="1"/>
    </xf>
    <xf numFmtId="0" fontId="0" fillId="0" borderId="8" xfId="0" applyBorder="1" applyAlignment="1">
      <alignment horizontal="left" wrapText="1"/>
    </xf>
    <xf numFmtId="0" fontId="0" fillId="0" borderId="9" xfId="0" applyBorder="1" applyAlignment="1">
      <alignment horizontal="left" wrapText="1"/>
    </xf>
    <xf numFmtId="0" fontId="0" fillId="0" borderId="18" xfId="0" applyBorder="1" applyAlignment="1">
      <alignment horizontal="left" wrapText="1"/>
    </xf>
    <xf numFmtId="0" fontId="0" fillId="0" borderId="19" xfId="0" applyBorder="1" applyAlignment="1">
      <alignment horizontal="left" wrapText="1"/>
    </xf>
    <xf numFmtId="0" fontId="0" fillId="0" borderId="20" xfId="0" applyBorder="1" applyAlignment="1">
      <alignment horizontal="left" wrapText="1"/>
    </xf>
    <xf numFmtId="0" fontId="0" fillId="0" borderId="21" xfId="0" applyBorder="1" applyAlignment="1">
      <alignment horizontal="left" wrapText="1"/>
    </xf>
    <xf numFmtId="0" fontId="0" fillId="0" borderId="23" xfId="0" quotePrefix="1" applyBorder="1" applyAlignment="1">
      <alignment horizontal="left" wrapText="1"/>
    </xf>
    <xf numFmtId="0" fontId="0" fillId="0" borderId="24" xfId="0" applyBorder="1" applyAlignment="1">
      <alignment horizontal="left" wrapText="1"/>
    </xf>
    <xf numFmtId="0" fontId="0" fillId="0" borderId="25" xfId="0" applyBorder="1" applyAlignment="1">
      <alignment horizontal="left" wrapText="1"/>
    </xf>
    <xf numFmtId="0" fontId="18" fillId="0" borderId="23" xfId="0" applyFont="1" applyBorder="1" applyAlignment="1">
      <alignment horizontal="right"/>
    </xf>
    <xf numFmtId="0" fontId="18" fillId="0" borderId="24" xfId="0" applyFont="1" applyBorder="1" applyAlignment="1">
      <alignment horizontal="right" wrapText="1"/>
    </xf>
    <xf numFmtId="0" fontId="18" fillId="0" borderId="25" xfId="0" applyFont="1" applyBorder="1" applyAlignment="1">
      <alignment horizontal="right" wrapText="1"/>
    </xf>
    <xf numFmtId="0" fontId="4" fillId="44" borderId="62" xfId="0" applyFont="1" applyFill="1" applyBorder="1" applyAlignment="1">
      <alignment horizontal="left"/>
    </xf>
    <xf numFmtId="0" fontId="4" fillId="44" borderId="55" xfId="0" applyFont="1" applyFill="1" applyBorder="1" applyAlignment="1">
      <alignment horizontal="left"/>
    </xf>
    <xf numFmtId="0" fontId="4" fillId="45" borderId="55" xfId="0" applyFont="1" applyFill="1" applyBorder="1" applyAlignment="1">
      <alignment horizontal="left"/>
    </xf>
    <xf numFmtId="0" fontId="4" fillId="45" borderId="63" xfId="0" applyFont="1" applyFill="1" applyBorder="1" applyAlignment="1">
      <alignment horizontal="left"/>
    </xf>
    <xf numFmtId="0" fontId="4" fillId="42" borderId="62" xfId="0" applyFont="1" applyFill="1" applyBorder="1" applyAlignment="1">
      <alignment horizontal="left"/>
    </xf>
    <xf numFmtId="0" fontId="4" fillId="42" borderId="55" xfId="0" applyFont="1" applyFill="1" applyBorder="1" applyAlignment="1">
      <alignment horizontal="left"/>
    </xf>
    <xf numFmtId="0" fontId="4" fillId="43" borderId="55" xfId="0" applyFont="1" applyFill="1" applyBorder="1" applyAlignment="1">
      <alignment horizontal="left"/>
    </xf>
    <xf numFmtId="0" fontId="4" fillId="44" borderId="63" xfId="0" applyFont="1" applyFill="1" applyBorder="1" applyAlignment="1">
      <alignment horizontal="left"/>
    </xf>
    <xf numFmtId="0" fontId="4" fillId="41" borderId="62" xfId="0" applyFont="1" applyFill="1" applyBorder="1"/>
    <xf numFmtId="0" fontId="4" fillId="41" borderId="55" xfId="0" applyFont="1" applyFill="1" applyBorder="1"/>
    <xf numFmtId="0" fontId="4" fillId="42" borderId="63" xfId="0" applyFont="1" applyFill="1" applyBorder="1" applyAlignment="1">
      <alignment horizontal="left"/>
    </xf>
    <xf numFmtId="0" fontId="4" fillId="45" borderId="62" xfId="0" applyFont="1" applyFill="1" applyBorder="1" applyAlignment="1">
      <alignment horizontal="left"/>
    </xf>
    <xf numFmtId="0" fontId="4" fillId="46" borderId="55" xfId="0" applyFont="1" applyFill="1" applyBorder="1" applyAlignment="1">
      <alignment horizontal="left"/>
    </xf>
    <xf numFmtId="0" fontId="4" fillId="46" borderId="63" xfId="0" applyFont="1" applyFill="1" applyBorder="1" applyAlignment="1">
      <alignment horizontal="left"/>
    </xf>
    <xf numFmtId="0" fontId="4" fillId="41" borderId="8" xfId="0" applyFont="1" applyFill="1" applyBorder="1"/>
    <xf numFmtId="0" fontId="4" fillId="0" borderId="18" xfId="0" applyFont="1" applyBorder="1"/>
    <xf numFmtId="0" fontId="4" fillId="42" borderId="8" xfId="0" applyFont="1" applyFill="1" applyBorder="1" applyAlignment="1">
      <alignment horizontal="left"/>
    </xf>
    <xf numFmtId="0" fontId="4" fillId="43" borderId="8" xfId="0" applyFont="1" applyFill="1" applyBorder="1" applyAlignment="1">
      <alignment horizontal="left"/>
    </xf>
    <xf numFmtId="0" fontId="4" fillId="44" borderId="8" xfId="0" applyFont="1" applyFill="1" applyBorder="1" applyAlignment="1">
      <alignment horizontal="left"/>
    </xf>
    <xf numFmtId="0" fontId="4" fillId="45" borderId="8" xfId="0" applyFont="1" applyFill="1" applyBorder="1" applyAlignment="1">
      <alignment horizontal="left"/>
    </xf>
    <xf numFmtId="0" fontId="4" fillId="46" borderId="8" xfId="0" applyFont="1" applyFill="1" applyBorder="1" applyAlignment="1">
      <alignment horizontal="left"/>
    </xf>
    <xf numFmtId="0" fontId="4" fillId="46" borderId="19" xfId="0" applyFont="1" applyFill="1" applyBorder="1" applyAlignment="1">
      <alignment horizontal="left"/>
    </xf>
    <xf numFmtId="0" fontId="4" fillId="0" borderId="21" xfId="0" applyFont="1" applyBorder="1"/>
    <xf numFmtId="0" fontId="4" fillId="0" borderId="22" xfId="0" applyFont="1" applyBorder="1"/>
    <xf numFmtId="0" fontId="5" fillId="0" borderId="1" xfId="0" applyFont="1" applyBorder="1"/>
    <xf numFmtId="0" fontId="5" fillId="0" borderId="2" xfId="0" applyFont="1" applyBorder="1"/>
    <xf numFmtId="0" fontId="5" fillId="0" borderId="26" xfId="0" applyFont="1" applyBorder="1"/>
    <xf numFmtId="0" fontId="4" fillId="0" borderId="6" xfId="0" applyFont="1" applyBorder="1" applyAlignment="1">
      <alignment horizontal="left"/>
    </xf>
    <xf numFmtId="0" fontId="4" fillId="0" borderId="9" xfId="0" applyFont="1" applyBorder="1" applyAlignment="1">
      <alignment horizontal="left"/>
    </xf>
    <xf numFmtId="0" fontId="4" fillId="0" borderId="20" xfId="0" applyFont="1" applyBorder="1" applyAlignment="1">
      <alignment horizontal="left"/>
    </xf>
    <xf numFmtId="0" fontId="18" fillId="0" borderId="0" xfId="0" applyFont="1" applyAlignment="1">
      <alignment horizontal="left"/>
    </xf>
    <xf numFmtId="0" fontId="4" fillId="41" borderId="75" xfId="0" applyFont="1" applyFill="1" applyBorder="1"/>
    <xf numFmtId="0" fontId="4" fillId="0" borderId="76" xfId="0" applyFont="1" applyBorder="1" applyAlignment="1">
      <alignment horizontal="left"/>
    </xf>
    <xf numFmtId="0" fontId="4" fillId="0" borderId="69" xfId="0" applyFont="1" applyBorder="1"/>
    <xf numFmtId="0" fontId="4" fillId="42" borderId="19" xfId="0" applyFont="1" applyFill="1" applyBorder="1" applyAlignment="1">
      <alignment horizontal="left"/>
    </xf>
    <xf numFmtId="0" fontId="4" fillId="42" borderId="15" xfId="0" applyFont="1" applyFill="1" applyBorder="1" applyAlignment="1">
      <alignment horizontal="left"/>
    </xf>
    <xf numFmtId="0" fontId="4" fillId="0" borderId="16" xfId="0" applyFont="1" applyBorder="1" applyAlignment="1">
      <alignment horizontal="left"/>
    </xf>
    <xf numFmtId="0" fontId="4" fillId="0" borderId="17" xfId="0" applyFont="1" applyBorder="1"/>
    <xf numFmtId="0" fontId="4" fillId="44" borderId="19" xfId="0" applyFont="1" applyFill="1" applyBorder="1" applyAlignment="1">
      <alignment horizontal="left"/>
    </xf>
    <xf numFmtId="0" fontId="4" fillId="45" borderId="5" xfId="0" applyFont="1" applyFill="1" applyBorder="1" applyAlignment="1">
      <alignment horizontal="left"/>
    </xf>
    <xf numFmtId="0" fontId="4" fillId="44" borderId="15" xfId="0" applyFont="1" applyFill="1" applyBorder="1" applyAlignment="1">
      <alignment horizontal="left"/>
    </xf>
    <xf numFmtId="0" fontId="4" fillId="45" borderId="19" xfId="0" applyFont="1" applyFill="1" applyBorder="1" applyAlignment="1">
      <alignment horizontal="left"/>
    </xf>
    <xf numFmtId="0" fontId="6" fillId="39" borderId="17" xfId="0" applyFont="1" applyFill="1" applyBorder="1"/>
    <xf numFmtId="0" fontId="6" fillId="39" borderId="21" xfId="0" applyFont="1" applyFill="1" applyBorder="1"/>
    <xf numFmtId="0" fontId="4" fillId="0" borderId="0" xfId="0" applyFont="1" applyAlignment="1">
      <alignment horizontal="left"/>
    </xf>
    <xf numFmtId="0" fontId="4" fillId="44" borderId="46" xfId="0" applyFont="1" applyFill="1" applyBorder="1" applyAlignment="1">
      <alignment horizontal="left"/>
    </xf>
    <xf numFmtId="0" fontId="4" fillId="0" borderId="77" xfId="0" applyFont="1" applyBorder="1" applyAlignment="1">
      <alignment horizontal="left"/>
    </xf>
    <xf numFmtId="0" fontId="4" fillId="0" borderId="57" xfId="0" applyFont="1" applyBorder="1" applyAlignment="1">
      <alignment horizontal="left"/>
    </xf>
    <xf numFmtId="0" fontId="4" fillId="0" borderId="58" xfId="0" applyFont="1" applyBorder="1" applyAlignment="1">
      <alignment horizontal="left"/>
    </xf>
    <xf numFmtId="0" fontId="0" fillId="40" borderId="5" xfId="0" applyFill="1" applyBorder="1"/>
    <xf numFmtId="0" fontId="0" fillId="40" borderId="8" xfId="0" applyFill="1" applyBorder="1"/>
    <xf numFmtId="0" fontId="0" fillId="40" borderId="44" xfId="0" applyFill="1" applyBorder="1"/>
    <xf numFmtId="0" fontId="0" fillId="40" borderId="55" xfId="0" applyFill="1" applyBorder="1"/>
    <xf numFmtId="0" fontId="4" fillId="0" borderId="0" xfId="0" applyFont="1" applyAlignment="1">
      <alignment horizontal="right"/>
    </xf>
    <xf numFmtId="0" fontId="5" fillId="0" borderId="0" xfId="0" applyFont="1"/>
    <xf numFmtId="0" fontId="5" fillId="0" borderId="0" xfId="0" applyFont="1" applyAlignment="1">
      <alignment horizontal="left"/>
    </xf>
    <xf numFmtId="0" fontId="5" fillId="0" borderId="0" xfId="0" applyFont="1" applyAlignment="1">
      <alignment horizontal="right"/>
    </xf>
    <xf numFmtId="0" fontId="5" fillId="0" borderId="0" xfId="0" quotePrefix="1" applyFont="1" applyAlignment="1">
      <alignment horizontal="left"/>
    </xf>
    <xf numFmtId="0" fontId="0" fillId="0" borderId="12" xfId="0" applyBorder="1" applyAlignment="1">
      <alignment horizontal="left" vertical="center"/>
    </xf>
    <xf numFmtId="0" fontId="3" fillId="0" borderId="62" xfId="0" applyFont="1" applyBorder="1" applyAlignment="1">
      <alignment horizontal="right" vertical="center"/>
    </xf>
    <xf numFmtId="0" fontId="3" fillId="0" borderId="55" xfId="0" applyFont="1" applyBorder="1" applyAlignment="1">
      <alignment horizontal="right"/>
    </xf>
    <xf numFmtId="0" fontId="3" fillId="0" borderId="63" xfId="0" applyFont="1" applyBorder="1" applyAlignment="1">
      <alignment horizontal="right" vertical="center"/>
    </xf>
    <xf numFmtId="0" fontId="10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78" xfId="0" applyBorder="1" applyAlignment="1">
      <alignment horizontal="center"/>
    </xf>
    <xf numFmtId="0" fontId="0" fillId="0" borderId="79" xfId="0" applyBorder="1" applyAlignment="1">
      <alignment horizontal="center"/>
    </xf>
    <xf numFmtId="0" fontId="0" fillId="0" borderId="79" xfId="0" applyBorder="1" applyAlignment="1">
      <alignment horizontal="center" vertical="center"/>
    </xf>
    <xf numFmtId="0" fontId="0" fillId="0" borderId="80" xfId="0" applyBorder="1" applyAlignment="1">
      <alignment horizontal="center"/>
    </xf>
    <xf numFmtId="0" fontId="0" fillId="0" borderId="81" xfId="0" applyBorder="1" applyAlignment="1">
      <alignment horizontal="center"/>
    </xf>
    <xf numFmtId="0" fontId="0" fillId="0" borderId="82" xfId="0" applyBorder="1" applyAlignment="1">
      <alignment horizontal="center"/>
    </xf>
    <xf numFmtId="0" fontId="0" fillId="0" borderId="83" xfId="0" applyBorder="1" applyAlignment="1">
      <alignment horizontal="center"/>
    </xf>
    <xf numFmtId="0" fontId="6" fillId="0" borderId="81" xfId="0" applyFont="1" applyBorder="1" applyAlignment="1">
      <alignment horizontal="center"/>
    </xf>
    <xf numFmtId="0" fontId="6" fillId="0" borderId="82" xfId="0" applyFont="1" applyBorder="1" applyAlignment="1">
      <alignment horizontal="center"/>
    </xf>
    <xf numFmtId="0" fontId="6" fillId="0" borderId="83" xfId="0" applyFont="1" applyBorder="1" applyAlignment="1">
      <alignment horizontal="center"/>
    </xf>
    <xf numFmtId="0" fontId="6" fillId="0" borderId="84" xfId="0" applyFont="1" applyBorder="1" applyAlignment="1">
      <alignment horizontal="center"/>
    </xf>
    <xf numFmtId="0" fontId="6" fillId="0" borderId="85" xfId="0" applyFont="1" applyBorder="1" applyAlignment="1">
      <alignment horizontal="center"/>
    </xf>
    <xf numFmtId="0" fontId="6" fillId="0" borderId="86" xfId="0" applyFont="1" applyBorder="1" applyAlignment="1">
      <alignment horizontal="center"/>
    </xf>
    <xf numFmtId="0" fontId="15" fillId="19" borderId="62" xfId="3" applyFont="1" applyFill="1" applyBorder="1"/>
    <xf numFmtId="0" fontId="15" fillId="20" borderId="55" xfId="3" applyFont="1" applyFill="1" applyBorder="1"/>
    <xf numFmtId="0" fontId="15" fillId="21" borderId="55" xfId="3" applyFont="1" applyFill="1" applyBorder="1"/>
    <xf numFmtId="0" fontId="15" fillId="22" borderId="55" xfId="3" applyFont="1" applyFill="1" applyBorder="1"/>
    <xf numFmtId="0" fontId="18" fillId="23" borderId="55" xfId="3" applyFont="1" applyFill="1" applyBorder="1"/>
    <xf numFmtId="0" fontId="18" fillId="24" borderId="55" xfId="3" applyFont="1" applyFill="1" applyBorder="1"/>
    <xf numFmtId="0" fontId="18" fillId="25" borderId="55" xfId="3" applyFont="1" applyFill="1" applyBorder="1"/>
    <xf numFmtId="0" fontId="18" fillId="26" borderId="63" xfId="3" applyFont="1" applyFill="1" applyBorder="1"/>
    <xf numFmtId="0" fontId="0" fillId="0" borderId="0" xfId="0" applyAlignment="1">
      <alignment horizontal="center"/>
    </xf>
    <xf numFmtId="0" fontId="6" fillId="0" borderId="0" xfId="0" applyFont="1" applyAlignment="1">
      <alignment horizontal="center"/>
    </xf>
    <xf numFmtId="0" fontId="18" fillId="0" borderId="88" xfId="3" applyFont="1" applyBorder="1"/>
    <xf numFmtId="0" fontId="18" fillId="0" borderId="87" xfId="3" applyFont="1" applyBorder="1"/>
    <xf numFmtId="0" fontId="3" fillId="47" borderId="43" xfId="0" applyFont="1" applyFill="1" applyBorder="1"/>
    <xf numFmtId="0" fontId="3" fillId="0" borderId="45" xfId="0" applyFont="1" applyBorder="1"/>
    <xf numFmtId="0" fontId="3" fillId="47" borderId="44" xfId="0" applyFont="1" applyFill="1" applyBorder="1"/>
    <xf numFmtId="0" fontId="3" fillId="47" borderId="46" xfId="0" applyFont="1" applyFill="1" applyBorder="1"/>
    <xf numFmtId="0" fontId="3" fillId="0" borderId="37" xfId="0" applyFont="1" applyBorder="1"/>
    <xf numFmtId="0" fontId="15" fillId="19" borderId="55" xfId="3" applyFont="1" applyFill="1" applyBorder="1"/>
    <xf numFmtId="0" fontId="18" fillId="26" borderId="55" xfId="3" applyFont="1" applyFill="1" applyBorder="1"/>
    <xf numFmtId="0" fontId="21" fillId="0" borderId="0" xfId="0" applyFont="1"/>
    <xf numFmtId="0" fontId="22" fillId="0" borderId="0" xfId="0" applyFont="1" applyAlignment="1">
      <alignment vertical="center"/>
    </xf>
    <xf numFmtId="0" fontId="23" fillId="0" borderId="0" xfId="0" applyFont="1" applyAlignment="1">
      <alignment vertical="center"/>
    </xf>
    <xf numFmtId="0" fontId="0" fillId="0" borderId="65" xfId="0" applyBorder="1"/>
    <xf numFmtId="0" fontId="0" fillId="0" borderId="66" xfId="0" applyBorder="1"/>
    <xf numFmtId="0" fontId="0" fillId="0" borderId="12" xfId="0" applyBorder="1"/>
    <xf numFmtId="0" fontId="0" fillId="0" borderId="13" xfId="0" applyBorder="1"/>
    <xf numFmtId="0" fontId="3" fillId="0" borderId="65" xfId="0" applyFont="1" applyBorder="1"/>
    <xf numFmtId="0" fontId="3" fillId="0" borderId="66" xfId="0" applyFont="1" applyBorder="1"/>
    <xf numFmtId="0" fontId="3" fillId="0" borderId="67" xfId="0" applyFont="1" applyBorder="1"/>
    <xf numFmtId="0" fontId="24" fillId="0" borderId="6" xfId="0" applyFont="1" applyBorder="1"/>
    <xf numFmtId="0" fontId="24" fillId="0" borderId="9" xfId="0" applyFont="1" applyBorder="1"/>
    <xf numFmtId="0" fontId="24" fillId="0" borderId="13" xfId="0" applyFont="1" applyBorder="1"/>
    <xf numFmtId="0" fontId="24" fillId="0" borderId="16" xfId="0" applyFont="1" applyBorder="1"/>
    <xf numFmtId="0" fontId="24" fillId="0" borderId="20" xfId="0" applyFont="1" applyBorder="1"/>
    <xf numFmtId="0" fontId="24" fillId="0" borderId="66" xfId="0" applyFont="1" applyBorder="1"/>
    <xf numFmtId="0" fontId="25" fillId="0" borderId="6" xfId="0" applyFont="1" applyBorder="1" applyAlignment="1">
      <alignment vertical="center"/>
    </xf>
    <xf numFmtId="0" fontId="26" fillId="0" borderId="22" xfId="0" applyFont="1" applyBorder="1"/>
    <xf numFmtId="0" fontId="25" fillId="0" borderId="42" xfId="0" applyFont="1" applyBorder="1" applyAlignment="1">
      <alignment vertical="center"/>
    </xf>
    <xf numFmtId="0" fontId="26" fillId="0" borderId="89" xfId="0" applyFont="1" applyBorder="1"/>
    <xf numFmtId="0" fontId="25" fillId="0" borderId="16" xfId="0" applyFont="1" applyBorder="1" applyAlignment="1">
      <alignment vertical="center"/>
    </xf>
    <xf numFmtId="0" fontId="26" fillId="0" borderId="17" xfId="0" applyFont="1" applyBorder="1"/>
    <xf numFmtId="0" fontId="25" fillId="0" borderId="9" xfId="0" applyFont="1" applyBorder="1" applyAlignment="1">
      <alignment vertical="center"/>
    </xf>
    <xf numFmtId="0" fontId="26" fillId="0" borderId="18" xfId="0" applyFont="1" applyBorder="1"/>
    <xf numFmtId="0" fontId="25" fillId="0" borderId="20" xfId="0" applyFont="1" applyBorder="1" applyAlignment="1">
      <alignment vertical="center"/>
    </xf>
    <xf numFmtId="0" fontId="26" fillId="0" borderId="21" xfId="0" applyFont="1" applyBorder="1"/>
    <xf numFmtId="0" fontId="26" fillId="0" borderId="17" xfId="0" applyFont="1" applyBorder="1" applyAlignment="1">
      <alignment vertical="center"/>
    </xf>
    <xf numFmtId="0" fontId="26" fillId="0" borderId="22" xfId="0" applyFont="1" applyBorder="1" applyAlignment="1">
      <alignment vertical="center"/>
    </xf>
    <xf numFmtId="0" fontId="25" fillId="0" borderId="90" xfId="0" applyFont="1" applyBorder="1" applyAlignment="1">
      <alignment vertical="center"/>
    </xf>
    <xf numFmtId="0" fontId="26" fillId="0" borderId="41" xfId="0" applyFont="1" applyBorder="1" applyAlignment="1">
      <alignment vertical="center"/>
    </xf>
    <xf numFmtId="0" fontId="25" fillId="0" borderId="0" xfId="0" applyFont="1" applyAlignment="1">
      <alignment vertical="center"/>
    </xf>
    <xf numFmtId="0" fontId="26" fillId="0" borderId="0" xfId="0" applyFont="1" applyAlignment="1">
      <alignment vertical="center"/>
    </xf>
    <xf numFmtId="0" fontId="24" fillId="0" borderId="0" xfId="0" applyFont="1"/>
    <xf numFmtId="0" fontId="26" fillId="0" borderId="18" xfId="0" applyFont="1" applyBorder="1" applyAlignment="1">
      <alignment vertical="center"/>
    </xf>
    <xf numFmtId="0" fontId="26" fillId="0" borderId="48" xfId="0" applyFont="1" applyBorder="1"/>
    <xf numFmtId="0" fontId="26" fillId="0" borderId="21" xfId="0" applyFont="1" applyBorder="1" applyAlignment="1">
      <alignment vertical="center"/>
    </xf>
    <xf numFmtId="0" fontId="26" fillId="0" borderId="0" xfId="0" applyFont="1"/>
    <xf numFmtId="0" fontId="16" fillId="0" borderId="0" xfId="3" applyFont="1"/>
    <xf numFmtId="0" fontId="18" fillId="24" borderId="9" xfId="3" applyFont="1" applyFill="1" applyBorder="1"/>
    <xf numFmtId="0" fontId="18" fillId="24" borderId="8" xfId="3" applyFont="1" applyFill="1" applyBorder="1"/>
    <xf numFmtId="0" fontId="25" fillId="0" borderId="30" xfId="0" applyFont="1" applyBorder="1" applyAlignment="1">
      <alignment vertical="center"/>
    </xf>
    <xf numFmtId="0" fontId="26" fillId="0" borderId="31" xfId="0" applyFont="1" applyBorder="1" applyAlignment="1">
      <alignment vertical="center"/>
    </xf>
    <xf numFmtId="0" fontId="3" fillId="47" borderId="62" xfId="0" applyFont="1" applyFill="1" applyBorder="1"/>
    <xf numFmtId="0" fontId="3" fillId="47" borderId="63" xfId="0" applyFont="1" applyFill="1" applyBorder="1"/>
    <xf numFmtId="0" fontId="3" fillId="47" borderId="55" xfId="0" applyFont="1" applyFill="1" applyBorder="1"/>
    <xf numFmtId="0" fontId="5" fillId="0" borderId="91" xfId="0" applyFont="1" applyBorder="1"/>
    <xf numFmtId="0" fontId="4" fillId="0" borderId="91" xfId="0" applyFont="1" applyBorder="1"/>
    <xf numFmtId="0" fontId="3" fillId="0" borderId="92" xfId="0" applyFont="1" applyBorder="1"/>
    <xf numFmtId="0" fontId="4" fillId="0" borderId="92" xfId="0" applyFont="1" applyBorder="1" applyAlignment="1">
      <alignment horizontal="right"/>
    </xf>
    <xf numFmtId="0" fontId="5" fillId="0" borderId="92" xfId="0" applyFont="1" applyBorder="1" applyAlignment="1">
      <alignment horizontal="left"/>
    </xf>
    <xf numFmtId="0" fontId="0" fillId="0" borderId="66" xfId="0" applyBorder="1" applyAlignment="1">
      <alignment horizontal="left" vertical="center"/>
    </xf>
    <xf numFmtId="49" fontId="0" fillId="0" borderId="66" xfId="0" applyNumberFormat="1" applyBorder="1"/>
    <xf numFmtId="165" fontId="0" fillId="0" borderId="66" xfId="0" applyNumberFormat="1" applyBorder="1" applyAlignment="1">
      <alignment horizontal="right"/>
    </xf>
    <xf numFmtId="164" fontId="0" fillId="0" borderId="66" xfId="0" applyNumberFormat="1" applyBorder="1" applyAlignment="1">
      <alignment horizontal="right"/>
    </xf>
    <xf numFmtId="0" fontId="0" fillId="0" borderId="67" xfId="0" applyBorder="1" applyAlignment="1">
      <alignment horizontal="left" vertical="center"/>
    </xf>
    <xf numFmtId="164" fontId="0" fillId="0" borderId="20" xfId="0" applyNumberFormat="1" applyBorder="1" applyAlignment="1">
      <alignment horizontal="left"/>
    </xf>
    <xf numFmtId="164" fontId="0" fillId="0" borderId="66" xfId="0" applyNumberFormat="1" applyBorder="1"/>
    <xf numFmtId="0" fontId="0" fillId="0" borderId="6" xfId="0" applyBorder="1" applyAlignment="1">
      <alignment horizontal="right"/>
    </xf>
    <xf numFmtId="14" fontId="0" fillId="0" borderId="66" xfId="0" applyNumberFormat="1" applyBorder="1" applyAlignment="1">
      <alignment horizontal="left" vertical="center"/>
    </xf>
    <xf numFmtId="0" fontId="0" fillId="0" borderId="66" xfId="0" applyBorder="1" applyAlignment="1">
      <alignment horizontal="right"/>
    </xf>
    <xf numFmtId="0" fontId="4" fillId="0" borderId="6" xfId="0" applyFont="1" applyBorder="1" applyAlignment="1">
      <alignment horizontal="left" vertical="center"/>
    </xf>
    <xf numFmtId="0" fontId="4" fillId="0" borderId="66" xfId="0" applyFont="1" applyBorder="1" applyAlignment="1">
      <alignment horizontal="left" vertical="center"/>
    </xf>
    <xf numFmtId="0" fontId="0" fillId="0" borderId="10" xfId="0" applyBorder="1"/>
    <xf numFmtId="0" fontId="0" fillId="0" borderId="27" xfId="0" applyBorder="1"/>
    <xf numFmtId="0" fontId="3" fillId="7" borderId="3" xfId="0" applyFont="1" applyFill="1" applyBorder="1"/>
    <xf numFmtId="0" fontId="0" fillId="0" borderId="7" xfId="0" applyBorder="1"/>
    <xf numFmtId="0" fontId="0" fillId="0" borderId="94" xfId="0" applyBorder="1"/>
    <xf numFmtId="0" fontId="0" fillId="0" borderId="95" xfId="0" applyBorder="1"/>
    <xf numFmtId="0" fontId="0" fillId="0" borderId="96" xfId="0" applyBorder="1"/>
    <xf numFmtId="0" fontId="0" fillId="0" borderId="97" xfId="0" applyBorder="1"/>
    <xf numFmtId="0" fontId="0" fillId="0" borderId="98" xfId="0" applyBorder="1"/>
    <xf numFmtId="164" fontId="0" fillId="0" borderId="66" xfId="0" applyNumberFormat="1" applyBorder="1" applyAlignment="1">
      <alignment horizontal="left"/>
    </xf>
    <xf numFmtId="0" fontId="0" fillId="48" borderId="73" xfId="0" applyFill="1" applyBorder="1"/>
    <xf numFmtId="0" fontId="0" fillId="48" borderId="57" xfId="0" applyFill="1" applyBorder="1"/>
    <xf numFmtId="0" fontId="0" fillId="48" borderId="93" xfId="0" applyFill="1" applyBorder="1"/>
    <xf numFmtId="0" fontId="0" fillId="48" borderId="9" xfId="0" applyFill="1" applyBorder="1"/>
    <xf numFmtId="0" fontId="0" fillId="48" borderId="66" xfId="0" applyFill="1" applyBorder="1"/>
    <xf numFmtId="0" fontId="0" fillId="48" borderId="6" xfId="0" applyFill="1" applyBorder="1"/>
    <xf numFmtId="0" fontId="0" fillId="48" borderId="20" xfId="0" applyFill="1" applyBorder="1"/>
    <xf numFmtId="0" fontId="0" fillId="49" borderId="6" xfId="0" applyFill="1" applyBorder="1" applyAlignment="1">
      <alignment horizontal="left" vertical="center"/>
    </xf>
    <xf numFmtId="0" fontId="0" fillId="49" borderId="9" xfId="0" applyFill="1" applyBorder="1" applyAlignment="1">
      <alignment horizontal="left" vertical="center"/>
    </xf>
    <xf numFmtId="0" fontId="0" fillId="49" borderId="66" xfId="0" applyFill="1" applyBorder="1" applyAlignment="1">
      <alignment horizontal="left" vertical="center"/>
    </xf>
    <xf numFmtId="0" fontId="0" fillId="49" borderId="9" xfId="0" applyFill="1" applyBorder="1" applyAlignment="1">
      <alignment horizontal="left"/>
    </xf>
    <xf numFmtId="0" fontId="0" fillId="49" borderId="20" xfId="0" applyFill="1" applyBorder="1" applyAlignment="1">
      <alignment horizontal="left" vertical="center"/>
    </xf>
    <xf numFmtId="0" fontId="31" fillId="51" borderId="82" xfId="0" applyFont="1" applyFill="1" applyBorder="1"/>
    <xf numFmtId="0" fontId="31" fillId="52" borderId="99" xfId="0" applyFont="1" applyFill="1" applyBorder="1"/>
    <xf numFmtId="0" fontId="31" fillId="52" borderId="82" xfId="0" applyFont="1" applyFill="1" applyBorder="1"/>
    <xf numFmtId="0" fontId="31" fillId="52" borderId="100" xfId="0" applyFont="1" applyFill="1" applyBorder="1"/>
    <xf numFmtId="0" fontId="31" fillId="52" borderId="101" xfId="0" applyFont="1" applyFill="1" applyBorder="1"/>
    <xf numFmtId="0" fontId="31" fillId="52" borderId="102" xfId="0" applyFont="1" applyFill="1" applyBorder="1"/>
    <xf numFmtId="0" fontId="31" fillId="52" borderId="103" xfId="0" applyFont="1" applyFill="1" applyBorder="1"/>
    <xf numFmtId="0" fontId="31" fillId="52" borderId="104" xfId="0" applyFont="1" applyFill="1" applyBorder="1"/>
    <xf numFmtId="0" fontId="31" fillId="52" borderId="105" xfId="0" applyFont="1" applyFill="1" applyBorder="1"/>
    <xf numFmtId="164" fontId="31" fillId="51" borderId="82" xfId="0" applyNumberFormat="1" applyFont="1" applyFill="1" applyBorder="1"/>
    <xf numFmtId="0" fontId="31" fillId="52" borderId="20" xfId="0" applyFont="1" applyFill="1" applyBorder="1"/>
    <xf numFmtId="0" fontId="30" fillId="50" borderId="106" xfId="0" applyFont="1" applyFill="1" applyBorder="1" applyAlignment="1">
      <alignment wrapText="1"/>
    </xf>
    <xf numFmtId="0" fontId="30" fillId="50" borderId="107" xfId="0" applyFont="1" applyFill="1" applyBorder="1" applyAlignment="1">
      <alignment wrapText="1"/>
    </xf>
    <xf numFmtId="0" fontId="30" fillId="50" borderId="108" xfId="0" applyFont="1" applyFill="1" applyBorder="1" applyAlignment="1">
      <alignment wrapText="1"/>
    </xf>
    <xf numFmtId="0" fontId="31" fillId="51" borderId="109" xfId="0" applyFont="1" applyFill="1" applyBorder="1"/>
    <xf numFmtId="0" fontId="31" fillId="51" borderId="71" xfId="0" applyFont="1" applyFill="1" applyBorder="1"/>
    <xf numFmtId="0" fontId="31" fillId="52" borderId="109" xfId="0" applyFont="1" applyFill="1" applyBorder="1"/>
    <xf numFmtId="0" fontId="31" fillId="52" borderId="71" xfId="0" applyFont="1" applyFill="1" applyBorder="1"/>
    <xf numFmtId="0" fontId="31" fillId="52" borderId="110" xfId="0" applyFont="1" applyFill="1" applyBorder="1"/>
    <xf numFmtId="0" fontId="31" fillId="52" borderId="72" xfId="0" applyFont="1" applyFill="1" applyBorder="1"/>
    <xf numFmtId="0" fontId="31" fillId="52" borderId="111" xfId="0" applyFont="1" applyFill="1" applyBorder="1"/>
    <xf numFmtId="0" fontId="31" fillId="52" borderId="112" xfId="0" applyFont="1" applyFill="1" applyBorder="1"/>
    <xf numFmtId="0" fontId="31" fillId="0" borderId="0" xfId="0" applyFont="1"/>
    <xf numFmtId="0" fontId="31" fillId="52" borderId="113" xfId="0" applyFont="1" applyFill="1" applyBorder="1"/>
    <xf numFmtId="164" fontId="4" fillId="53" borderId="15" xfId="3" applyNumberFormat="1" applyFont="1" applyFill="1" applyBorder="1" applyAlignment="1">
      <alignment horizontal="center"/>
    </xf>
    <xf numFmtId="164" fontId="4" fillId="53" borderId="16" xfId="3" applyNumberFormat="1" applyFont="1" applyFill="1" applyBorder="1" applyAlignment="1">
      <alignment horizontal="center"/>
    </xf>
    <xf numFmtId="164" fontId="4" fillId="53" borderId="17" xfId="3" applyNumberFormat="1" applyFont="1" applyFill="1" applyBorder="1" applyAlignment="1">
      <alignment horizontal="center"/>
    </xf>
    <xf numFmtId="164" fontId="4" fillId="53" borderId="8" xfId="3" applyNumberFormat="1" applyFont="1" applyFill="1" applyBorder="1" applyAlignment="1">
      <alignment horizontal="center"/>
    </xf>
    <xf numFmtId="164" fontId="4" fillId="53" borderId="9" xfId="3" applyNumberFormat="1" applyFont="1" applyFill="1" applyBorder="1" applyAlignment="1">
      <alignment horizontal="center"/>
    </xf>
    <xf numFmtId="164" fontId="4" fillId="53" borderId="18" xfId="3" applyNumberFormat="1" applyFont="1" applyFill="1" applyBorder="1" applyAlignment="1">
      <alignment horizontal="center"/>
    </xf>
    <xf numFmtId="164" fontId="4" fillId="54" borderId="15" xfId="3" applyNumberFormat="1" applyFont="1" applyFill="1" applyBorder="1" applyAlignment="1">
      <alignment horizontal="center"/>
    </xf>
    <xf numFmtId="164" fontId="4" fillId="54" borderId="16" xfId="3" applyNumberFormat="1" applyFont="1" applyFill="1" applyBorder="1" applyAlignment="1">
      <alignment horizontal="center"/>
    </xf>
    <xf numFmtId="164" fontId="4" fillId="54" borderId="17" xfId="3" applyNumberFormat="1" applyFont="1" applyFill="1" applyBorder="1" applyAlignment="1">
      <alignment horizontal="center"/>
    </xf>
    <xf numFmtId="164" fontId="4" fillId="54" borderId="8" xfId="3" applyNumberFormat="1" applyFont="1" applyFill="1" applyBorder="1" applyAlignment="1">
      <alignment horizontal="center"/>
    </xf>
    <xf numFmtId="164" fontId="4" fillId="54" borderId="9" xfId="3" applyNumberFormat="1" applyFont="1" applyFill="1" applyBorder="1" applyAlignment="1">
      <alignment horizontal="center"/>
    </xf>
    <xf numFmtId="164" fontId="4" fillId="54" borderId="18" xfId="3" applyNumberFormat="1" applyFont="1" applyFill="1" applyBorder="1" applyAlignment="1">
      <alignment horizontal="center"/>
    </xf>
    <xf numFmtId="164" fontId="4" fillId="54" borderId="19" xfId="3" applyNumberFormat="1" applyFont="1" applyFill="1" applyBorder="1" applyAlignment="1">
      <alignment horizontal="center"/>
    </xf>
    <xf numFmtId="164" fontId="4" fillId="54" borderId="20" xfId="3" applyNumberFormat="1" applyFont="1" applyFill="1" applyBorder="1" applyAlignment="1">
      <alignment horizontal="center"/>
    </xf>
    <xf numFmtId="164" fontId="4" fillId="54" borderId="21" xfId="3" applyNumberFormat="1" applyFont="1" applyFill="1" applyBorder="1" applyAlignment="1">
      <alignment horizontal="center"/>
    </xf>
    <xf numFmtId="0" fontId="8" fillId="0" borderId="15" xfId="0" applyFont="1" applyBorder="1"/>
    <xf numFmtId="0" fontId="8" fillId="0" borderId="16" xfId="0" applyFont="1" applyBorder="1"/>
    <xf numFmtId="0" fontId="8" fillId="0" borderId="17" xfId="0" applyFont="1" applyBorder="1"/>
    <xf numFmtId="0" fontId="8" fillId="0" borderId="8" xfId="0" applyFont="1" applyBorder="1"/>
    <xf numFmtId="0" fontId="8" fillId="0" borderId="9" xfId="0" applyFont="1" applyBorder="1"/>
    <xf numFmtId="0" fontId="8" fillId="0" borderId="18" xfId="0" applyFont="1" applyBorder="1"/>
    <xf numFmtId="0" fontId="8" fillId="0" borderId="19" xfId="0" applyFont="1" applyBorder="1"/>
    <xf numFmtId="0" fontId="8" fillId="0" borderId="20" xfId="0" applyFont="1" applyBorder="1"/>
    <xf numFmtId="0" fontId="8" fillId="0" borderId="21" xfId="0" applyFont="1" applyBorder="1"/>
    <xf numFmtId="164" fontId="3" fillId="0" borderId="0" xfId="3" applyNumberFormat="1" applyFont="1"/>
    <xf numFmtId="164" fontId="4" fillId="53" borderId="19" xfId="3" applyNumberFormat="1" applyFont="1" applyFill="1" applyBorder="1" applyAlignment="1">
      <alignment horizontal="center"/>
    </xf>
    <xf numFmtId="164" fontId="4" fillId="53" borderId="20" xfId="3" applyNumberFormat="1" applyFont="1" applyFill="1" applyBorder="1" applyAlignment="1">
      <alignment horizontal="center"/>
    </xf>
    <xf numFmtId="164" fontId="4" fillId="53" borderId="21" xfId="3" applyNumberFormat="1" applyFont="1" applyFill="1" applyBorder="1" applyAlignment="1">
      <alignment horizontal="center"/>
    </xf>
    <xf numFmtId="0" fontId="8" fillId="0" borderId="15" xfId="0" applyFont="1" applyBorder="1" applyAlignment="1">
      <alignment horizontal="left"/>
    </xf>
    <xf numFmtId="0" fontId="8" fillId="0" borderId="16" xfId="0" applyFont="1" applyBorder="1" applyAlignment="1">
      <alignment horizontal="left"/>
    </xf>
    <xf numFmtId="0" fontId="8" fillId="0" borderId="17" xfId="0" applyFont="1" applyBorder="1" applyAlignment="1">
      <alignment horizontal="left"/>
    </xf>
    <xf numFmtId="0" fontId="8" fillId="0" borderId="8" xfId="0" applyFont="1" applyBorder="1" applyAlignment="1">
      <alignment horizontal="left"/>
    </xf>
    <xf numFmtId="0" fontId="8" fillId="0" borderId="9" xfId="0" applyFont="1" applyBorder="1" applyAlignment="1">
      <alignment horizontal="left"/>
    </xf>
    <xf numFmtId="0" fontId="8" fillId="0" borderId="18" xfId="0" applyFont="1" applyBorder="1" applyAlignment="1">
      <alignment horizontal="left"/>
    </xf>
    <xf numFmtId="0" fontId="6" fillId="39" borderId="8" xfId="4" applyFont="1" applyFill="1" applyBorder="1"/>
    <xf numFmtId="0" fontId="6" fillId="39" borderId="9" xfId="4" applyFont="1" applyFill="1" applyBorder="1"/>
    <xf numFmtId="0" fontId="6" fillId="39" borderId="9" xfId="4" applyFont="1" applyFill="1" applyBorder="1" applyAlignment="1">
      <alignment horizontal="right"/>
    </xf>
    <xf numFmtId="0" fontId="6" fillId="39" borderId="18" xfId="0" applyFont="1" applyFill="1" applyBorder="1"/>
    <xf numFmtId="0" fontId="6" fillId="39" borderId="19" xfId="4" applyFont="1" applyFill="1" applyBorder="1"/>
    <xf numFmtId="0" fontId="6" fillId="39" borderId="20" xfId="4" applyFont="1" applyFill="1" applyBorder="1"/>
    <xf numFmtId="0" fontId="6" fillId="39" borderId="20" xfId="4" applyFont="1" applyFill="1" applyBorder="1" applyAlignment="1">
      <alignment horizontal="right"/>
    </xf>
    <xf numFmtId="0" fontId="3" fillId="8" borderId="32" xfId="0" applyFont="1" applyFill="1" applyBorder="1" applyAlignment="1">
      <alignment horizontal="center"/>
    </xf>
    <xf numFmtId="0" fontId="3" fillId="8" borderId="34" xfId="0" applyFont="1" applyFill="1" applyBorder="1" applyAlignment="1">
      <alignment horizontal="center"/>
    </xf>
    <xf numFmtId="0" fontId="3" fillId="9" borderId="32" xfId="0" applyFont="1" applyFill="1" applyBorder="1" applyAlignment="1">
      <alignment horizontal="center"/>
    </xf>
    <xf numFmtId="0" fontId="3" fillId="9" borderId="34" xfId="0" applyFont="1" applyFill="1" applyBorder="1" applyAlignment="1">
      <alignment horizontal="center"/>
    </xf>
    <xf numFmtId="0" fontId="0" fillId="0" borderId="0" xfId="0" applyAlignment="1">
      <alignment horizontal="center" wrapText="1"/>
    </xf>
  </cellXfs>
  <cellStyles count="5">
    <cellStyle name="Bad" xfId="4" builtinId="27"/>
    <cellStyle name="Good" xfId="1" builtinId="26"/>
    <cellStyle name="Neutral" xfId="2" builtinId="28"/>
    <cellStyle name="Normal" xfId="0" builtinId="0"/>
    <cellStyle name="Normal 2" xfId="3" xr:uid="{D5C568C9-FA74-8344-9955-8D35C6D825CA}"/>
  </cellStyles>
  <dxfs count="15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border>
        <left style="medium">
          <color indexed="64"/>
        </left>
        <top style="medium">
          <color indexed="64"/>
        </top>
      </border>
    </dxf>
    <dxf>
      <border>
        <left style="medium">
          <color indexed="64"/>
        </left>
        <top style="medium">
          <color indexed="64"/>
        </top>
      </border>
    </dxf>
    <dxf>
      <border>
        <left style="medium">
          <color indexed="64"/>
        </left>
        <top style="medium">
          <color indexed="64"/>
        </top>
      </border>
    </dxf>
    <dxf>
      <border>
        <left style="medium">
          <color indexed="64"/>
        </left>
        <top style="medium">
          <color indexed="64"/>
        </top>
      </border>
    </dxf>
    <dxf>
      <border>
        <left style="medium">
          <color indexed="64"/>
        </left>
        <top style="medium">
          <color indexed="64"/>
        </top>
      </border>
    </dxf>
    <dxf>
      <border>
        <left style="medium">
          <color indexed="64"/>
        </left>
        <top style="medium">
          <color indexed="64"/>
        </top>
      </border>
    </dxf>
    <dxf>
      <border>
        <left style="medium">
          <color indexed="64"/>
        </left>
        <top style="medium">
          <color indexed="64"/>
        </top>
      </border>
    </dxf>
    <dxf>
      <border>
        <left style="medium">
          <color indexed="64"/>
        </left>
        <top style="medium">
          <color indexed="64"/>
        </top>
      </border>
    </dxf>
    <dxf>
      <border>
        <left style="medium">
          <color indexed="64"/>
        </left>
        <top style="medium">
          <color indexed="64"/>
        </top>
      </border>
    </dxf>
    <dxf>
      <border>
        <left style="medium">
          <color indexed="64"/>
        </left>
        <top style="medium">
          <color indexed="64"/>
        </top>
      </border>
    </dxf>
    <dxf>
      <border>
        <bottom style="double">
          <color indexed="64"/>
        </bottom>
      </border>
    </dxf>
    <dxf>
      <border>
        <bottom style="double">
          <color indexed="64"/>
        </bottom>
      </border>
    </dxf>
    <dxf>
      <border>
        <bottom style="double">
          <color indexed="64"/>
        </bottom>
      </border>
    </dxf>
    <dxf>
      <border>
        <right style="medium">
          <color indexed="64"/>
        </right>
      </border>
    </dxf>
    <dxf>
      <border>
        <top style="medium">
          <color indexed="64"/>
        </top>
        <bottom style="medium">
          <color indexed="64"/>
        </bottom>
      </border>
    </dxf>
    <dxf>
      <border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</border>
    </dxf>
    <dxf>
      <border>
        <right style="medium">
          <color indexed="64"/>
        </right>
        <top style="medium">
          <color indexed="64"/>
        </top>
      </border>
    </dxf>
    <dxf>
      <border>
        <right style="medium">
          <color indexed="64"/>
        </right>
        <top style="medium">
          <color indexed="64"/>
        </top>
      </border>
    </dxf>
    <dxf>
      <border>
        <right style="medium">
          <color indexed="64"/>
        </right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vertical style="thin">
          <color indexed="64"/>
        </vertical>
      </border>
    </dxf>
    <dxf>
      <border>
        <bottom style="double">
          <color indexed="64"/>
        </bottom>
      </border>
    </dxf>
    <dxf>
      <border>
        <bottom style="double">
          <color indexed="64"/>
        </bottom>
      </border>
    </dxf>
    <dxf>
      <border>
        <bottom style="double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top style="medium">
          <color indexed="64"/>
        </top>
      </border>
    </dxf>
    <dxf>
      <border>
        <top style="medium">
          <color indexed="64"/>
        </top>
      </border>
    </dxf>
    <dxf>
      <border>
        <top style="medium">
          <color indexed="64"/>
        </top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medium">
          <color indexed="64"/>
        </top>
        <bottom style="medium">
          <color indexed="64"/>
        </bottom>
      </border>
    </dxf>
    <dxf>
      <border>
        <top style="medium">
          <color indexed="64"/>
        </top>
        <bottom style="medium">
          <color indexed="64"/>
        </bottom>
      </border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vertical style="thin">
          <color indexed="64"/>
        </vertical>
      </border>
    </dxf>
    <dxf>
      <border>
        <bottom style="double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  <top style="medium">
          <color indexed="64"/>
        </top>
      </border>
    </dxf>
    <dxf>
      <border>
        <left style="medium">
          <color indexed="64"/>
        </left>
        <top style="medium">
          <color indexed="64"/>
        </top>
      </border>
    </dxf>
    <dxf>
      <border>
        <left style="medium">
          <color indexed="64"/>
        </left>
        <top style="medium">
          <color indexed="64"/>
        </top>
      </border>
    </dxf>
    <dxf>
      <border>
        <left style="medium">
          <color indexed="64"/>
        </left>
        <top style="medium">
          <color indexed="64"/>
        </top>
      </border>
    </dxf>
    <dxf>
      <border>
        <left style="medium">
          <color indexed="64"/>
        </left>
        <top style="medium">
          <color indexed="64"/>
        </top>
      </border>
    </dxf>
    <dxf>
      <border>
        <left style="medium">
          <color indexed="64"/>
        </left>
        <top style="medium">
          <color indexed="64"/>
        </top>
      </border>
    </dxf>
    <dxf>
      <border>
        <left style="medium">
          <color indexed="64"/>
        </left>
        <top style="medium">
          <color indexed="64"/>
        </top>
      </border>
    </dxf>
    <dxf>
      <border>
        <left style="medium">
          <color indexed="64"/>
        </left>
        <top style="medium">
          <color indexed="64"/>
        </top>
      </border>
    </dxf>
    <dxf>
      <border>
        <left style="medium">
          <color indexed="64"/>
        </left>
        <top style="medium">
          <color indexed="64"/>
        </top>
      </border>
    </dxf>
    <dxf>
      <border>
        <bottom style="double">
          <color indexed="64"/>
        </bottom>
      </border>
    </dxf>
    <dxf>
      <border>
        <bottom style="double">
          <color indexed="64"/>
        </bottom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border>
        <top style="medium">
          <color indexed="64"/>
        </top>
      </border>
    </dxf>
    <dxf>
      <border>
        <top style="medium">
          <color indexed="64"/>
        </top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  <dxf>
      <fill>
        <patternFill patternType="solid">
          <bgColor theme="0" tint="-0.14999847407452621"/>
        </patternFill>
      </fill>
    </dxf>
  </dxfs>
  <tableStyles count="0" defaultTableStyle="TableStyleMedium2" defaultPivotStyle="PivotStyleLight16"/>
  <colors>
    <mruColors>
      <color rgb="FFFF7276"/>
      <color rgb="FF4DB3D4"/>
      <color rgb="FF50FA7B"/>
      <color rgb="FF347D93"/>
      <color rgb="FF2B8CBE"/>
      <color rgb="FF1E9B8A"/>
      <color rgb="FF51C56A"/>
      <color rgb="FF2BB07F"/>
      <color rgb="FF44D62C"/>
      <color rgb="FFFFAA4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externalLink" Target="externalLinks/externalLink1.xml"/><Relationship Id="rId63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61" Type="http://schemas.openxmlformats.org/officeDocument/2006/relationships/sharedStrings" Target="sharedString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pivotCacheDefinition" Target="pivotCache/pivotCacheDefinition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theme" Target="theme/theme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pivotCacheDefinition" Target="pivotCache/pivotCacheDefinition2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165100</xdr:colOff>
      <xdr:row>24</xdr:row>
      <xdr:rowOff>63500</xdr:rowOff>
    </xdr:from>
    <xdr:to>
      <xdr:col>7</xdr:col>
      <xdr:colOff>228600</xdr:colOff>
      <xdr:row>31</xdr:row>
      <xdr:rowOff>139700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F7921A7-01D4-2A41-97A9-F4036B3850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30300" y="5486400"/>
          <a:ext cx="5067300" cy="29083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25399</xdr:colOff>
      <xdr:row>1</xdr:row>
      <xdr:rowOff>25400</xdr:rowOff>
    </xdr:from>
    <xdr:to>
      <xdr:col>15</xdr:col>
      <xdr:colOff>3248</xdr:colOff>
      <xdr:row>28</xdr:row>
      <xdr:rowOff>190500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C0ED860-B082-8844-B112-63B3B70709C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9369"/>
        <a:stretch/>
      </xdr:blipFill>
      <xdr:spPr>
        <a:xfrm>
          <a:off x="3835399" y="228600"/>
          <a:ext cx="10455349" cy="56515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25400</xdr:colOff>
      <xdr:row>1</xdr:row>
      <xdr:rowOff>12701</xdr:rowOff>
    </xdr:from>
    <xdr:to>
      <xdr:col>12</xdr:col>
      <xdr:colOff>177800</xdr:colOff>
      <xdr:row>27</xdr:row>
      <xdr:rowOff>139701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0CF2511-A4F8-7B54-BCCC-BE0A4808AEC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9667"/>
        <a:stretch/>
      </xdr:blipFill>
      <xdr:spPr>
        <a:xfrm>
          <a:off x="3835400" y="215901"/>
          <a:ext cx="7772400" cy="54102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12700</xdr:colOff>
      <xdr:row>1</xdr:row>
      <xdr:rowOff>38101</xdr:rowOff>
    </xdr:from>
    <xdr:to>
      <xdr:col>12</xdr:col>
      <xdr:colOff>165100</xdr:colOff>
      <xdr:row>27</xdr:row>
      <xdr:rowOff>190501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08FEC23-8FC3-D267-0C84-D0154DC4A74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9243"/>
        <a:stretch/>
      </xdr:blipFill>
      <xdr:spPr>
        <a:xfrm>
          <a:off x="3822700" y="241301"/>
          <a:ext cx="7772400" cy="54356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12700</xdr:colOff>
      <xdr:row>1</xdr:row>
      <xdr:rowOff>12701</xdr:rowOff>
    </xdr:from>
    <xdr:to>
      <xdr:col>12</xdr:col>
      <xdr:colOff>165100</xdr:colOff>
      <xdr:row>28</xdr:row>
      <xdr:rowOff>139701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FA9FA2E-7561-688E-DF3E-5A369046CD9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9315"/>
        <a:stretch/>
      </xdr:blipFill>
      <xdr:spPr>
        <a:xfrm>
          <a:off x="3822700" y="215901"/>
          <a:ext cx="7772400" cy="56134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12700</xdr:colOff>
      <xdr:row>1</xdr:row>
      <xdr:rowOff>12700</xdr:rowOff>
    </xdr:from>
    <xdr:to>
      <xdr:col>12</xdr:col>
      <xdr:colOff>165100</xdr:colOff>
      <xdr:row>28</xdr:row>
      <xdr:rowOff>63500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3EDE77D-F4F5-A5A8-147F-08F50D51CA4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9046"/>
        <a:stretch/>
      </xdr:blipFill>
      <xdr:spPr>
        <a:xfrm>
          <a:off x="3822700" y="215900"/>
          <a:ext cx="7772400" cy="55372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12700</xdr:colOff>
      <xdr:row>1</xdr:row>
      <xdr:rowOff>38101</xdr:rowOff>
    </xdr:from>
    <xdr:to>
      <xdr:col>12</xdr:col>
      <xdr:colOff>165100</xdr:colOff>
      <xdr:row>28</xdr:row>
      <xdr:rowOff>190501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320C646-B26C-1E96-90DE-222095AEAB7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8904"/>
        <a:stretch/>
      </xdr:blipFill>
      <xdr:spPr>
        <a:xfrm>
          <a:off x="3822700" y="241301"/>
          <a:ext cx="7772400" cy="56388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25400</xdr:colOff>
      <xdr:row>1</xdr:row>
      <xdr:rowOff>12701</xdr:rowOff>
    </xdr:from>
    <xdr:to>
      <xdr:col>12</xdr:col>
      <xdr:colOff>177800</xdr:colOff>
      <xdr:row>28</xdr:row>
      <xdr:rowOff>152401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AE6A6B3-8812-4120-C448-3B005022E56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9109"/>
        <a:stretch/>
      </xdr:blipFill>
      <xdr:spPr>
        <a:xfrm>
          <a:off x="3835400" y="215901"/>
          <a:ext cx="7772400" cy="56261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12700</xdr:colOff>
      <xdr:row>1</xdr:row>
      <xdr:rowOff>12701</xdr:rowOff>
    </xdr:from>
    <xdr:to>
      <xdr:col>12</xdr:col>
      <xdr:colOff>165100</xdr:colOff>
      <xdr:row>28</xdr:row>
      <xdr:rowOff>139701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4BA0409-5C1C-59B9-6DBC-64F86549786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9315"/>
        <a:stretch/>
      </xdr:blipFill>
      <xdr:spPr>
        <a:xfrm>
          <a:off x="3822700" y="215901"/>
          <a:ext cx="7772400" cy="56134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673101</xdr:colOff>
      <xdr:row>20</xdr:row>
      <xdr:rowOff>38100</xdr:rowOff>
    </xdr:from>
    <xdr:to>
      <xdr:col>12</xdr:col>
      <xdr:colOff>787401</xdr:colOff>
      <xdr:row>44</xdr:row>
      <xdr:rowOff>165100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C472DE5-81EF-6E5A-7BF0-3619E5A8807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948" t="2170" r="19771" b="11649"/>
        <a:stretch/>
      </xdr:blipFill>
      <xdr:spPr>
        <a:xfrm>
          <a:off x="4737101" y="4546600"/>
          <a:ext cx="5384800" cy="50419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63500</xdr:colOff>
      <xdr:row>20</xdr:row>
      <xdr:rowOff>50800</xdr:rowOff>
    </xdr:from>
    <xdr:to>
      <xdr:col>4</xdr:col>
      <xdr:colOff>520700</xdr:colOff>
      <xdr:row>37</xdr:row>
      <xdr:rowOff>177800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4BAA14F-656B-E71E-55F6-94EB551A976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8137" t="5210" r="45588" b="33573"/>
        <a:stretch/>
      </xdr:blipFill>
      <xdr:spPr>
        <a:xfrm>
          <a:off x="228600" y="4495800"/>
          <a:ext cx="2819400" cy="35814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50800</xdr:colOff>
      <xdr:row>6</xdr:row>
      <xdr:rowOff>38100</xdr:rowOff>
    </xdr:from>
    <xdr:to>
      <xdr:col>15</xdr:col>
      <xdr:colOff>114300</xdr:colOff>
      <xdr:row>33</xdr:row>
      <xdr:rowOff>101600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CF9F267-5FDE-2A14-E9AE-241FC341998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817" t="2170" r="2288" b="2965"/>
        <a:stretch/>
      </xdr:blipFill>
      <xdr:spPr>
        <a:xfrm>
          <a:off x="165100" y="1308100"/>
          <a:ext cx="7531100" cy="554990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63500</xdr:colOff>
      <xdr:row>4</xdr:row>
      <xdr:rowOff>25400</xdr:rowOff>
    </xdr:from>
    <xdr:to>
      <xdr:col>12</xdr:col>
      <xdr:colOff>26642</xdr:colOff>
      <xdr:row>25</xdr:row>
      <xdr:rowOff>101600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D230214-BA3E-9CA4-1E2E-0C90D08C888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111" t="5645" r="48529" b="54412"/>
        <a:stretch/>
      </xdr:blipFill>
      <xdr:spPr>
        <a:xfrm>
          <a:off x="177800" y="863600"/>
          <a:ext cx="5830542" cy="434340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25400</xdr:colOff>
      <xdr:row>6</xdr:row>
      <xdr:rowOff>25400</xdr:rowOff>
    </xdr:from>
    <xdr:to>
      <xdr:col>10</xdr:col>
      <xdr:colOff>508000</xdr:colOff>
      <xdr:row>30</xdr:row>
      <xdr:rowOff>63500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307B6E9-8F1F-58F8-0AFB-593E3CDED78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307" t="2170" r="30719" b="13819"/>
        <a:stretch/>
      </xdr:blipFill>
      <xdr:spPr>
        <a:xfrm>
          <a:off x="139700" y="1295400"/>
          <a:ext cx="5283200" cy="491490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ryaneckert/HBOI/Bioinformatics/revcom.xlam" TargetMode="External"/><Relationship Id="rId1" Type="http://schemas.openxmlformats.org/officeDocument/2006/relationships/externalLinkPath" Target="/Users/ryaneckert/HBOI/Bioinformatics/revcom.xla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</sheetNames>
    <definedNames>
      <definedName name="revcom"/>
    </definedNames>
    <sheetDataSet>
      <sheetData sheetId="0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ryaneckert/GitHub/FGBNMS_OFAV_2bRAD.xlsx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yan Eckert" refreshedDate="44929.474418055557" createdVersion="8" refreshedVersion="8" minRefreshableVersion="3" recordCount="204" xr:uid="{1FC16FC0-47E9-9C4F-9743-711249661191}">
  <cacheSource type="worksheet">
    <worksheetSource ref="G1:M205" sheet="sintQuantification"/>
  </cacheSource>
  <cacheFields count="8">
    <cacheField name="Sample" numFmtId="0">
      <sharedItems/>
    </cacheField>
    <cacheField name="bank" numFmtId="0">
      <sharedItems count="4">
        <s v="Bright"/>
        <s v="EFGB"/>
        <s v="McGrail"/>
        <s v="WFGB"/>
      </sharedItems>
    </cacheField>
    <cacheField name="depthZone" numFmtId="0">
      <sharedItems count="2">
        <s v="Mesophotic"/>
        <s v="Shallow"/>
      </sharedItems>
    </cacheField>
    <cacheField name="260/280" numFmtId="0">
      <sharedItems containsSemiMixedTypes="0" containsString="0" containsNumber="1" minValue="1.56" maxValue="1.97"/>
    </cacheField>
    <cacheField name="260/230" numFmtId="0">
      <sharedItems containsSemiMixedTypes="0" containsString="0" containsNumber="1" minValue="1.38" maxValue="2.72"/>
    </cacheField>
    <cacheField name="Qubit Conc. (ng/µL)" numFmtId="0">
      <sharedItems containsSemiMixedTypes="0" containsString="0" containsNumber="1" minValue="20.3" maxValue="301"/>
    </cacheField>
    <cacheField name="Unit" numFmtId="0">
      <sharedItems/>
    </cacheField>
    <cacheField name="Use?" numFmtId="0">
      <sharedItems count="2">
        <s v="Y"/>
        <s v="N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yan Eckert" refreshedDate="44929.742387500002" createdVersion="8" refreshedVersion="8" minRefreshableVersion="3" recordCount="147" xr:uid="{CFB18C3E-003C-824C-84AB-2D3C1A899FE2}">
  <cacheSource type="worksheet">
    <worksheetSource ref="A1:G148" sheet="2bRAD_libraryPrepSamples" r:id="rId2"/>
  </cacheSource>
  <cacheFields count="7">
    <cacheField name="Sample" numFmtId="0">
      <sharedItems count="147">
        <s v="OGM001"/>
        <s v="OGM002"/>
        <s v="OGM003"/>
        <s v="OGM004"/>
        <s v="OGM005"/>
        <s v="OGM006"/>
        <s v="OGM007"/>
        <s v="OGM008"/>
        <s v="OGM009"/>
        <s v="OGM010"/>
        <s v="OGM011"/>
        <s v="OGM012"/>
        <s v="OGM013"/>
        <s v="OGM014"/>
        <s v="OGM015"/>
        <s v="OGM016"/>
        <s v="OGM017"/>
        <s v="OGM018"/>
        <s v="OGM019"/>
        <s v="OGM020"/>
        <s v="OGM021"/>
        <s v="OGM022"/>
        <s v="OGM023"/>
        <s v="OGM024"/>
        <s v="OGM025"/>
        <s v="OGM026"/>
        <s v="OGM027"/>
        <s v="OGM029"/>
        <s v="OGM030"/>
        <s v="OGM031"/>
        <s v="OGM032"/>
        <s v="OGM033"/>
        <s v="OGM034"/>
        <s v="OGM036"/>
        <s v="OGM037"/>
        <s v="OGM040"/>
        <s v="OGM041"/>
        <s v="OGM043"/>
        <s v="OGM044"/>
        <s v="OGM045"/>
        <s v="OGM046"/>
        <s v="OGM047"/>
        <s v="OGM048"/>
        <s v="OGM049"/>
        <s v="OGM050"/>
        <s v="OGM051"/>
        <s v="OGM052"/>
        <s v="OGM053"/>
        <s v="OGM054"/>
        <s v="OGM055"/>
        <s v="OGM056"/>
        <s v="OGM057"/>
        <s v="OGM058"/>
        <s v="OGM059"/>
        <s v="OGM060"/>
        <s v="OGM061"/>
        <s v="OGM062"/>
        <s v="OGM064"/>
        <s v="OGM065"/>
        <s v="OGM066"/>
        <s v="OGM067"/>
        <s v="OGM068"/>
        <s v="OGM069"/>
        <s v="OGM071"/>
        <s v="OGM072"/>
        <s v="OGM073"/>
        <s v="OGM074"/>
        <s v="OGM075"/>
        <s v="OGM076"/>
        <s v="OGM077"/>
        <s v="OGM078"/>
        <s v="OGM079"/>
        <s v="OGM080"/>
        <s v="OGM081"/>
        <s v="OGM082"/>
        <s v="OGM083"/>
        <s v="OGM084"/>
        <s v="OGM085"/>
        <s v="OGM087"/>
        <s v="OGM088"/>
        <s v="OGM089"/>
        <s v="OGM090"/>
        <s v="OGM091"/>
        <s v="OGM093"/>
        <s v="OGM094"/>
        <s v="OGM095"/>
        <s v="OGM096"/>
        <s v="OGM097"/>
        <s v="OGM098"/>
        <s v="OGM099"/>
        <s v="OGM100"/>
        <s v="OGM101"/>
        <s v="OGM102"/>
        <s v="OGM103"/>
        <s v="OGM104"/>
        <s v="OGM105"/>
        <s v="OGM106"/>
        <s v="OGM107"/>
        <s v="OGM108"/>
        <s v="OGM110"/>
        <s v="OGM111"/>
        <s v="OGM113"/>
        <s v="OGM114"/>
        <s v="OGM115"/>
        <s v="OGM116"/>
        <s v="OGM118"/>
        <s v="OGM119"/>
        <s v="OGM120"/>
        <s v="OGM121"/>
        <s v="OGM122"/>
        <s v="OGM123"/>
        <s v="OGM124"/>
        <s v="OGM125"/>
        <s v="OGM126"/>
        <s v="OGM127"/>
        <s v="OGM128"/>
        <s v="OGM129"/>
        <s v="OGM130"/>
        <s v="OGM131"/>
        <s v="OGM132"/>
        <s v="OGM133"/>
        <s v="OGM134"/>
        <s v="OGM135"/>
        <s v="OGM136"/>
        <s v="OGM137"/>
        <s v="OGM138"/>
        <s v="OGM139"/>
        <s v="OGM140"/>
        <s v="OGM141"/>
        <s v="OGM142"/>
        <s v="OGM143"/>
        <s v="OGM144"/>
        <s v="OGM145"/>
        <s v="OGM146"/>
        <s v="OGM147"/>
        <s v="OGM028"/>
        <s v="OGM035"/>
        <s v="OGM038"/>
        <s v="OGM039"/>
        <s v="OGM042"/>
        <s v="OGM063"/>
        <s v="OGM070"/>
        <s v="OGM086"/>
        <s v="OGM092"/>
        <s v="OGM109"/>
        <s v="OGM112"/>
        <s v="OGM117"/>
      </sharedItems>
    </cacheField>
    <cacheField name="region" numFmtId="0">
      <sharedItems count="2">
        <s v="EFGB"/>
        <s v="WFGB"/>
      </sharedItems>
    </cacheField>
    <cacheField name="depthZone" numFmtId="0">
      <sharedItems count="2">
        <s v="Mesophotic"/>
        <s v="Shallow"/>
      </sharedItems>
    </cacheField>
    <cacheField name="260/280" numFmtId="0">
      <sharedItems containsSemiMixedTypes="0" containsString="0" containsNumber="1" minValue="1.73" maxValue="1.93"/>
    </cacheField>
    <cacheField name="260/230" numFmtId="0">
      <sharedItems containsSemiMixedTypes="0" containsString="0" containsNumber="1" minValue="1.6" maxValue="2.41"/>
    </cacheField>
    <cacheField name="Qubit Conc. (ng/µL)" numFmtId="0">
      <sharedItems containsSemiMixedTypes="0" containsString="0" containsNumber="1" minValue="23.3" maxValue="889"/>
    </cacheField>
    <cacheField name="Use?" numFmtId="0">
      <sharedItems count="2">
        <s v="Y"/>
        <s v="N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yan Eckert" refreshedDate="44930.485194444445" createdVersion="8" refreshedVersion="8" minRefreshableVersion="3" recordCount="202" xr:uid="{A4A39063-525B-6744-925D-599C1A12DC1E}">
  <cacheSource type="worksheet">
    <worksheetSource ref="G1:M203" sheet="xmutQuantification"/>
  </cacheSource>
  <cacheFields count="7">
    <cacheField name="Sample" numFmtId="0">
      <sharedItems/>
    </cacheField>
    <cacheField name="bank" numFmtId="0">
      <sharedItems count="4">
        <s v="WFGB"/>
        <s v="EFGB"/>
        <s v="McGrail"/>
        <s v="Bright"/>
      </sharedItems>
    </cacheField>
    <cacheField name="depthZone" numFmtId="0">
      <sharedItems count="2">
        <s v="Shallow"/>
        <s v="Mesophotic"/>
      </sharedItems>
    </cacheField>
    <cacheField name="260/280" numFmtId="0">
      <sharedItems containsSemiMixedTypes="0" containsString="0" containsNumber="1" minValue="1.59" maxValue="2.02"/>
    </cacheField>
    <cacheField name="260/230" numFmtId="0">
      <sharedItems containsSemiMixedTypes="0" containsString="0" containsNumber="1" minValue="1.03" maxValue="2.4500000000000002"/>
    </cacheField>
    <cacheField name="Qubit Conc. (ng/µL)" numFmtId="0">
      <sharedItems containsSemiMixedTypes="0" containsString="0" containsNumber="1" minValue="7.8" maxValue="1206"/>
    </cacheField>
    <cacheField name="Use?" numFmtId="0">
      <sharedItems count="2">
        <s v="Y"/>
        <s v="N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4">
  <r>
    <s v="SGM040"/>
    <x v="0"/>
    <x v="0"/>
    <n v="1.82"/>
    <n v="1.92"/>
    <n v="236"/>
    <s v="ng/µL"/>
    <x v="0"/>
  </r>
  <r>
    <s v="SGM045"/>
    <x v="0"/>
    <x v="0"/>
    <n v="1.91"/>
    <n v="1.9"/>
    <n v="151"/>
    <s v="ng/µL"/>
    <x v="0"/>
  </r>
  <r>
    <s v="SGM052"/>
    <x v="0"/>
    <x v="0"/>
    <n v="1.88"/>
    <n v="1.97"/>
    <n v="148"/>
    <s v="ng/µL"/>
    <x v="0"/>
  </r>
  <r>
    <s v="SGM043"/>
    <x v="0"/>
    <x v="0"/>
    <n v="1.88"/>
    <n v="1.92"/>
    <n v="147"/>
    <s v="ng/µL"/>
    <x v="0"/>
  </r>
  <r>
    <s v="SGM063"/>
    <x v="0"/>
    <x v="0"/>
    <n v="1.86"/>
    <n v="1.97"/>
    <n v="141"/>
    <s v="ng/µL"/>
    <x v="0"/>
  </r>
  <r>
    <s v="SGM064"/>
    <x v="0"/>
    <x v="0"/>
    <n v="1.82"/>
    <n v="2.1"/>
    <n v="137"/>
    <s v="ng/µL"/>
    <x v="0"/>
  </r>
  <r>
    <s v="SGM062"/>
    <x v="0"/>
    <x v="0"/>
    <n v="1.88"/>
    <n v="1.88"/>
    <n v="133"/>
    <s v="ng/µL"/>
    <x v="0"/>
  </r>
  <r>
    <s v="SGM051"/>
    <x v="0"/>
    <x v="0"/>
    <n v="1.88"/>
    <n v="1.9"/>
    <n v="128"/>
    <s v="ng/µL"/>
    <x v="0"/>
  </r>
  <r>
    <s v="SGM066"/>
    <x v="0"/>
    <x v="0"/>
    <n v="1.84"/>
    <n v="2.1800000000000002"/>
    <n v="128"/>
    <s v="ng/µL"/>
    <x v="0"/>
  </r>
  <r>
    <s v="SGM048"/>
    <x v="0"/>
    <x v="0"/>
    <n v="1.93"/>
    <n v="1.92"/>
    <n v="126"/>
    <s v="ng/µL"/>
    <x v="0"/>
  </r>
  <r>
    <s v="SGM058"/>
    <x v="0"/>
    <x v="0"/>
    <n v="1.88"/>
    <n v="1.91"/>
    <n v="126"/>
    <s v="ng/µL"/>
    <x v="0"/>
  </r>
  <r>
    <s v="SGM039"/>
    <x v="0"/>
    <x v="0"/>
    <n v="1.83"/>
    <n v="1.78"/>
    <n v="125"/>
    <s v="ng/µL"/>
    <x v="0"/>
  </r>
  <r>
    <s v="SGM049"/>
    <x v="0"/>
    <x v="0"/>
    <n v="1.82"/>
    <n v="2.08"/>
    <n v="119"/>
    <s v="ng/µL"/>
    <x v="0"/>
  </r>
  <r>
    <s v="SGM065"/>
    <x v="0"/>
    <x v="0"/>
    <n v="1.82"/>
    <n v="2.19"/>
    <n v="114"/>
    <s v="ng/µL"/>
    <x v="0"/>
  </r>
  <r>
    <s v="SGM055"/>
    <x v="0"/>
    <x v="0"/>
    <n v="1.8"/>
    <n v="1.97"/>
    <n v="110"/>
    <s v="ng/µL"/>
    <x v="0"/>
  </r>
  <r>
    <s v="SGM060"/>
    <x v="0"/>
    <x v="0"/>
    <n v="1.82"/>
    <n v="2.0099999999999998"/>
    <n v="107"/>
    <s v="ng/µL"/>
    <x v="0"/>
  </r>
  <r>
    <s v="SGM056"/>
    <x v="0"/>
    <x v="0"/>
    <n v="1.9"/>
    <n v="1.82"/>
    <n v="106"/>
    <s v="ng/µL"/>
    <x v="0"/>
  </r>
  <r>
    <s v="SGM044"/>
    <x v="0"/>
    <x v="0"/>
    <n v="1.9"/>
    <n v="1.8"/>
    <n v="105"/>
    <s v="ng/µL"/>
    <x v="0"/>
  </r>
  <r>
    <s v="SGM054"/>
    <x v="0"/>
    <x v="0"/>
    <n v="1.79"/>
    <n v="1.85"/>
    <n v="105"/>
    <s v="ng/µL"/>
    <x v="0"/>
  </r>
  <r>
    <s v="SGM053"/>
    <x v="0"/>
    <x v="0"/>
    <n v="1.82"/>
    <n v="2.02"/>
    <n v="103"/>
    <s v="ng/µL"/>
    <x v="0"/>
  </r>
  <r>
    <s v="SGM059"/>
    <x v="0"/>
    <x v="0"/>
    <n v="1.85"/>
    <n v="2.0699999999999998"/>
    <n v="103"/>
    <s v="ng/µL"/>
    <x v="0"/>
  </r>
  <r>
    <s v="SGM038"/>
    <x v="0"/>
    <x v="0"/>
    <n v="1.84"/>
    <n v="2.0299999999999998"/>
    <n v="100"/>
    <s v="ng/µL"/>
    <x v="0"/>
  </r>
  <r>
    <s v="SGM057"/>
    <x v="0"/>
    <x v="0"/>
    <n v="1.88"/>
    <n v="1.91"/>
    <n v="99.9"/>
    <s v="ng/µL"/>
    <x v="0"/>
  </r>
  <r>
    <s v="SGM037"/>
    <x v="0"/>
    <x v="0"/>
    <n v="1.82"/>
    <n v="2.15"/>
    <n v="96.3"/>
    <s v="ng/µL"/>
    <x v="0"/>
  </r>
  <r>
    <s v="SGM050"/>
    <x v="0"/>
    <x v="0"/>
    <n v="1.97"/>
    <n v="1.83"/>
    <n v="94.8"/>
    <s v="ng/µL"/>
    <x v="0"/>
  </r>
  <r>
    <s v="SGM041"/>
    <x v="0"/>
    <x v="0"/>
    <n v="1.82"/>
    <n v="1.82"/>
    <n v="93"/>
    <s v="ng/µL"/>
    <x v="0"/>
  </r>
  <r>
    <s v="SGM046"/>
    <x v="0"/>
    <x v="0"/>
    <n v="1.9"/>
    <n v="1.78"/>
    <n v="90.6"/>
    <s v="ng/µL"/>
    <x v="0"/>
  </r>
  <r>
    <s v="SGM047"/>
    <x v="0"/>
    <x v="0"/>
    <n v="1.86"/>
    <n v="1.97"/>
    <n v="86.4"/>
    <s v="ng/µL"/>
    <x v="0"/>
  </r>
  <r>
    <s v="SGM042"/>
    <x v="0"/>
    <x v="0"/>
    <n v="1.83"/>
    <n v="1.71"/>
    <n v="82.5"/>
    <s v="ng/µL"/>
    <x v="0"/>
  </r>
  <r>
    <s v="SGM061"/>
    <x v="0"/>
    <x v="0"/>
    <n v="1.83"/>
    <n v="1.99"/>
    <n v="78.099999999999994"/>
    <s v="ng/µL"/>
    <x v="0"/>
  </r>
  <r>
    <s v="SGM127"/>
    <x v="1"/>
    <x v="0"/>
    <n v="1.84"/>
    <n v="1.69"/>
    <n v="244"/>
    <s v="ng/µL"/>
    <x v="1"/>
  </r>
  <r>
    <s v="SGM143"/>
    <x v="1"/>
    <x v="0"/>
    <n v="1.83"/>
    <n v="2.12"/>
    <n v="219"/>
    <s v="ng/µL"/>
    <x v="0"/>
  </r>
  <r>
    <s v="SGM112"/>
    <x v="1"/>
    <x v="0"/>
    <n v="1.81"/>
    <n v="1.78"/>
    <n v="215"/>
    <s v="ng/µL"/>
    <x v="1"/>
  </r>
  <r>
    <s v="SGM141"/>
    <x v="1"/>
    <x v="0"/>
    <n v="1.83"/>
    <n v="2.12"/>
    <n v="210"/>
    <s v="ng/µL"/>
    <x v="0"/>
  </r>
  <r>
    <s v="SGM137"/>
    <x v="1"/>
    <x v="0"/>
    <n v="1.7"/>
    <n v="1.82"/>
    <n v="202"/>
    <s v="ng/µL"/>
    <x v="1"/>
  </r>
  <r>
    <s v="SGM138"/>
    <x v="1"/>
    <x v="0"/>
    <n v="1.81"/>
    <n v="2.09"/>
    <n v="184"/>
    <s v="ng/µL"/>
    <x v="0"/>
  </r>
  <r>
    <s v="SGM125"/>
    <x v="1"/>
    <x v="0"/>
    <n v="1.8"/>
    <n v="1.88"/>
    <n v="177"/>
    <s v="ng/µL"/>
    <x v="0"/>
  </r>
  <r>
    <s v="SGM124"/>
    <x v="1"/>
    <x v="0"/>
    <n v="1.81"/>
    <n v="2.2000000000000002"/>
    <n v="172"/>
    <s v="ng/µL"/>
    <x v="0"/>
  </r>
  <r>
    <s v="SGM114"/>
    <x v="1"/>
    <x v="0"/>
    <n v="1.81"/>
    <n v="1.94"/>
    <n v="170"/>
    <s v="ng/µL"/>
    <x v="0"/>
  </r>
  <r>
    <s v="SGM129"/>
    <x v="1"/>
    <x v="0"/>
    <n v="1.8"/>
    <n v="1.87"/>
    <n v="165"/>
    <s v="ng/µL"/>
    <x v="0"/>
  </r>
  <r>
    <s v="SGM126"/>
    <x v="1"/>
    <x v="0"/>
    <n v="1.81"/>
    <n v="1.97"/>
    <n v="160"/>
    <s v="ng/µL"/>
    <x v="0"/>
  </r>
  <r>
    <s v="SGM144"/>
    <x v="1"/>
    <x v="0"/>
    <n v="1.82"/>
    <n v="2.06"/>
    <n v="159"/>
    <s v="ng/µL"/>
    <x v="0"/>
  </r>
  <r>
    <s v="SGM078"/>
    <x v="1"/>
    <x v="0"/>
    <n v="1.84"/>
    <n v="1.96"/>
    <n v="156"/>
    <s v="ng/µL"/>
    <x v="0"/>
  </r>
  <r>
    <s v="SGM140"/>
    <x v="1"/>
    <x v="0"/>
    <n v="1.8"/>
    <n v="2.02"/>
    <n v="154"/>
    <s v="ng/µL"/>
    <x v="0"/>
  </r>
  <r>
    <s v="SGM113"/>
    <x v="1"/>
    <x v="0"/>
    <n v="1.79"/>
    <n v="1.83"/>
    <n v="148"/>
    <s v="ng/µL"/>
    <x v="1"/>
  </r>
  <r>
    <s v="SGM115"/>
    <x v="1"/>
    <x v="0"/>
    <n v="1.82"/>
    <n v="2.0299999999999998"/>
    <n v="144"/>
    <s v="ng/µL"/>
    <x v="0"/>
  </r>
  <r>
    <s v="SGM128"/>
    <x v="1"/>
    <x v="0"/>
    <n v="1.83"/>
    <n v="2.08"/>
    <n v="144"/>
    <s v="ng/µL"/>
    <x v="0"/>
  </r>
  <r>
    <s v="SGM139"/>
    <x v="1"/>
    <x v="0"/>
    <n v="1.8"/>
    <n v="1.97"/>
    <n v="144"/>
    <s v="ng/µL"/>
    <x v="0"/>
  </r>
  <r>
    <s v="SGM201"/>
    <x v="1"/>
    <x v="0"/>
    <n v="1.81"/>
    <n v="2.0699999999999998"/>
    <n v="139"/>
    <s v="ng/µL"/>
    <x v="0"/>
  </r>
  <r>
    <s v="SGM203"/>
    <x v="1"/>
    <x v="0"/>
    <n v="1.81"/>
    <n v="2.06"/>
    <n v="134"/>
    <s v="ng/µL"/>
    <x v="0"/>
  </r>
  <r>
    <s v="SGM077"/>
    <x v="1"/>
    <x v="0"/>
    <n v="1.84"/>
    <n v="1.92"/>
    <n v="121"/>
    <s v="ng/µL"/>
    <x v="0"/>
  </r>
  <r>
    <s v="SGM136"/>
    <x v="1"/>
    <x v="0"/>
    <n v="1.83"/>
    <n v="2.02"/>
    <n v="120"/>
    <s v="ng/µL"/>
    <x v="0"/>
  </r>
  <r>
    <s v="SGM202"/>
    <x v="1"/>
    <x v="0"/>
    <n v="1.8"/>
    <n v="1.38"/>
    <n v="116"/>
    <s v="ng/µL"/>
    <x v="1"/>
  </r>
  <r>
    <s v="SGM067"/>
    <x v="1"/>
    <x v="0"/>
    <n v="1.83"/>
    <n v="2.2999999999999998"/>
    <n v="114"/>
    <s v="ng/µL"/>
    <x v="0"/>
  </r>
  <r>
    <s v="SGM204"/>
    <x v="1"/>
    <x v="0"/>
    <n v="1.79"/>
    <n v="2.13"/>
    <n v="113"/>
    <s v="ng/µL"/>
    <x v="0"/>
  </r>
  <r>
    <s v="SGM075"/>
    <x v="1"/>
    <x v="0"/>
    <n v="1.84"/>
    <n v="2.15"/>
    <n v="111"/>
    <s v="ng/µL"/>
    <x v="0"/>
  </r>
  <r>
    <s v="SGM070"/>
    <x v="1"/>
    <x v="0"/>
    <n v="1.84"/>
    <n v="1.97"/>
    <n v="110"/>
    <s v="ng/µL"/>
    <x v="0"/>
  </r>
  <r>
    <s v="SGM071"/>
    <x v="1"/>
    <x v="0"/>
    <n v="1.84"/>
    <n v="2.27"/>
    <n v="110"/>
    <s v="ng/µL"/>
    <x v="0"/>
  </r>
  <r>
    <s v="SGM068"/>
    <x v="1"/>
    <x v="0"/>
    <n v="1.85"/>
    <n v="2.27"/>
    <n v="108"/>
    <s v="ng/µL"/>
    <x v="0"/>
  </r>
  <r>
    <s v="SGM072"/>
    <x v="1"/>
    <x v="0"/>
    <n v="1.85"/>
    <n v="2.23"/>
    <n v="107"/>
    <s v="ng/µL"/>
    <x v="0"/>
  </r>
  <r>
    <s v="SGM076"/>
    <x v="1"/>
    <x v="0"/>
    <n v="1.88"/>
    <n v="2.11"/>
    <n v="107"/>
    <s v="ng/µL"/>
    <x v="0"/>
  </r>
  <r>
    <s v="SGM074"/>
    <x v="1"/>
    <x v="0"/>
    <n v="1.85"/>
    <n v="2.08"/>
    <n v="105"/>
    <s v="ng/µL"/>
    <x v="0"/>
  </r>
  <r>
    <s v="SGM073"/>
    <x v="1"/>
    <x v="0"/>
    <n v="1.87"/>
    <n v="2.17"/>
    <n v="95.4"/>
    <s v="ng/µL"/>
    <x v="0"/>
  </r>
  <r>
    <s v="SGM142"/>
    <x v="1"/>
    <x v="0"/>
    <n v="1.8"/>
    <n v="2.04"/>
    <n v="88.4"/>
    <s v="ng/µL"/>
    <x v="0"/>
  </r>
  <r>
    <s v="SGM069"/>
    <x v="1"/>
    <x v="0"/>
    <n v="1.82"/>
    <n v="2.14"/>
    <n v="55.4"/>
    <s v="ng/µL"/>
    <x v="0"/>
  </r>
  <r>
    <s v="SGM111"/>
    <x v="1"/>
    <x v="0"/>
    <n v="1.77"/>
    <n v="1.85"/>
    <n v="53.2"/>
    <s v="ng/µL"/>
    <x v="1"/>
  </r>
  <r>
    <s v="SGM149"/>
    <x v="1"/>
    <x v="1"/>
    <n v="1.83"/>
    <n v="2.04"/>
    <n v="252"/>
    <s v="ng/µL"/>
    <x v="0"/>
  </r>
  <r>
    <s v="SGM162"/>
    <x v="1"/>
    <x v="1"/>
    <n v="1.84"/>
    <n v="2.46"/>
    <n v="211"/>
    <s v="ng/µL"/>
    <x v="0"/>
  </r>
  <r>
    <s v="SGM152"/>
    <x v="1"/>
    <x v="1"/>
    <n v="1.82"/>
    <n v="2.16"/>
    <n v="204"/>
    <s v="ng/µL"/>
    <x v="0"/>
  </r>
  <r>
    <s v="SGM146"/>
    <x v="1"/>
    <x v="1"/>
    <n v="1.83"/>
    <n v="2.14"/>
    <n v="200"/>
    <s v="ng/µL"/>
    <x v="0"/>
  </r>
  <r>
    <s v="SGM160"/>
    <x v="1"/>
    <x v="1"/>
    <n v="1.83"/>
    <n v="2.2999999999999998"/>
    <n v="200"/>
    <s v="ng/µL"/>
    <x v="0"/>
  </r>
  <r>
    <s v="SGM161"/>
    <x v="1"/>
    <x v="1"/>
    <n v="1.83"/>
    <n v="2.36"/>
    <n v="198"/>
    <s v="ng/µL"/>
    <x v="0"/>
  </r>
  <r>
    <s v="SGM135"/>
    <x v="1"/>
    <x v="1"/>
    <n v="1.82"/>
    <n v="1.88"/>
    <n v="197"/>
    <s v="ng/µL"/>
    <x v="0"/>
  </r>
  <r>
    <s v="SGM119"/>
    <x v="1"/>
    <x v="1"/>
    <n v="1.83"/>
    <n v="2.0499999999999998"/>
    <n v="193"/>
    <s v="ng/µL"/>
    <x v="0"/>
  </r>
  <r>
    <s v="SGM163"/>
    <x v="1"/>
    <x v="1"/>
    <n v="1.83"/>
    <n v="2.21"/>
    <n v="187"/>
    <s v="ng/µL"/>
    <x v="0"/>
  </r>
  <r>
    <s v="SGM154"/>
    <x v="1"/>
    <x v="1"/>
    <n v="1.81"/>
    <n v="2.12"/>
    <n v="185"/>
    <s v="ng/µL"/>
    <x v="0"/>
  </r>
  <r>
    <s v="SGM158"/>
    <x v="1"/>
    <x v="1"/>
    <n v="1.81"/>
    <n v="2.21"/>
    <n v="182"/>
    <s v="ng/µL"/>
    <x v="0"/>
  </r>
  <r>
    <s v="SGM122"/>
    <x v="1"/>
    <x v="1"/>
    <n v="1.82"/>
    <n v="1.97"/>
    <n v="180"/>
    <s v="ng/µL"/>
    <x v="0"/>
  </r>
  <r>
    <s v="SGM116"/>
    <x v="1"/>
    <x v="1"/>
    <n v="1.83"/>
    <n v="2.12"/>
    <n v="177"/>
    <s v="ng/µL"/>
    <x v="0"/>
  </r>
  <r>
    <s v="SGM117"/>
    <x v="1"/>
    <x v="1"/>
    <n v="1.81"/>
    <n v="1.86"/>
    <n v="177"/>
    <s v="ng/µL"/>
    <x v="1"/>
  </r>
  <r>
    <s v="SGM134"/>
    <x v="1"/>
    <x v="1"/>
    <n v="1.81"/>
    <n v="2.04"/>
    <n v="173"/>
    <s v="ng/µL"/>
    <x v="0"/>
  </r>
  <r>
    <s v="SGM147"/>
    <x v="1"/>
    <x v="1"/>
    <n v="1.81"/>
    <n v="1.81"/>
    <n v="173"/>
    <s v="ng/µL"/>
    <x v="1"/>
  </r>
  <r>
    <s v="SGM164"/>
    <x v="1"/>
    <x v="1"/>
    <n v="1.84"/>
    <n v="2.72"/>
    <n v="170"/>
    <s v="ng/µL"/>
    <x v="0"/>
  </r>
  <r>
    <s v="SGM153"/>
    <x v="1"/>
    <x v="1"/>
    <n v="1.82"/>
    <n v="2.0699999999999998"/>
    <n v="168"/>
    <s v="ng/µL"/>
    <x v="0"/>
  </r>
  <r>
    <s v="SGM123"/>
    <x v="1"/>
    <x v="1"/>
    <n v="1.8"/>
    <n v="1.8"/>
    <n v="162"/>
    <s v="ng/µL"/>
    <x v="1"/>
  </r>
  <r>
    <s v="SGM120"/>
    <x v="1"/>
    <x v="1"/>
    <n v="1.81"/>
    <n v="1.83"/>
    <n v="160"/>
    <s v="ng/µL"/>
    <x v="1"/>
  </r>
  <r>
    <s v="SGM121"/>
    <x v="1"/>
    <x v="1"/>
    <n v="1.82"/>
    <n v="1.94"/>
    <n v="159"/>
    <s v="ng/µL"/>
    <x v="0"/>
  </r>
  <r>
    <s v="SGM131"/>
    <x v="1"/>
    <x v="1"/>
    <n v="1.82"/>
    <n v="2.04"/>
    <n v="155"/>
    <s v="ng/µL"/>
    <x v="0"/>
  </r>
  <r>
    <s v="SGM165"/>
    <x v="1"/>
    <x v="1"/>
    <n v="1.82"/>
    <n v="2.5499999999999998"/>
    <n v="155"/>
    <s v="ng/µL"/>
    <x v="0"/>
  </r>
  <r>
    <s v="SGM155"/>
    <x v="1"/>
    <x v="1"/>
    <n v="1.81"/>
    <n v="2.2400000000000002"/>
    <n v="152"/>
    <s v="ng/µL"/>
    <x v="0"/>
  </r>
  <r>
    <s v="SGM132"/>
    <x v="1"/>
    <x v="1"/>
    <n v="1.82"/>
    <n v="1.88"/>
    <n v="150"/>
    <s v="ng/µL"/>
    <x v="0"/>
  </r>
  <r>
    <s v="SGM150"/>
    <x v="1"/>
    <x v="1"/>
    <n v="1.82"/>
    <n v="2.08"/>
    <n v="150"/>
    <s v="ng/µL"/>
    <x v="0"/>
  </r>
  <r>
    <s v="SGM133"/>
    <x v="1"/>
    <x v="1"/>
    <n v="1.82"/>
    <n v="2.15"/>
    <n v="147"/>
    <s v="ng/µL"/>
    <x v="0"/>
  </r>
  <r>
    <s v="SGM156"/>
    <x v="1"/>
    <x v="1"/>
    <n v="1.83"/>
    <n v="2.1800000000000002"/>
    <n v="146"/>
    <s v="ng/µL"/>
    <x v="0"/>
  </r>
  <r>
    <s v="SGM157"/>
    <x v="1"/>
    <x v="1"/>
    <n v="1.69"/>
    <n v="2.11"/>
    <n v="145"/>
    <s v="ng/µL"/>
    <x v="1"/>
  </r>
  <r>
    <s v="SGM130"/>
    <x v="1"/>
    <x v="1"/>
    <n v="1.82"/>
    <n v="1.92"/>
    <n v="134"/>
    <s v="ng/µL"/>
    <x v="0"/>
  </r>
  <r>
    <s v="SGM118"/>
    <x v="1"/>
    <x v="1"/>
    <n v="1.82"/>
    <n v="2.13"/>
    <n v="133"/>
    <s v="ng/µL"/>
    <x v="0"/>
  </r>
  <r>
    <s v="SGM145"/>
    <x v="1"/>
    <x v="1"/>
    <n v="1.84"/>
    <n v="2.23"/>
    <n v="130"/>
    <s v="ng/µL"/>
    <x v="0"/>
  </r>
  <r>
    <s v="SGM148"/>
    <x v="1"/>
    <x v="1"/>
    <n v="1.82"/>
    <n v="2.23"/>
    <n v="126"/>
    <s v="ng/µL"/>
    <x v="0"/>
  </r>
  <r>
    <s v="SGM151"/>
    <x v="1"/>
    <x v="1"/>
    <n v="1.82"/>
    <n v="2.2000000000000002"/>
    <n v="121"/>
    <s v="ng/µL"/>
    <x v="0"/>
  </r>
  <r>
    <s v="SGM159"/>
    <x v="1"/>
    <x v="1"/>
    <n v="1.83"/>
    <n v="2.2200000000000002"/>
    <n v="120"/>
    <s v="ng/µL"/>
    <x v="0"/>
  </r>
  <r>
    <s v="SGM024"/>
    <x v="2"/>
    <x v="0"/>
    <n v="1.94"/>
    <n v="1.83"/>
    <n v="203"/>
    <s v="ng/µL"/>
    <x v="0"/>
  </r>
  <r>
    <s v="SGM030"/>
    <x v="2"/>
    <x v="0"/>
    <n v="1.87"/>
    <n v="1.73"/>
    <n v="191"/>
    <s v="ng/µL"/>
    <x v="0"/>
  </r>
  <r>
    <s v="SGM021"/>
    <x v="2"/>
    <x v="0"/>
    <n v="1.89"/>
    <n v="1.78"/>
    <n v="188"/>
    <s v="ng/µL"/>
    <x v="0"/>
  </r>
  <r>
    <s v="SGM014"/>
    <x v="2"/>
    <x v="0"/>
    <n v="1.79"/>
    <n v="1.77"/>
    <n v="182"/>
    <s v="ng/µL"/>
    <x v="0"/>
  </r>
  <r>
    <s v="SGM015"/>
    <x v="2"/>
    <x v="0"/>
    <n v="1.79"/>
    <n v="1.77"/>
    <n v="170"/>
    <s v="ng/µL"/>
    <x v="0"/>
  </r>
  <r>
    <s v="SGM019"/>
    <x v="2"/>
    <x v="0"/>
    <n v="1.85"/>
    <n v="1.79"/>
    <n v="169"/>
    <s v="ng/µL"/>
    <x v="0"/>
  </r>
  <r>
    <s v="SGM033"/>
    <x v="2"/>
    <x v="0"/>
    <n v="1.81"/>
    <n v="1.73"/>
    <n v="150"/>
    <s v="ng/µL"/>
    <x v="0"/>
  </r>
  <r>
    <s v="SGM025"/>
    <x v="2"/>
    <x v="0"/>
    <n v="1.88"/>
    <n v="1.84"/>
    <n v="147"/>
    <s v="ng/µL"/>
    <x v="0"/>
  </r>
  <r>
    <s v="SGM005"/>
    <x v="2"/>
    <x v="0"/>
    <n v="1.86"/>
    <n v="1.8"/>
    <n v="140"/>
    <s v="ng/µL"/>
    <x v="0"/>
  </r>
  <r>
    <s v="SGM031"/>
    <x v="2"/>
    <x v="0"/>
    <n v="1.89"/>
    <n v="1.87"/>
    <n v="136"/>
    <s v="ng/µL"/>
    <x v="0"/>
  </r>
  <r>
    <s v="SGM016"/>
    <x v="2"/>
    <x v="0"/>
    <n v="1.86"/>
    <n v="1.87"/>
    <n v="133"/>
    <s v="ng/µL"/>
    <x v="0"/>
  </r>
  <r>
    <s v="SGM029"/>
    <x v="2"/>
    <x v="0"/>
    <n v="1.82"/>
    <n v="2.1800000000000002"/>
    <n v="116"/>
    <s v="ng/µL"/>
    <x v="0"/>
  </r>
  <r>
    <s v="SGM011"/>
    <x v="2"/>
    <x v="0"/>
    <n v="1.86"/>
    <n v="1.85"/>
    <n v="110"/>
    <s v="ng/µL"/>
    <x v="0"/>
  </r>
  <r>
    <s v="SGM020"/>
    <x v="2"/>
    <x v="0"/>
    <n v="1.9"/>
    <n v="1.82"/>
    <n v="105"/>
    <s v="ng/µL"/>
    <x v="0"/>
  </r>
  <r>
    <s v="SGM018"/>
    <x v="2"/>
    <x v="0"/>
    <n v="1.92"/>
    <n v="1.87"/>
    <n v="103"/>
    <s v="ng/µL"/>
    <x v="0"/>
  </r>
  <r>
    <s v="SGM035"/>
    <x v="2"/>
    <x v="0"/>
    <n v="1.85"/>
    <n v="1.74"/>
    <n v="89"/>
    <s v="ng/µL"/>
    <x v="0"/>
  </r>
  <r>
    <s v="SGM017"/>
    <x v="2"/>
    <x v="0"/>
    <n v="1.86"/>
    <n v="1.77"/>
    <n v="86.5"/>
    <s v="ng/µL"/>
    <x v="0"/>
  </r>
  <r>
    <s v="SGM036"/>
    <x v="2"/>
    <x v="0"/>
    <n v="1.93"/>
    <n v="1.74"/>
    <n v="83"/>
    <s v="ng/µL"/>
    <x v="0"/>
  </r>
  <r>
    <s v="SGM004"/>
    <x v="2"/>
    <x v="0"/>
    <n v="1.85"/>
    <n v="1.79"/>
    <n v="75.099999999999994"/>
    <s v="ng/µL"/>
    <x v="0"/>
  </r>
  <r>
    <s v="SGM009"/>
    <x v="2"/>
    <x v="0"/>
    <n v="1.89"/>
    <n v="1.78"/>
    <n v="71.7"/>
    <s v="ng/µL"/>
    <x v="0"/>
  </r>
  <r>
    <s v="SGM027"/>
    <x v="2"/>
    <x v="0"/>
    <n v="1.94"/>
    <n v="1.79"/>
    <n v="71.5"/>
    <s v="ng/µL"/>
    <x v="0"/>
  </r>
  <r>
    <s v="SGM026"/>
    <x v="2"/>
    <x v="0"/>
    <n v="1.84"/>
    <n v="1.72"/>
    <n v="70.7"/>
    <s v="ng/µL"/>
    <x v="1"/>
  </r>
  <r>
    <s v="SGM012"/>
    <x v="2"/>
    <x v="0"/>
    <n v="1.88"/>
    <n v="1.82"/>
    <n v="64.599999999999994"/>
    <s v="ng/µL"/>
    <x v="0"/>
  </r>
  <r>
    <s v="SGM006"/>
    <x v="2"/>
    <x v="0"/>
    <n v="1.88"/>
    <n v="1.77"/>
    <n v="61"/>
    <s v="ng/µL"/>
    <x v="0"/>
  </r>
  <r>
    <s v="SGM013"/>
    <x v="2"/>
    <x v="0"/>
    <n v="1.88"/>
    <n v="1.98"/>
    <n v="59.2"/>
    <s v="ng/µL"/>
    <x v="0"/>
  </r>
  <r>
    <s v="SGM023"/>
    <x v="2"/>
    <x v="0"/>
    <n v="1.89"/>
    <n v="1.84"/>
    <n v="58.3"/>
    <s v="ng/µL"/>
    <x v="0"/>
  </r>
  <r>
    <s v="SGM010"/>
    <x v="2"/>
    <x v="0"/>
    <n v="1.91"/>
    <n v="1.87"/>
    <n v="51.6"/>
    <s v="ng/µL"/>
    <x v="0"/>
  </r>
  <r>
    <s v="SGM028"/>
    <x v="2"/>
    <x v="0"/>
    <n v="1.88"/>
    <n v="1.88"/>
    <n v="51"/>
    <s v="ng/µL"/>
    <x v="0"/>
  </r>
  <r>
    <s v="SGM022"/>
    <x v="2"/>
    <x v="0"/>
    <n v="1.8"/>
    <n v="1.92"/>
    <n v="44.8"/>
    <s v="ng/µL"/>
    <x v="0"/>
  </r>
  <r>
    <s v="SGM008"/>
    <x v="2"/>
    <x v="0"/>
    <n v="1.79"/>
    <n v="1.83"/>
    <n v="41.9"/>
    <s v="ng/µL"/>
    <x v="0"/>
  </r>
  <r>
    <s v="SGM034"/>
    <x v="2"/>
    <x v="0"/>
    <n v="1.9"/>
    <n v="1.73"/>
    <n v="39.5"/>
    <s v="ng/µL"/>
    <x v="0"/>
  </r>
  <r>
    <s v="SGM007"/>
    <x v="2"/>
    <x v="0"/>
    <n v="1.85"/>
    <n v="1.74"/>
    <n v="25.7"/>
    <s v="ng/µL"/>
    <x v="1"/>
  </r>
  <r>
    <s v="SGM032"/>
    <x v="2"/>
    <x v="0"/>
    <n v="1.9"/>
    <n v="1.75"/>
    <n v="20.3"/>
    <s v="ng/µL"/>
    <x v="1"/>
  </r>
  <r>
    <s v="SGM106"/>
    <x v="3"/>
    <x v="0"/>
    <n v="1.85"/>
    <n v="1.97"/>
    <n v="276"/>
    <s v="ng/µL"/>
    <x v="0"/>
  </r>
  <r>
    <s v="SGM110"/>
    <x v="3"/>
    <x v="0"/>
    <n v="1.8"/>
    <n v="1.73"/>
    <n v="168"/>
    <s v="ng/µL"/>
    <x v="0"/>
  </r>
  <r>
    <s v="SGM083"/>
    <x v="3"/>
    <x v="0"/>
    <n v="1.85"/>
    <n v="1.97"/>
    <n v="160"/>
    <s v="ng/µL"/>
    <x v="0"/>
  </r>
  <r>
    <s v="SGM109"/>
    <x v="3"/>
    <x v="0"/>
    <n v="1.85"/>
    <n v="1.93"/>
    <n v="154"/>
    <s v="ng/µL"/>
    <x v="0"/>
  </r>
  <r>
    <s v="SGM102"/>
    <x v="3"/>
    <x v="0"/>
    <n v="1.88"/>
    <n v="1.86"/>
    <n v="149"/>
    <s v="ng/µL"/>
    <x v="0"/>
  </r>
  <r>
    <s v="SGM105"/>
    <x v="3"/>
    <x v="0"/>
    <n v="1.7"/>
    <n v="1.82"/>
    <n v="143"/>
    <s v="ng/µL"/>
    <x v="1"/>
  </r>
  <r>
    <s v="SGM101"/>
    <x v="3"/>
    <x v="0"/>
    <n v="1.89"/>
    <n v="1.89"/>
    <n v="140"/>
    <s v="ng/µL"/>
    <x v="0"/>
  </r>
  <r>
    <s v="SGM098"/>
    <x v="3"/>
    <x v="0"/>
    <n v="1.81"/>
    <n v="2.04"/>
    <n v="138"/>
    <s v="ng/µL"/>
    <x v="0"/>
  </r>
  <r>
    <s v="SGM097"/>
    <x v="3"/>
    <x v="0"/>
    <n v="1.81"/>
    <n v="2.0099999999999998"/>
    <n v="137"/>
    <s v="ng/µL"/>
    <x v="0"/>
  </r>
  <r>
    <s v="SGM104"/>
    <x v="3"/>
    <x v="0"/>
    <n v="1.83"/>
    <n v="1.88"/>
    <n v="137"/>
    <s v="ng/µL"/>
    <x v="0"/>
  </r>
  <r>
    <s v="SGM096"/>
    <x v="3"/>
    <x v="0"/>
    <n v="1.81"/>
    <n v="2.11"/>
    <n v="131"/>
    <s v="ng/µL"/>
    <x v="0"/>
  </r>
  <r>
    <s v="SGM080"/>
    <x v="3"/>
    <x v="0"/>
    <n v="1.84"/>
    <n v="2.17"/>
    <n v="129"/>
    <s v="ng/µL"/>
    <x v="0"/>
  </r>
  <r>
    <s v="SGM095"/>
    <x v="3"/>
    <x v="0"/>
    <n v="1.82"/>
    <n v="2"/>
    <n v="128"/>
    <s v="ng/µL"/>
    <x v="0"/>
  </r>
  <r>
    <s v="SGM103"/>
    <x v="3"/>
    <x v="0"/>
    <n v="1.82"/>
    <n v="2.0499999999999998"/>
    <n v="127"/>
    <s v="ng/µL"/>
    <x v="0"/>
  </r>
  <r>
    <s v="SGM108"/>
    <x v="3"/>
    <x v="0"/>
    <n v="1.8"/>
    <n v="1.89"/>
    <n v="127"/>
    <s v="ng/µL"/>
    <x v="0"/>
  </r>
  <r>
    <s v="SGM091"/>
    <x v="3"/>
    <x v="0"/>
    <n v="1.82"/>
    <n v="1.98"/>
    <n v="121"/>
    <s v="ng/µL"/>
    <x v="0"/>
  </r>
  <r>
    <s v="SGM085"/>
    <x v="3"/>
    <x v="0"/>
    <n v="1.82"/>
    <n v="2.19"/>
    <n v="119"/>
    <s v="ng/µL"/>
    <x v="0"/>
  </r>
  <r>
    <s v="SGM084"/>
    <x v="3"/>
    <x v="0"/>
    <n v="1.86"/>
    <n v="2.19"/>
    <n v="114"/>
    <s v="ng/µL"/>
    <x v="0"/>
  </r>
  <r>
    <s v="SGM094"/>
    <x v="3"/>
    <x v="0"/>
    <n v="1.84"/>
    <n v="1.72"/>
    <n v="113"/>
    <s v="ng/µL"/>
    <x v="1"/>
  </r>
  <r>
    <s v="SGM092"/>
    <x v="3"/>
    <x v="0"/>
    <n v="1.84"/>
    <n v="2.15"/>
    <n v="112"/>
    <s v="ng/µL"/>
    <x v="0"/>
  </r>
  <r>
    <s v="SGM099"/>
    <x v="3"/>
    <x v="0"/>
    <n v="1.81"/>
    <n v="2.08"/>
    <n v="112"/>
    <s v="ng/µL"/>
    <x v="0"/>
  </r>
  <r>
    <s v="SGM090"/>
    <x v="3"/>
    <x v="0"/>
    <n v="1.82"/>
    <n v="2.04"/>
    <n v="111"/>
    <s v="ng/µL"/>
    <x v="0"/>
  </r>
  <r>
    <s v="SGM100"/>
    <x v="3"/>
    <x v="0"/>
    <n v="1.82"/>
    <n v="2.1"/>
    <n v="111"/>
    <s v="ng/µL"/>
    <x v="0"/>
  </r>
  <r>
    <s v="SGM002"/>
    <x v="3"/>
    <x v="0"/>
    <n v="1.82"/>
    <n v="2.0299999999999998"/>
    <n v="109"/>
    <s v="ng/µL"/>
    <x v="1"/>
  </r>
  <r>
    <s v="SGM086"/>
    <x v="3"/>
    <x v="0"/>
    <n v="1.83"/>
    <n v="2.2999999999999998"/>
    <n v="106"/>
    <s v="ng/µL"/>
    <x v="0"/>
  </r>
  <r>
    <s v="SGM089"/>
    <x v="3"/>
    <x v="0"/>
    <n v="1.79"/>
    <n v="1.99"/>
    <n v="104"/>
    <s v="ng/µL"/>
    <x v="0"/>
  </r>
  <r>
    <s v="SGM079"/>
    <x v="3"/>
    <x v="0"/>
    <n v="1.82"/>
    <n v="2.09"/>
    <n v="102"/>
    <s v="ng/µL"/>
    <x v="0"/>
  </r>
  <r>
    <s v="SGM082"/>
    <x v="3"/>
    <x v="0"/>
    <n v="1.56"/>
    <n v="1.9"/>
    <n v="98"/>
    <s v="ng/µL"/>
    <x v="1"/>
  </r>
  <r>
    <s v="SGM093"/>
    <x v="3"/>
    <x v="0"/>
    <n v="1.81"/>
    <n v="2"/>
    <n v="97"/>
    <s v="ng/µL"/>
    <x v="0"/>
  </r>
  <r>
    <s v="SGM088"/>
    <x v="3"/>
    <x v="0"/>
    <n v="1.81"/>
    <n v="2.2000000000000002"/>
    <n v="88.2"/>
    <s v="ng/µL"/>
    <x v="0"/>
  </r>
  <r>
    <s v="SGM003"/>
    <x v="3"/>
    <x v="0"/>
    <n v="1.87"/>
    <n v="1.75"/>
    <n v="83.7"/>
    <s v="ng/µL"/>
    <x v="0"/>
  </r>
  <r>
    <s v="SGM107"/>
    <x v="3"/>
    <x v="0"/>
    <n v="1.81"/>
    <n v="1.95"/>
    <n v="78.7"/>
    <s v="ng/µL"/>
    <x v="0"/>
  </r>
  <r>
    <s v="SGM081"/>
    <x v="3"/>
    <x v="0"/>
    <n v="1.82"/>
    <n v="2.19"/>
    <n v="69.5"/>
    <s v="ng/µL"/>
    <x v="0"/>
  </r>
  <r>
    <s v="SGM001"/>
    <x v="3"/>
    <x v="0"/>
    <n v="1.8"/>
    <n v="2.08"/>
    <n v="60"/>
    <s v="ng/µL"/>
    <x v="0"/>
  </r>
  <r>
    <s v="SGM087"/>
    <x v="3"/>
    <x v="0"/>
    <n v="1.59"/>
    <n v="2.0099999999999998"/>
    <n v="41.7"/>
    <s v="ng/µL"/>
    <x v="1"/>
  </r>
  <r>
    <s v="SGM196"/>
    <x v="3"/>
    <x v="1"/>
    <n v="1.82"/>
    <n v="1.85"/>
    <n v="301"/>
    <s v="ng/µL"/>
    <x v="1"/>
  </r>
  <r>
    <s v="SGM193"/>
    <x v="3"/>
    <x v="1"/>
    <n v="1.84"/>
    <n v="2.09"/>
    <n v="280"/>
    <s v="ng/µL"/>
    <x v="0"/>
  </r>
  <r>
    <s v="SGM194"/>
    <x v="3"/>
    <x v="1"/>
    <n v="1.83"/>
    <n v="2.17"/>
    <n v="241"/>
    <s v="ng/µL"/>
    <x v="0"/>
  </r>
  <r>
    <s v="SGM174"/>
    <x v="3"/>
    <x v="1"/>
    <n v="1.82"/>
    <n v="2.17"/>
    <n v="223"/>
    <s v="ng/µL"/>
    <x v="0"/>
  </r>
  <r>
    <s v="SGM175"/>
    <x v="3"/>
    <x v="1"/>
    <n v="1.87"/>
    <n v="1.91"/>
    <n v="222"/>
    <s v="ng/µL"/>
    <x v="0"/>
  </r>
  <r>
    <s v="SGM190"/>
    <x v="3"/>
    <x v="1"/>
    <n v="1.83"/>
    <n v="2.17"/>
    <n v="220"/>
    <s v="ng/µL"/>
    <x v="0"/>
  </r>
  <r>
    <s v="SGM176"/>
    <x v="3"/>
    <x v="1"/>
    <n v="1.86"/>
    <n v="1.9"/>
    <n v="214"/>
    <s v="ng/µL"/>
    <x v="0"/>
  </r>
  <r>
    <s v="SGM195"/>
    <x v="3"/>
    <x v="1"/>
    <n v="1.82"/>
    <n v="2.1"/>
    <n v="203"/>
    <s v="ng/µL"/>
    <x v="0"/>
  </r>
  <r>
    <s v="SGM181"/>
    <x v="3"/>
    <x v="1"/>
    <n v="1.82"/>
    <n v="2.57"/>
    <n v="200"/>
    <s v="ng/µL"/>
    <x v="0"/>
  </r>
  <r>
    <s v="SGM166"/>
    <x v="3"/>
    <x v="1"/>
    <n v="1.81"/>
    <n v="2.11"/>
    <n v="195"/>
    <s v="ng/µL"/>
    <x v="0"/>
  </r>
  <r>
    <s v="SGM172"/>
    <x v="3"/>
    <x v="1"/>
    <n v="1.84"/>
    <n v="2.34"/>
    <n v="194"/>
    <s v="ng/µL"/>
    <x v="0"/>
  </r>
  <r>
    <s v="SGM188"/>
    <x v="3"/>
    <x v="1"/>
    <n v="1.82"/>
    <n v="1.83"/>
    <n v="190"/>
    <s v="ng/µL"/>
    <x v="1"/>
  </r>
  <r>
    <s v="SGM200"/>
    <x v="3"/>
    <x v="1"/>
    <n v="1.83"/>
    <n v="2.09"/>
    <n v="190"/>
    <s v="ng/µL"/>
    <x v="0"/>
  </r>
  <r>
    <s v="SGM170"/>
    <x v="3"/>
    <x v="1"/>
    <n v="1.84"/>
    <n v="2.46"/>
    <n v="185"/>
    <s v="ng/µL"/>
    <x v="0"/>
  </r>
  <r>
    <s v="SGM173"/>
    <x v="3"/>
    <x v="1"/>
    <n v="1.83"/>
    <n v="2.39"/>
    <n v="185"/>
    <s v="ng/µL"/>
    <x v="0"/>
  </r>
  <r>
    <s v="SGM183"/>
    <x v="3"/>
    <x v="1"/>
    <n v="1.78"/>
    <n v="1.89"/>
    <n v="185"/>
    <s v="ng/µL"/>
    <x v="0"/>
  </r>
  <r>
    <s v="SGM169"/>
    <x v="3"/>
    <x v="1"/>
    <n v="1.83"/>
    <n v="2.23"/>
    <n v="184"/>
    <s v="ng/µL"/>
    <x v="0"/>
  </r>
  <r>
    <s v="SGM178"/>
    <x v="3"/>
    <x v="1"/>
    <n v="1.8"/>
    <n v="2.14"/>
    <n v="182"/>
    <s v="ng/µL"/>
    <x v="0"/>
  </r>
  <r>
    <s v="SGM187"/>
    <x v="3"/>
    <x v="1"/>
    <n v="1.81"/>
    <n v="1.87"/>
    <n v="179"/>
    <s v="ng/µL"/>
    <x v="0"/>
  </r>
  <r>
    <s v="SGM192"/>
    <x v="3"/>
    <x v="1"/>
    <n v="1.83"/>
    <n v="2.2400000000000002"/>
    <n v="179"/>
    <s v="ng/µL"/>
    <x v="0"/>
  </r>
  <r>
    <s v="SGM168"/>
    <x v="3"/>
    <x v="1"/>
    <n v="1.83"/>
    <n v="2.31"/>
    <n v="175"/>
    <s v="ng/µL"/>
    <x v="0"/>
  </r>
  <r>
    <s v="SGM191"/>
    <x v="3"/>
    <x v="1"/>
    <n v="1.83"/>
    <n v="1.85"/>
    <n v="175"/>
    <s v="ng/µL"/>
    <x v="1"/>
  </r>
  <r>
    <s v="SGM186"/>
    <x v="3"/>
    <x v="1"/>
    <n v="1.81"/>
    <n v="1.98"/>
    <n v="170"/>
    <s v="ng/µL"/>
    <x v="0"/>
  </r>
  <r>
    <s v="SGM182"/>
    <x v="3"/>
    <x v="1"/>
    <n v="1.83"/>
    <n v="2.58"/>
    <n v="157"/>
    <s v="ng/µL"/>
    <x v="0"/>
  </r>
  <r>
    <s v="SGM167"/>
    <x v="3"/>
    <x v="1"/>
    <n v="1.82"/>
    <n v="2.5"/>
    <n v="156"/>
    <s v="ng/µL"/>
    <x v="0"/>
  </r>
  <r>
    <s v="SGM189"/>
    <x v="3"/>
    <x v="1"/>
    <n v="1.83"/>
    <n v="2.25"/>
    <n v="155"/>
    <s v="ng/µL"/>
    <x v="0"/>
  </r>
  <r>
    <s v="SGM177"/>
    <x v="3"/>
    <x v="1"/>
    <n v="1.83"/>
    <n v="2.2599999999999998"/>
    <n v="154"/>
    <s v="ng/µL"/>
    <x v="0"/>
  </r>
  <r>
    <s v="SGM184"/>
    <x v="3"/>
    <x v="1"/>
    <n v="1.83"/>
    <n v="2.66"/>
    <n v="152"/>
    <s v="ng/µL"/>
    <x v="0"/>
  </r>
  <r>
    <s v="SGM171"/>
    <x v="3"/>
    <x v="1"/>
    <n v="1.82"/>
    <n v="2.46"/>
    <n v="151"/>
    <s v="ng/µL"/>
    <x v="0"/>
  </r>
  <r>
    <s v="SGM180"/>
    <x v="3"/>
    <x v="1"/>
    <n v="1.82"/>
    <n v="2.3199999999999998"/>
    <n v="150"/>
    <s v="ng/µL"/>
    <x v="0"/>
  </r>
  <r>
    <s v="SGM185"/>
    <x v="3"/>
    <x v="1"/>
    <n v="1.79"/>
    <n v="1.81"/>
    <n v="144"/>
    <s v="ng/µL"/>
    <x v="1"/>
  </r>
  <r>
    <s v="SGM198"/>
    <x v="3"/>
    <x v="1"/>
    <n v="1.8"/>
    <n v="1.75"/>
    <n v="142"/>
    <s v="ng/µL"/>
    <x v="1"/>
  </r>
  <r>
    <s v="SGM179"/>
    <x v="3"/>
    <x v="1"/>
    <n v="1.81"/>
    <n v="2.2400000000000002"/>
    <n v="139"/>
    <s v="ng/µL"/>
    <x v="0"/>
  </r>
  <r>
    <s v="SGM197"/>
    <x v="3"/>
    <x v="1"/>
    <n v="1.81"/>
    <n v="2.0299999999999998"/>
    <n v="135"/>
    <s v="ng/µL"/>
    <x v="0"/>
  </r>
  <r>
    <s v="SGM199"/>
    <x v="3"/>
    <x v="1"/>
    <n v="1.81"/>
    <n v="2.0099999999999998"/>
    <n v="107"/>
    <s v="ng/µL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7">
  <r>
    <x v="0"/>
    <x v="0"/>
    <x v="0"/>
    <n v="1.9"/>
    <n v="2.23"/>
    <n v="131"/>
    <x v="0"/>
  </r>
  <r>
    <x v="1"/>
    <x v="0"/>
    <x v="0"/>
    <n v="1.84"/>
    <n v="1.74"/>
    <n v="40.299999999999997"/>
    <x v="0"/>
  </r>
  <r>
    <x v="2"/>
    <x v="0"/>
    <x v="0"/>
    <n v="1.79"/>
    <n v="1.94"/>
    <n v="39.700000000000003"/>
    <x v="0"/>
  </r>
  <r>
    <x v="3"/>
    <x v="0"/>
    <x v="0"/>
    <n v="1.84"/>
    <n v="2.2599999999999998"/>
    <n v="85.7"/>
    <x v="0"/>
  </r>
  <r>
    <x v="4"/>
    <x v="0"/>
    <x v="0"/>
    <n v="1.88"/>
    <n v="2.23"/>
    <n v="116"/>
    <x v="0"/>
  </r>
  <r>
    <x v="5"/>
    <x v="0"/>
    <x v="0"/>
    <n v="1.9"/>
    <n v="2.21"/>
    <n v="146"/>
    <x v="0"/>
  </r>
  <r>
    <x v="6"/>
    <x v="0"/>
    <x v="0"/>
    <n v="1.84"/>
    <n v="2.2200000000000002"/>
    <n v="97.3"/>
    <x v="0"/>
  </r>
  <r>
    <x v="7"/>
    <x v="0"/>
    <x v="0"/>
    <n v="1.88"/>
    <n v="2.2599999999999998"/>
    <n v="329"/>
    <x v="0"/>
  </r>
  <r>
    <x v="8"/>
    <x v="0"/>
    <x v="0"/>
    <n v="1.85"/>
    <n v="2.0699999999999998"/>
    <n v="134"/>
    <x v="0"/>
  </r>
  <r>
    <x v="9"/>
    <x v="0"/>
    <x v="0"/>
    <n v="1.8"/>
    <n v="2.1800000000000002"/>
    <n v="79.400000000000006"/>
    <x v="0"/>
  </r>
  <r>
    <x v="10"/>
    <x v="0"/>
    <x v="0"/>
    <n v="1.8"/>
    <n v="2.06"/>
    <n v="48.9"/>
    <x v="0"/>
  </r>
  <r>
    <x v="11"/>
    <x v="0"/>
    <x v="0"/>
    <n v="1.81"/>
    <n v="2.08"/>
    <n v="45.8"/>
    <x v="0"/>
  </r>
  <r>
    <x v="12"/>
    <x v="0"/>
    <x v="0"/>
    <n v="1.82"/>
    <n v="2.19"/>
    <n v="61.7"/>
    <x v="0"/>
  </r>
  <r>
    <x v="13"/>
    <x v="0"/>
    <x v="0"/>
    <n v="1.84"/>
    <n v="2.08"/>
    <n v="80.900000000000006"/>
    <x v="0"/>
  </r>
  <r>
    <x v="14"/>
    <x v="0"/>
    <x v="0"/>
    <n v="1.84"/>
    <n v="2.15"/>
    <n v="74.8"/>
    <x v="0"/>
  </r>
  <r>
    <x v="15"/>
    <x v="0"/>
    <x v="0"/>
    <n v="1.9"/>
    <n v="2.2999999999999998"/>
    <n v="140"/>
    <x v="0"/>
  </r>
  <r>
    <x v="16"/>
    <x v="0"/>
    <x v="0"/>
    <n v="1.84"/>
    <n v="2.2200000000000002"/>
    <n v="105"/>
    <x v="0"/>
  </r>
  <r>
    <x v="17"/>
    <x v="0"/>
    <x v="0"/>
    <n v="1.92"/>
    <n v="2.31"/>
    <n v="81.5"/>
    <x v="0"/>
  </r>
  <r>
    <x v="18"/>
    <x v="0"/>
    <x v="0"/>
    <n v="1.9"/>
    <n v="2.31"/>
    <n v="176"/>
    <x v="0"/>
  </r>
  <r>
    <x v="19"/>
    <x v="0"/>
    <x v="0"/>
    <n v="1.9"/>
    <n v="2.23"/>
    <n v="134"/>
    <x v="0"/>
  </r>
  <r>
    <x v="20"/>
    <x v="0"/>
    <x v="0"/>
    <n v="1.89"/>
    <n v="2.25"/>
    <n v="171"/>
    <x v="0"/>
  </r>
  <r>
    <x v="21"/>
    <x v="0"/>
    <x v="1"/>
    <n v="1.91"/>
    <n v="2.2200000000000002"/>
    <n v="103"/>
    <x v="0"/>
  </r>
  <r>
    <x v="22"/>
    <x v="0"/>
    <x v="1"/>
    <n v="1.91"/>
    <n v="2.2599999999999998"/>
    <n v="112"/>
    <x v="0"/>
  </r>
  <r>
    <x v="23"/>
    <x v="0"/>
    <x v="1"/>
    <n v="1.89"/>
    <n v="2.21"/>
    <n v="197"/>
    <x v="0"/>
  </r>
  <r>
    <x v="24"/>
    <x v="0"/>
    <x v="1"/>
    <n v="1.89"/>
    <n v="2.21"/>
    <n v="112"/>
    <x v="0"/>
  </r>
  <r>
    <x v="25"/>
    <x v="0"/>
    <x v="1"/>
    <n v="1.91"/>
    <n v="2.3199999999999998"/>
    <n v="419"/>
    <x v="0"/>
  </r>
  <r>
    <x v="26"/>
    <x v="0"/>
    <x v="1"/>
    <n v="1.85"/>
    <n v="1.98"/>
    <n v="426"/>
    <x v="0"/>
  </r>
  <r>
    <x v="27"/>
    <x v="0"/>
    <x v="1"/>
    <n v="1.85"/>
    <n v="2.0699999999999998"/>
    <n v="330"/>
    <x v="0"/>
  </r>
  <r>
    <x v="28"/>
    <x v="0"/>
    <x v="1"/>
    <n v="1.9"/>
    <n v="2.17"/>
    <n v="49.8"/>
    <x v="0"/>
  </r>
  <r>
    <x v="29"/>
    <x v="0"/>
    <x v="0"/>
    <n v="1.88"/>
    <n v="2.36"/>
    <n v="382"/>
    <x v="0"/>
  </r>
  <r>
    <x v="30"/>
    <x v="0"/>
    <x v="0"/>
    <n v="1.9"/>
    <n v="2.27"/>
    <n v="69.7"/>
    <x v="0"/>
  </r>
  <r>
    <x v="31"/>
    <x v="0"/>
    <x v="0"/>
    <n v="1.87"/>
    <n v="2.25"/>
    <n v="327"/>
    <x v="0"/>
  </r>
  <r>
    <x v="32"/>
    <x v="0"/>
    <x v="0"/>
    <n v="1.87"/>
    <n v="2.2999999999999998"/>
    <n v="134"/>
    <x v="0"/>
  </r>
  <r>
    <x v="33"/>
    <x v="0"/>
    <x v="1"/>
    <n v="1.87"/>
    <n v="2.2400000000000002"/>
    <n v="206"/>
    <x v="0"/>
  </r>
  <r>
    <x v="34"/>
    <x v="0"/>
    <x v="1"/>
    <n v="1.86"/>
    <n v="2.1800000000000002"/>
    <n v="178"/>
    <x v="0"/>
  </r>
  <r>
    <x v="35"/>
    <x v="0"/>
    <x v="1"/>
    <n v="1.87"/>
    <n v="2.23"/>
    <n v="72.5"/>
    <x v="0"/>
  </r>
  <r>
    <x v="36"/>
    <x v="0"/>
    <x v="1"/>
    <n v="1.89"/>
    <n v="2.19"/>
    <n v="114"/>
    <x v="0"/>
  </r>
  <r>
    <x v="37"/>
    <x v="0"/>
    <x v="1"/>
    <n v="1.89"/>
    <n v="2.19"/>
    <n v="101"/>
    <x v="0"/>
  </r>
  <r>
    <x v="38"/>
    <x v="0"/>
    <x v="1"/>
    <n v="1.85"/>
    <n v="2.1"/>
    <n v="84.3"/>
    <x v="0"/>
  </r>
  <r>
    <x v="39"/>
    <x v="0"/>
    <x v="1"/>
    <n v="1.88"/>
    <n v="2.25"/>
    <n v="288"/>
    <x v="0"/>
  </r>
  <r>
    <x v="40"/>
    <x v="0"/>
    <x v="0"/>
    <n v="1.93"/>
    <n v="2.3199999999999998"/>
    <n v="311"/>
    <x v="0"/>
  </r>
  <r>
    <x v="41"/>
    <x v="0"/>
    <x v="1"/>
    <n v="1.91"/>
    <n v="2.34"/>
    <n v="391"/>
    <x v="0"/>
  </r>
  <r>
    <x v="42"/>
    <x v="0"/>
    <x v="1"/>
    <n v="1.87"/>
    <n v="2.27"/>
    <n v="332"/>
    <x v="0"/>
  </r>
  <r>
    <x v="43"/>
    <x v="0"/>
    <x v="1"/>
    <n v="1.9"/>
    <n v="2.2400000000000002"/>
    <n v="54.9"/>
    <x v="0"/>
  </r>
  <r>
    <x v="44"/>
    <x v="0"/>
    <x v="1"/>
    <n v="1.84"/>
    <n v="2.0099999999999998"/>
    <n v="206"/>
    <x v="0"/>
  </r>
  <r>
    <x v="45"/>
    <x v="0"/>
    <x v="1"/>
    <n v="1.87"/>
    <n v="2.2200000000000002"/>
    <n v="83.8"/>
    <x v="0"/>
  </r>
  <r>
    <x v="46"/>
    <x v="0"/>
    <x v="1"/>
    <n v="1.88"/>
    <n v="2.2799999999999998"/>
    <n v="226"/>
    <x v="0"/>
  </r>
  <r>
    <x v="47"/>
    <x v="0"/>
    <x v="1"/>
    <n v="1.86"/>
    <n v="2.23"/>
    <n v="264"/>
    <x v="0"/>
  </r>
  <r>
    <x v="48"/>
    <x v="0"/>
    <x v="1"/>
    <n v="1.84"/>
    <n v="2.29"/>
    <n v="286"/>
    <x v="0"/>
  </r>
  <r>
    <x v="49"/>
    <x v="0"/>
    <x v="1"/>
    <n v="1.85"/>
    <n v="2.2000000000000002"/>
    <n v="110"/>
    <x v="0"/>
  </r>
  <r>
    <x v="50"/>
    <x v="0"/>
    <x v="1"/>
    <n v="1.88"/>
    <n v="2.23"/>
    <n v="161"/>
    <x v="0"/>
  </r>
  <r>
    <x v="51"/>
    <x v="0"/>
    <x v="1"/>
    <n v="1.86"/>
    <n v="2.2200000000000002"/>
    <n v="205"/>
    <x v="0"/>
  </r>
  <r>
    <x v="52"/>
    <x v="0"/>
    <x v="1"/>
    <n v="1.86"/>
    <n v="1.91"/>
    <n v="247"/>
    <x v="0"/>
  </r>
  <r>
    <x v="53"/>
    <x v="0"/>
    <x v="1"/>
    <n v="1.88"/>
    <n v="2.2799999999999998"/>
    <n v="137"/>
    <x v="0"/>
  </r>
  <r>
    <x v="54"/>
    <x v="0"/>
    <x v="1"/>
    <n v="1.85"/>
    <n v="2.16"/>
    <n v="243"/>
    <x v="0"/>
  </r>
  <r>
    <x v="55"/>
    <x v="0"/>
    <x v="1"/>
    <n v="1.83"/>
    <n v="2.25"/>
    <n v="93.2"/>
    <x v="0"/>
  </r>
  <r>
    <x v="56"/>
    <x v="0"/>
    <x v="0"/>
    <n v="1.86"/>
    <n v="2.16"/>
    <n v="35"/>
    <x v="0"/>
  </r>
  <r>
    <x v="57"/>
    <x v="0"/>
    <x v="0"/>
    <n v="1.85"/>
    <n v="2.2200000000000002"/>
    <n v="80.5"/>
    <x v="0"/>
  </r>
  <r>
    <x v="58"/>
    <x v="0"/>
    <x v="0"/>
    <n v="1.84"/>
    <n v="2.17"/>
    <n v="98.4"/>
    <x v="0"/>
  </r>
  <r>
    <x v="59"/>
    <x v="0"/>
    <x v="0"/>
    <n v="1.78"/>
    <n v="2.1"/>
    <n v="34.4"/>
    <x v="0"/>
  </r>
  <r>
    <x v="60"/>
    <x v="0"/>
    <x v="0"/>
    <n v="1.85"/>
    <n v="2.23"/>
    <n v="165"/>
    <x v="0"/>
  </r>
  <r>
    <x v="61"/>
    <x v="0"/>
    <x v="0"/>
    <n v="1.86"/>
    <n v="2.2000000000000002"/>
    <n v="242"/>
    <x v="0"/>
  </r>
  <r>
    <x v="62"/>
    <x v="0"/>
    <x v="0"/>
    <n v="1.84"/>
    <n v="2.2000000000000002"/>
    <n v="132"/>
    <x v="0"/>
  </r>
  <r>
    <x v="63"/>
    <x v="1"/>
    <x v="1"/>
    <n v="1.85"/>
    <n v="2.29"/>
    <n v="288"/>
    <x v="0"/>
  </r>
  <r>
    <x v="64"/>
    <x v="1"/>
    <x v="1"/>
    <n v="1.87"/>
    <n v="2.23"/>
    <n v="229"/>
    <x v="0"/>
  </r>
  <r>
    <x v="65"/>
    <x v="1"/>
    <x v="1"/>
    <n v="1.9"/>
    <n v="2.27"/>
    <n v="228"/>
    <x v="0"/>
  </r>
  <r>
    <x v="66"/>
    <x v="1"/>
    <x v="1"/>
    <n v="1.89"/>
    <n v="2.35"/>
    <n v="449"/>
    <x v="0"/>
  </r>
  <r>
    <x v="67"/>
    <x v="1"/>
    <x v="1"/>
    <n v="1.89"/>
    <n v="2.29"/>
    <n v="501"/>
    <x v="0"/>
  </r>
  <r>
    <x v="68"/>
    <x v="1"/>
    <x v="1"/>
    <n v="1.85"/>
    <n v="2.1800000000000002"/>
    <n v="359"/>
    <x v="0"/>
  </r>
  <r>
    <x v="69"/>
    <x v="1"/>
    <x v="1"/>
    <n v="1.88"/>
    <n v="2.25"/>
    <n v="247"/>
    <x v="0"/>
  </r>
  <r>
    <x v="70"/>
    <x v="1"/>
    <x v="1"/>
    <n v="1.87"/>
    <n v="2.2400000000000002"/>
    <n v="482"/>
    <x v="0"/>
  </r>
  <r>
    <x v="71"/>
    <x v="1"/>
    <x v="1"/>
    <n v="1.87"/>
    <n v="2.19"/>
    <n v="263"/>
    <x v="0"/>
  </r>
  <r>
    <x v="72"/>
    <x v="1"/>
    <x v="0"/>
    <n v="1.87"/>
    <n v="2.2400000000000002"/>
    <n v="286"/>
    <x v="0"/>
  </r>
  <r>
    <x v="73"/>
    <x v="1"/>
    <x v="0"/>
    <n v="1.85"/>
    <n v="2.19"/>
    <n v="103"/>
    <x v="0"/>
  </r>
  <r>
    <x v="74"/>
    <x v="1"/>
    <x v="0"/>
    <n v="1.73"/>
    <n v="2.3199999999999998"/>
    <n v="38.6"/>
    <x v="0"/>
  </r>
  <r>
    <x v="75"/>
    <x v="1"/>
    <x v="0"/>
    <n v="1.87"/>
    <n v="2.21"/>
    <n v="28.5"/>
    <x v="0"/>
  </r>
  <r>
    <x v="76"/>
    <x v="1"/>
    <x v="0"/>
    <n v="1.89"/>
    <n v="2.2799999999999998"/>
    <n v="155"/>
    <x v="0"/>
  </r>
  <r>
    <x v="77"/>
    <x v="1"/>
    <x v="0"/>
    <n v="1.88"/>
    <n v="2.2599999999999998"/>
    <n v="118"/>
    <x v="0"/>
  </r>
  <r>
    <x v="78"/>
    <x v="1"/>
    <x v="1"/>
    <n v="1.89"/>
    <n v="2.2000000000000002"/>
    <n v="131"/>
    <x v="0"/>
  </r>
  <r>
    <x v="79"/>
    <x v="1"/>
    <x v="1"/>
    <n v="1.87"/>
    <n v="2.2599999999999998"/>
    <n v="292"/>
    <x v="0"/>
  </r>
  <r>
    <x v="80"/>
    <x v="1"/>
    <x v="1"/>
    <n v="1.89"/>
    <n v="2.29"/>
    <n v="121"/>
    <x v="0"/>
  </r>
  <r>
    <x v="81"/>
    <x v="1"/>
    <x v="1"/>
    <n v="1.9"/>
    <n v="2.36"/>
    <n v="474"/>
    <x v="0"/>
  </r>
  <r>
    <x v="82"/>
    <x v="1"/>
    <x v="1"/>
    <n v="1.91"/>
    <n v="2.27"/>
    <n v="149"/>
    <x v="0"/>
  </r>
  <r>
    <x v="83"/>
    <x v="1"/>
    <x v="1"/>
    <n v="1.88"/>
    <n v="2.41"/>
    <n v="381"/>
    <x v="0"/>
  </r>
  <r>
    <x v="84"/>
    <x v="1"/>
    <x v="0"/>
    <n v="1.88"/>
    <n v="2.2799999999999998"/>
    <n v="207"/>
    <x v="0"/>
  </r>
  <r>
    <x v="85"/>
    <x v="1"/>
    <x v="0"/>
    <n v="1.89"/>
    <n v="2.29"/>
    <n v="197"/>
    <x v="0"/>
  </r>
  <r>
    <x v="86"/>
    <x v="1"/>
    <x v="0"/>
    <n v="1.87"/>
    <n v="2.31"/>
    <n v="199"/>
    <x v="0"/>
  </r>
  <r>
    <x v="87"/>
    <x v="1"/>
    <x v="0"/>
    <n v="1.81"/>
    <n v="2.15"/>
    <n v="528"/>
    <x v="0"/>
  </r>
  <r>
    <x v="88"/>
    <x v="1"/>
    <x v="0"/>
    <n v="1.85"/>
    <n v="2.29"/>
    <n v="626"/>
    <x v="0"/>
  </r>
  <r>
    <x v="89"/>
    <x v="1"/>
    <x v="0"/>
    <n v="1.89"/>
    <n v="2.2400000000000002"/>
    <n v="129"/>
    <x v="0"/>
  </r>
  <r>
    <x v="90"/>
    <x v="1"/>
    <x v="0"/>
    <n v="1.83"/>
    <n v="2.2599999999999998"/>
    <n v="345"/>
    <x v="0"/>
  </r>
  <r>
    <x v="91"/>
    <x v="1"/>
    <x v="0"/>
    <n v="1.84"/>
    <n v="2.25"/>
    <n v="375"/>
    <x v="0"/>
  </r>
  <r>
    <x v="92"/>
    <x v="1"/>
    <x v="1"/>
    <n v="1.86"/>
    <n v="2.35"/>
    <n v="604"/>
    <x v="0"/>
  </r>
  <r>
    <x v="93"/>
    <x v="1"/>
    <x v="1"/>
    <n v="1.85"/>
    <n v="2.33"/>
    <n v="600"/>
    <x v="0"/>
  </r>
  <r>
    <x v="94"/>
    <x v="1"/>
    <x v="1"/>
    <n v="1.88"/>
    <n v="2.2999999999999998"/>
    <n v="516"/>
    <x v="0"/>
  </r>
  <r>
    <x v="95"/>
    <x v="1"/>
    <x v="1"/>
    <n v="1.88"/>
    <n v="2.2799999999999998"/>
    <n v="393"/>
    <x v="0"/>
  </r>
  <r>
    <x v="96"/>
    <x v="1"/>
    <x v="1"/>
    <n v="1.89"/>
    <n v="2.33"/>
    <n v="219"/>
    <x v="0"/>
  </r>
  <r>
    <x v="97"/>
    <x v="1"/>
    <x v="1"/>
    <n v="1.84"/>
    <n v="2.08"/>
    <n v="191"/>
    <x v="0"/>
  </r>
  <r>
    <x v="98"/>
    <x v="1"/>
    <x v="1"/>
    <n v="1.86"/>
    <n v="2.29"/>
    <n v="495"/>
    <x v="0"/>
  </r>
  <r>
    <x v="99"/>
    <x v="1"/>
    <x v="1"/>
    <n v="1.85"/>
    <n v="2.27"/>
    <n v="577"/>
    <x v="0"/>
  </r>
  <r>
    <x v="100"/>
    <x v="1"/>
    <x v="1"/>
    <n v="1.86"/>
    <n v="2.29"/>
    <n v="542"/>
    <x v="0"/>
  </r>
  <r>
    <x v="101"/>
    <x v="1"/>
    <x v="1"/>
    <n v="1.88"/>
    <n v="2.2599999999999998"/>
    <n v="181"/>
    <x v="0"/>
  </r>
  <r>
    <x v="102"/>
    <x v="1"/>
    <x v="0"/>
    <n v="1.87"/>
    <n v="2.2999999999999998"/>
    <n v="558"/>
    <x v="0"/>
  </r>
  <r>
    <x v="103"/>
    <x v="1"/>
    <x v="1"/>
    <n v="1.87"/>
    <n v="2.31"/>
    <n v="664"/>
    <x v="0"/>
  </r>
  <r>
    <x v="104"/>
    <x v="1"/>
    <x v="1"/>
    <n v="1.86"/>
    <n v="2.34"/>
    <n v="411"/>
    <x v="0"/>
  </r>
  <r>
    <x v="105"/>
    <x v="1"/>
    <x v="1"/>
    <n v="1.86"/>
    <n v="2.2000000000000002"/>
    <n v="600"/>
    <x v="0"/>
  </r>
  <r>
    <x v="106"/>
    <x v="1"/>
    <x v="1"/>
    <n v="1.85"/>
    <n v="2.19"/>
    <n v="248"/>
    <x v="0"/>
  </r>
  <r>
    <x v="107"/>
    <x v="1"/>
    <x v="1"/>
    <n v="1.88"/>
    <n v="2.2200000000000002"/>
    <n v="258"/>
    <x v="0"/>
  </r>
  <r>
    <x v="108"/>
    <x v="1"/>
    <x v="0"/>
    <n v="1.84"/>
    <n v="2.2599999999999998"/>
    <n v="389"/>
    <x v="0"/>
  </r>
  <r>
    <x v="109"/>
    <x v="1"/>
    <x v="0"/>
    <n v="1.85"/>
    <n v="2.2599999999999998"/>
    <n v="222"/>
    <x v="0"/>
  </r>
  <r>
    <x v="110"/>
    <x v="1"/>
    <x v="0"/>
    <n v="1.86"/>
    <n v="2.41"/>
    <n v="327"/>
    <x v="0"/>
  </r>
  <r>
    <x v="111"/>
    <x v="1"/>
    <x v="0"/>
    <n v="1.85"/>
    <n v="2.27"/>
    <n v="397"/>
    <x v="0"/>
  </r>
  <r>
    <x v="112"/>
    <x v="1"/>
    <x v="0"/>
    <n v="1.85"/>
    <n v="2.2999999999999998"/>
    <n v="376"/>
    <x v="0"/>
  </r>
  <r>
    <x v="113"/>
    <x v="1"/>
    <x v="0"/>
    <n v="1.85"/>
    <n v="2.09"/>
    <n v="531"/>
    <x v="0"/>
  </r>
  <r>
    <x v="114"/>
    <x v="1"/>
    <x v="0"/>
    <n v="1.81"/>
    <n v="2.15"/>
    <n v="464"/>
    <x v="0"/>
  </r>
  <r>
    <x v="115"/>
    <x v="1"/>
    <x v="0"/>
    <n v="1.89"/>
    <n v="2.34"/>
    <n v="118"/>
    <x v="0"/>
  </r>
  <r>
    <x v="116"/>
    <x v="1"/>
    <x v="0"/>
    <n v="1.84"/>
    <n v="2.3199999999999998"/>
    <n v="550"/>
    <x v="0"/>
  </r>
  <r>
    <x v="117"/>
    <x v="1"/>
    <x v="0"/>
    <n v="1.89"/>
    <n v="2.21"/>
    <n v="188"/>
    <x v="0"/>
  </r>
  <r>
    <x v="118"/>
    <x v="1"/>
    <x v="0"/>
    <n v="1.85"/>
    <n v="2.3199999999999998"/>
    <n v="306"/>
    <x v="0"/>
  </r>
  <r>
    <x v="119"/>
    <x v="1"/>
    <x v="0"/>
    <n v="1.89"/>
    <n v="2.2999999999999998"/>
    <n v="78.599999999999994"/>
    <x v="0"/>
  </r>
  <r>
    <x v="120"/>
    <x v="1"/>
    <x v="0"/>
    <n v="1.87"/>
    <n v="2.31"/>
    <n v="480"/>
    <x v="0"/>
  </r>
  <r>
    <x v="121"/>
    <x v="1"/>
    <x v="0"/>
    <n v="1.86"/>
    <n v="2.33"/>
    <n v="624"/>
    <x v="0"/>
  </r>
  <r>
    <x v="122"/>
    <x v="1"/>
    <x v="0"/>
    <n v="1.88"/>
    <n v="2.31"/>
    <n v="563"/>
    <x v="0"/>
  </r>
  <r>
    <x v="123"/>
    <x v="1"/>
    <x v="0"/>
    <n v="1.85"/>
    <n v="2.2599999999999998"/>
    <n v="449"/>
    <x v="0"/>
  </r>
  <r>
    <x v="124"/>
    <x v="1"/>
    <x v="0"/>
    <n v="1.84"/>
    <n v="2.38"/>
    <n v="515"/>
    <x v="0"/>
  </r>
  <r>
    <x v="125"/>
    <x v="1"/>
    <x v="0"/>
    <n v="1.84"/>
    <n v="2.34"/>
    <n v="402"/>
    <x v="0"/>
  </r>
  <r>
    <x v="126"/>
    <x v="1"/>
    <x v="0"/>
    <n v="1.91"/>
    <n v="2.33"/>
    <n v="185"/>
    <x v="0"/>
  </r>
  <r>
    <x v="127"/>
    <x v="1"/>
    <x v="0"/>
    <n v="1.88"/>
    <n v="2.29"/>
    <n v="173"/>
    <x v="0"/>
  </r>
  <r>
    <x v="128"/>
    <x v="1"/>
    <x v="0"/>
    <n v="1.86"/>
    <n v="2.38"/>
    <n v="565"/>
    <x v="0"/>
  </r>
  <r>
    <x v="129"/>
    <x v="1"/>
    <x v="0"/>
    <n v="1.87"/>
    <n v="2.33"/>
    <n v="619"/>
    <x v="0"/>
  </r>
  <r>
    <x v="130"/>
    <x v="1"/>
    <x v="0"/>
    <n v="1.85"/>
    <n v="2.33"/>
    <n v="371"/>
    <x v="0"/>
  </r>
  <r>
    <x v="131"/>
    <x v="1"/>
    <x v="0"/>
    <n v="1.84"/>
    <n v="2.2400000000000002"/>
    <n v="789"/>
    <x v="0"/>
  </r>
  <r>
    <x v="132"/>
    <x v="1"/>
    <x v="0"/>
    <n v="1.85"/>
    <n v="2.27"/>
    <n v="354"/>
    <x v="0"/>
  </r>
  <r>
    <x v="133"/>
    <x v="1"/>
    <x v="0"/>
    <n v="1.84"/>
    <n v="2.2999999999999998"/>
    <n v="164"/>
    <x v="0"/>
  </r>
  <r>
    <x v="134"/>
    <x v="1"/>
    <x v="0"/>
    <n v="1.86"/>
    <n v="2.21"/>
    <n v="78.400000000000006"/>
    <x v="0"/>
  </r>
  <r>
    <x v="135"/>
    <x v="0"/>
    <x v="1"/>
    <n v="1.87"/>
    <n v="2.2000000000000002"/>
    <n v="802"/>
    <x v="1"/>
  </r>
  <r>
    <x v="136"/>
    <x v="0"/>
    <x v="1"/>
    <n v="1.92"/>
    <n v="2.2799999999999998"/>
    <n v="501"/>
    <x v="1"/>
  </r>
  <r>
    <x v="137"/>
    <x v="0"/>
    <x v="1"/>
    <n v="1.9"/>
    <n v="2.29"/>
    <n v="759"/>
    <x v="1"/>
  </r>
  <r>
    <x v="138"/>
    <x v="0"/>
    <x v="1"/>
    <n v="1.89"/>
    <n v="2.29"/>
    <n v="573"/>
    <x v="1"/>
  </r>
  <r>
    <x v="139"/>
    <x v="0"/>
    <x v="1"/>
    <n v="1.86"/>
    <n v="2.21"/>
    <n v="549"/>
    <x v="1"/>
  </r>
  <r>
    <x v="140"/>
    <x v="0"/>
    <x v="0"/>
    <n v="1.84"/>
    <n v="1.99"/>
    <n v="23.3"/>
    <x v="1"/>
  </r>
  <r>
    <x v="141"/>
    <x v="0"/>
    <x v="0"/>
    <n v="1.86"/>
    <n v="1.6"/>
    <n v="71.3"/>
    <x v="1"/>
  </r>
  <r>
    <x v="142"/>
    <x v="1"/>
    <x v="1"/>
    <n v="1.9"/>
    <n v="2.2599999999999998"/>
    <n v="58.6"/>
    <x v="1"/>
  </r>
  <r>
    <x v="143"/>
    <x v="1"/>
    <x v="1"/>
    <n v="1.8"/>
    <n v="2.04"/>
    <n v="36.299999999999997"/>
    <x v="1"/>
  </r>
  <r>
    <x v="144"/>
    <x v="1"/>
    <x v="1"/>
    <n v="1.85"/>
    <n v="2.29"/>
    <n v="889"/>
    <x v="1"/>
  </r>
  <r>
    <x v="145"/>
    <x v="1"/>
    <x v="1"/>
    <n v="1.86"/>
    <n v="2.29"/>
    <n v="756"/>
    <x v="1"/>
  </r>
  <r>
    <x v="146"/>
    <x v="1"/>
    <x v="1"/>
    <n v="1.86"/>
    <n v="2.31"/>
    <n v="813"/>
    <x v="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2">
  <r>
    <s v="XGM001"/>
    <x v="0"/>
    <x v="0"/>
    <n v="1.88"/>
    <n v="2.15"/>
    <n v="57.5"/>
    <x v="0"/>
  </r>
  <r>
    <s v="XGM002"/>
    <x v="0"/>
    <x v="0"/>
    <n v="1.91"/>
    <n v="2.39"/>
    <n v="325"/>
    <x v="0"/>
  </r>
  <r>
    <s v="XGM003"/>
    <x v="0"/>
    <x v="0"/>
    <n v="1.97"/>
    <n v="2.19"/>
    <n v="103"/>
    <x v="0"/>
  </r>
  <r>
    <s v="XGM005"/>
    <x v="0"/>
    <x v="0"/>
    <n v="1.91"/>
    <n v="2.33"/>
    <n v="378"/>
    <x v="0"/>
  </r>
  <r>
    <s v="XGM006"/>
    <x v="0"/>
    <x v="0"/>
    <n v="1.95"/>
    <n v="2.21"/>
    <n v="86.2"/>
    <x v="0"/>
  </r>
  <r>
    <s v="XGM007"/>
    <x v="0"/>
    <x v="0"/>
    <n v="1.92"/>
    <n v="2.2799999999999998"/>
    <n v="543"/>
    <x v="0"/>
  </r>
  <r>
    <s v="XGM008"/>
    <x v="0"/>
    <x v="0"/>
    <n v="1.92"/>
    <n v="2.36"/>
    <n v="337"/>
    <x v="0"/>
  </r>
  <r>
    <s v="XGM009"/>
    <x v="0"/>
    <x v="0"/>
    <n v="1.89"/>
    <n v="2.37"/>
    <n v="367"/>
    <x v="0"/>
  </r>
  <r>
    <s v="XGM010"/>
    <x v="0"/>
    <x v="0"/>
    <n v="1.91"/>
    <n v="2.3199999999999998"/>
    <n v="310"/>
    <x v="0"/>
  </r>
  <r>
    <s v="XGM011"/>
    <x v="1"/>
    <x v="0"/>
    <n v="1.92"/>
    <n v="2.4500000000000002"/>
    <n v="187"/>
    <x v="0"/>
  </r>
  <r>
    <s v="XGM014"/>
    <x v="1"/>
    <x v="0"/>
    <n v="1.92"/>
    <n v="2.36"/>
    <n v="462"/>
    <x v="0"/>
  </r>
  <r>
    <s v="XGM015"/>
    <x v="1"/>
    <x v="0"/>
    <n v="1.91"/>
    <n v="1.99"/>
    <n v="80.5"/>
    <x v="0"/>
  </r>
  <r>
    <s v="XGM016"/>
    <x v="1"/>
    <x v="0"/>
    <n v="1.95"/>
    <n v="2.4"/>
    <n v="221"/>
    <x v="0"/>
  </r>
  <r>
    <s v="XGM017"/>
    <x v="1"/>
    <x v="1"/>
    <n v="1.9"/>
    <n v="2.2200000000000002"/>
    <n v="336"/>
    <x v="0"/>
  </r>
  <r>
    <s v="XGM018"/>
    <x v="1"/>
    <x v="1"/>
    <n v="1.93"/>
    <n v="2.29"/>
    <n v="379"/>
    <x v="0"/>
  </r>
  <r>
    <s v="XGM019"/>
    <x v="1"/>
    <x v="1"/>
    <n v="1.95"/>
    <n v="1.98"/>
    <n v="72.5"/>
    <x v="0"/>
  </r>
  <r>
    <s v="XGM020"/>
    <x v="1"/>
    <x v="1"/>
    <n v="2"/>
    <n v="2.13"/>
    <n v="45.1"/>
    <x v="0"/>
  </r>
  <r>
    <s v="XGM021"/>
    <x v="1"/>
    <x v="1"/>
    <n v="1.95"/>
    <n v="2.2400000000000002"/>
    <n v="102"/>
    <x v="0"/>
  </r>
  <r>
    <s v="XGM022"/>
    <x v="1"/>
    <x v="1"/>
    <n v="1.91"/>
    <n v="2.1800000000000002"/>
    <n v="99.2"/>
    <x v="0"/>
  </r>
  <r>
    <s v="XGM023"/>
    <x v="1"/>
    <x v="1"/>
    <n v="1.89"/>
    <n v="2.1800000000000002"/>
    <n v="50.3"/>
    <x v="0"/>
  </r>
  <r>
    <s v="XGM024"/>
    <x v="1"/>
    <x v="1"/>
    <n v="1.89"/>
    <n v="2.2400000000000002"/>
    <n v="98.6"/>
    <x v="0"/>
  </r>
  <r>
    <s v="XGM025"/>
    <x v="1"/>
    <x v="0"/>
    <n v="1.87"/>
    <n v="2.19"/>
    <n v="118"/>
    <x v="0"/>
  </r>
  <r>
    <s v="XGM026"/>
    <x v="1"/>
    <x v="0"/>
    <n v="1.94"/>
    <n v="2.37"/>
    <n v="166"/>
    <x v="0"/>
  </r>
  <r>
    <s v="XGM027"/>
    <x v="1"/>
    <x v="0"/>
    <n v="1.95"/>
    <n v="2.37"/>
    <n v="67.7"/>
    <x v="0"/>
  </r>
  <r>
    <s v="XGM028"/>
    <x v="1"/>
    <x v="0"/>
    <n v="1.91"/>
    <n v="2.29"/>
    <n v="74.599999999999994"/>
    <x v="0"/>
  </r>
  <r>
    <s v="XGM029"/>
    <x v="1"/>
    <x v="0"/>
    <n v="1.9"/>
    <n v="2.35"/>
    <n v="241"/>
    <x v="0"/>
  </r>
  <r>
    <s v="XGM030"/>
    <x v="1"/>
    <x v="0"/>
    <n v="1.9"/>
    <n v="2.29"/>
    <n v="73.7"/>
    <x v="0"/>
  </r>
  <r>
    <s v="XGM031"/>
    <x v="1"/>
    <x v="0"/>
    <n v="1.91"/>
    <n v="2.31"/>
    <n v="102"/>
    <x v="0"/>
  </r>
  <r>
    <s v="XGM032"/>
    <x v="1"/>
    <x v="0"/>
    <n v="1.9"/>
    <n v="2.36"/>
    <n v="261"/>
    <x v="0"/>
  </r>
  <r>
    <s v="XGM033"/>
    <x v="1"/>
    <x v="0"/>
    <n v="1.91"/>
    <n v="2.31"/>
    <n v="78.2"/>
    <x v="0"/>
  </r>
  <r>
    <s v="XGM034"/>
    <x v="1"/>
    <x v="0"/>
    <n v="1.9"/>
    <n v="2.2400000000000002"/>
    <n v="118"/>
    <x v="0"/>
  </r>
  <r>
    <s v="XGM035"/>
    <x v="1"/>
    <x v="0"/>
    <n v="1.87"/>
    <n v="2.15"/>
    <n v="93.2"/>
    <x v="0"/>
  </r>
  <r>
    <s v="XGM036"/>
    <x v="1"/>
    <x v="0"/>
    <n v="1.92"/>
    <n v="2.31"/>
    <n v="276"/>
    <x v="0"/>
  </r>
  <r>
    <s v="XGM037"/>
    <x v="1"/>
    <x v="0"/>
    <n v="1.91"/>
    <n v="2.2599999999999998"/>
    <n v="506"/>
    <x v="0"/>
  </r>
  <r>
    <s v="XGM038"/>
    <x v="1"/>
    <x v="0"/>
    <n v="1.91"/>
    <n v="2.2400000000000002"/>
    <n v="521"/>
    <x v="0"/>
  </r>
  <r>
    <s v="XGM039"/>
    <x v="1"/>
    <x v="0"/>
    <n v="1.91"/>
    <n v="2.31"/>
    <n v="393"/>
    <x v="0"/>
  </r>
  <r>
    <s v="XGM040"/>
    <x v="1"/>
    <x v="0"/>
    <n v="1.88"/>
    <n v="2.31"/>
    <n v="188"/>
    <x v="0"/>
  </r>
  <r>
    <s v="XGM041"/>
    <x v="1"/>
    <x v="0"/>
    <n v="1.91"/>
    <n v="2.25"/>
    <n v="446"/>
    <x v="0"/>
  </r>
  <r>
    <s v="XGM043"/>
    <x v="1"/>
    <x v="0"/>
    <n v="1.9"/>
    <n v="2.33"/>
    <n v="307"/>
    <x v="0"/>
  </r>
  <r>
    <s v="XGM044"/>
    <x v="1"/>
    <x v="0"/>
    <n v="1.94"/>
    <n v="2.35"/>
    <n v="329"/>
    <x v="0"/>
  </r>
  <r>
    <s v="XGM045"/>
    <x v="1"/>
    <x v="0"/>
    <n v="1.92"/>
    <n v="2.33"/>
    <n v="477"/>
    <x v="0"/>
  </r>
  <r>
    <s v="XGM046"/>
    <x v="1"/>
    <x v="0"/>
    <n v="1.88"/>
    <n v="2.1800000000000002"/>
    <n v="245"/>
    <x v="0"/>
  </r>
  <r>
    <s v="XGM047"/>
    <x v="1"/>
    <x v="0"/>
    <n v="1.92"/>
    <n v="2.12"/>
    <n v="130"/>
    <x v="0"/>
  </r>
  <r>
    <s v="XGM048"/>
    <x v="2"/>
    <x v="1"/>
    <n v="1.86"/>
    <n v="2.09"/>
    <n v="266"/>
    <x v="0"/>
  </r>
  <r>
    <s v="XGM050"/>
    <x v="2"/>
    <x v="1"/>
    <n v="1.91"/>
    <n v="2.29"/>
    <n v="319"/>
    <x v="0"/>
  </r>
  <r>
    <s v="XGM051"/>
    <x v="2"/>
    <x v="1"/>
    <n v="1.85"/>
    <n v="2.19"/>
    <n v="371"/>
    <x v="0"/>
  </r>
  <r>
    <s v="XGM052"/>
    <x v="2"/>
    <x v="1"/>
    <n v="1.89"/>
    <n v="2.19"/>
    <n v="317"/>
    <x v="0"/>
  </r>
  <r>
    <s v="XGM053"/>
    <x v="2"/>
    <x v="1"/>
    <n v="1.87"/>
    <n v="2.14"/>
    <n v="314"/>
    <x v="0"/>
  </r>
  <r>
    <s v="XGM055"/>
    <x v="2"/>
    <x v="1"/>
    <n v="1.86"/>
    <n v="2.17"/>
    <n v="342"/>
    <x v="0"/>
  </r>
  <r>
    <s v="XGM056"/>
    <x v="2"/>
    <x v="1"/>
    <n v="1.86"/>
    <n v="2.08"/>
    <n v="232"/>
    <x v="0"/>
  </r>
  <r>
    <s v="XGM057"/>
    <x v="2"/>
    <x v="1"/>
    <n v="1.91"/>
    <n v="2.21"/>
    <n v="251"/>
    <x v="0"/>
  </r>
  <r>
    <s v="XGM058"/>
    <x v="2"/>
    <x v="1"/>
    <n v="1.9"/>
    <n v="2.16"/>
    <n v="177"/>
    <x v="0"/>
  </r>
  <r>
    <s v="XGM059"/>
    <x v="2"/>
    <x v="1"/>
    <n v="1.89"/>
    <n v="2.11"/>
    <n v="285"/>
    <x v="0"/>
  </r>
  <r>
    <s v="XGM060"/>
    <x v="2"/>
    <x v="1"/>
    <n v="1.86"/>
    <n v="2.02"/>
    <n v="254"/>
    <x v="0"/>
  </r>
  <r>
    <s v="XGM061"/>
    <x v="2"/>
    <x v="1"/>
    <n v="1.86"/>
    <n v="2.04"/>
    <n v="216"/>
    <x v="0"/>
  </r>
  <r>
    <s v="XGM062"/>
    <x v="2"/>
    <x v="1"/>
    <n v="1.9"/>
    <n v="2.15"/>
    <n v="166"/>
    <x v="0"/>
  </r>
  <r>
    <s v="XGM063"/>
    <x v="2"/>
    <x v="1"/>
    <n v="1.92"/>
    <n v="2.25"/>
    <n v="125"/>
    <x v="0"/>
  </r>
  <r>
    <s v="XGM064"/>
    <x v="2"/>
    <x v="1"/>
    <n v="1.89"/>
    <n v="2.21"/>
    <n v="200"/>
    <x v="0"/>
  </r>
  <r>
    <s v="XGM065"/>
    <x v="2"/>
    <x v="1"/>
    <n v="1.88"/>
    <n v="2.17"/>
    <n v="292"/>
    <x v="0"/>
  </r>
  <r>
    <s v="XGM067"/>
    <x v="2"/>
    <x v="1"/>
    <n v="1.89"/>
    <n v="2.21"/>
    <n v="310"/>
    <x v="0"/>
  </r>
  <r>
    <s v="XGM068"/>
    <x v="2"/>
    <x v="1"/>
    <n v="1.9"/>
    <n v="2.17"/>
    <n v="88.8"/>
    <x v="0"/>
  </r>
  <r>
    <s v="XGM069"/>
    <x v="2"/>
    <x v="1"/>
    <n v="1.9"/>
    <n v="2.2200000000000002"/>
    <n v="308"/>
    <x v="0"/>
  </r>
  <r>
    <s v="XGM070"/>
    <x v="2"/>
    <x v="1"/>
    <n v="1.96"/>
    <n v="2.33"/>
    <n v="245"/>
    <x v="0"/>
  </r>
  <r>
    <s v="XGM071"/>
    <x v="2"/>
    <x v="1"/>
    <n v="1.93"/>
    <n v="2.2200000000000002"/>
    <n v="151"/>
    <x v="0"/>
  </r>
  <r>
    <s v="XGM072"/>
    <x v="2"/>
    <x v="1"/>
    <n v="1.93"/>
    <n v="2.2799999999999998"/>
    <n v="243"/>
    <x v="0"/>
  </r>
  <r>
    <s v="XGM073"/>
    <x v="2"/>
    <x v="1"/>
    <n v="1.93"/>
    <n v="2.1800000000000002"/>
    <n v="95.6"/>
    <x v="0"/>
  </r>
  <r>
    <s v="XGM074"/>
    <x v="2"/>
    <x v="1"/>
    <n v="1.93"/>
    <n v="2.2799999999999998"/>
    <n v="109"/>
    <x v="0"/>
  </r>
  <r>
    <s v="XGM075"/>
    <x v="2"/>
    <x v="1"/>
    <n v="1.93"/>
    <n v="2.2799999999999998"/>
    <n v="279"/>
    <x v="0"/>
  </r>
  <r>
    <s v="XGM076"/>
    <x v="2"/>
    <x v="1"/>
    <n v="1.95"/>
    <n v="2.29"/>
    <n v="88.2"/>
    <x v="0"/>
  </r>
  <r>
    <s v="XGM077"/>
    <x v="2"/>
    <x v="1"/>
    <n v="1.94"/>
    <n v="2.27"/>
    <n v="251"/>
    <x v="0"/>
  </r>
  <r>
    <s v="XGM078"/>
    <x v="2"/>
    <x v="1"/>
    <n v="1.9"/>
    <n v="2.33"/>
    <n v="63"/>
    <x v="0"/>
  </r>
  <r>
    <s v="XGM079"/>
    <x v="2"/>
    <x v="1"/>
    <n v="1.94"/>
    <n v="2.33"/>
    <n v="296"/>
    <x v="0"/>
  </r>
  <r>
    <s v="XGM080"/>
    <x v="2"/>
    <x v="1"/>
    <n v="1.9"/>
    <n v="2.1800000000000002"/>
    <n v="331"/>
    <x v="0"/>
  </r>
  <r>
    <s v="XGM082"/>
    <x v="3"/>
    <x v="1"/>
    <n v="1.94"/>
    <n v="2.31"/>
    <n v="178"/>
    <x v="0"/>
  </r>
  <r>
    <s v="XGM083"/>
    <x v="3"/>
    <x v="1"/>
    <n v="1.95"/>
    <n v="2.31"/>
    <n v="347"/>
    <x v="0"/>
  </r>
  <r>
    <s v="XGM084"/>
    <x v="3"/>
    <x v="1"/>
    <n v="1.95"/>
    <n v="2.34"/>
    <n v="246"/>
    <x v="0"/>
  </r>
  <r>
    <s v="XGM085"/>
    <x v="3"/>
    <x v="1"/>
    <n v="1.95"/>
    <n v="2.35"/>
    <n v="257"/>
    <x v="0"/>
  </r>
  <r>
    <s v="XGM086"/>
    <x v="3"/>
    <x v="1"/>
    <n v="1.94"/>
    <n v="2.29"/>
    <n v="346"/>
    <x v="0"/>
  </r>
  <r>
    <s v="XGM087"/>
    <x v="3"/>
    <x v="1"/>
    <n v="1.97"/>
    <n v="2.34"/>
    <n v="220"/>
    <x v="0"/>
  </r>
  <r>
    <s v="XGM088"/>
    <x v="3"/>
    <x v="1"/>
    <n v="2.02"/>
    <n v="2.31"/>
    <n v="113"/>
    <x v="0"/>
  </r>
  <r>
    <s v="XGM089"/>
    <x v="3"/>
    <x v="1"/>
    <n v="2"/>
    <n v="2.3199999999999998"/>
    <n v="96.1"/>
    <x v="0"/>
  </r>
  <r>
    <s v="XGM090"/>
    <x v="3"/>
    <x v="1"/>
    <n v="1.98"/>
    <n v="2.2799999999999998"/>
    <n v="49.6"/>
    <x v="0"/>
  </r>
  <r>
    <s v="XGM091"/>
    <x v="3"/>
    <x v="1"/>
    <n v="1.95"/>
    <n v="2.29"/>
    <n v="306"/>
    <x v="0"/>
  </r>
  <r>
    <s v="XGM092"/>
    <x v="3"/>
    <x v="1"/>
    <n v="1.96"/>
    <n v="2.29"/>
    <n v="369"/>
    <x v="0"/>
  </r>
  <r>
    <s v="XGM093"/>
    <x v="3"/>
    <x v="1"/>
    <n v="1.96"/>
    <n v="2.2999999999999998"/>
    <n v="235"/>
    <x v="0"/>
  </r>
  <r>
    <s v="XGM094"/>
    <x v="3"/>
    <x v="1"/>
    <n v="1.96"/>
    <n v="2.2999999999999998"/>
    <n v="157"/>
    <x v="0"/>
  </r>
  <r>
    <s v="XGM095"/>
    <x v="3"/>
    <x v="1"/>
    <n v="1.93"/>
    <n v="2.27"/>
    <n v="129"/>
    <x v="0"/>
  </r>
  <r>
    <s v="XGM096"/>
    <x v="3"/>
    <x v="1"/>
    <n v="1.95"/>
    <n v="2.31"/>
    <n v="89.6"/>
    <x v="0"/>
  </r>
  <r>
    <s v="XGM097"/>
    <x v="3"/>
    <x v="1"/>
    <n v="1.93"/>
    <n v="2.37"/>
    <n v="146"/>
    <x v="0"/>
  </r>
  <r>
    <s v="XGM098"/>
    <x v="3"/>
    <x v="1"/>
    <n v="1.93"/>
    <n v="2.37"/>
    <n v="166"/>
    <x v="0"/>
  </r>
  <r>
    <s v="XGM099"/>
    <x v="3"/>
    <x v="1"/>
    <n v="1.89"/>
    <n v="2.27"/>
    <n v="239"/>
    <x v="0"/>
  </r>
  <r>
    <s v="XGM100"/>
    <x v="3"/>
    <x v="1"/>
    <n v="1.94"/>
    <n v="2.35"/>
    <n v="205"/>
    <x v="0"/>
  </r>
  <r>
    <s v="XGM101"/>
    <x v="3"/>
    <x v="1"/>
    <n v="1.93"/>
    <n v="2.3199999999999998"/>
    <n v="100"/>
    <x v="0"/>
  </r>
  <r>
    <s v="XGM102"/>
    <x v="3"/>
    <x v="1"/>
    <n v="1.91"/>
    <n v="2.2000000000000002"/>
    <n v="168"/>
    <x v="0"/>
  </r>
  <r>
    <s v="XGM103"/>
    <x v="3"/>
    <x v="1"/>
    <n v="1.92"/>
    <n v="2.3199999999999998"/>
    <n v="104"/>
    <x v="0"/>
  </r>
  <r>
    <s v="XGM104"/>
    <x v="3"/>
    <x v="1"/>
    <n v="1.93"/>
    <n v="2.2400000000000002"/>
    <n v="117"/>
    <x v="0"/>
  </r>
  <r>
    <s v="XGM105"/>
    <x v="3"/>
    <x v="1"/>
    <n v="1.93"/>
    <n v="2.27"/>
    <n v="154"/>
    <x v="0"/>
  </r>
  <r>
    <s v="XGM106"/>
    <x v="3"/>
    <x v="1"/>
    <n v="1.93"/>
    <n v="2.27"/>
    <n v="38.9"/>
    <x v="0"/>
  </r>
  <r>
    <s v="XGM107"/>
    <x v="3"/>
    <x v="1"/>
    <n v="1.93"/>
    <n v="2.37"/>
    <n v="192"/>
    <x v="0"/>
  </r>
  <r>
    <s v="XGM109"/>
    <x v="0"/>
    <x v="1"/>
    <n v="1.92"/>
    <n v="2.2999999999999998"/>
    <n v="264"/>
    <x v="0"/>
  </r>
  <r>
    <s v="XGM110"/>
    <x v="0"/>
    <x v="1"/>
    <n v="1.91"/>
    <n v="2.4"/>
    <n v="376"/>
    <x v="0"/>
  </r>
  <r>
    <s v="XGM111"/>
    <x v="0"/>
    <x v="1"/>
    <n v="1.99"/>
    <n v="2.27"/>
    <n v="63.4"/>
    <x v="0"/>
  </r>
  <r>
    <s v="XGM112"/>
    <x v="0"/>
    <x v="1"/>
    <n v="1.94"/>
    <n v="2.39"/>
    <n v="221"/>
    <x v="0"/>
  </r>
  <r>
    <s v="XGM113"/>
    <x v="0"/>
    <x v="1"/>
    <n v="1.98"/>
    <n v="2.34"/>
    <n v="114"/>
    <x v="0"/>
  </r>
  <r>
    <s v="XGM114"/>
    <x v="0"/>
    <x v="1"/>
    <n v="1.97"/>
    <n v="2.27"/>
    <n v="77.2"/>
    <x v="0"/>
  </r>
  <r>
    <s v="XGM115"/>
    <x v="0"/>
    <x v="1"/>
    <n v="1.93"/>
    <n v="2.27"/>
    <n v="72.2"/>
    <x v="0"/>
  </r>
  <r>
    <s v="XGM116"/>
    <x v="0"/>
    <x v="1"/>
    <n v="1.89"/>
    <n v="2.34"/>
    <n v="49.6"/>
    <x v="0"/>
  </r>
  <r>
    <s v="XGM117"/>
    <x v="0"/>
    <x v="1"/>
    <n v="1.89"/>
    <n v="2.27"/>
    <n v="89.4"/>
    <x v="0"/>
  </r>
  <r>
    <s v="XGM118"/>
    <x v="0"/>
    <x v="1"/>
    <n v="1.9"/>
    <n v="2.2999999999999998"/>
    <n v="101"/>
    <x v="0"/>
  </r>
  <r>
    <s v="XGM119"/>
    <x v="0"/>
    <x v="1"/>
    <n v="1.89"/>
    <n v="2.2999999999999998"/>
    <n v="217"/>
    <x v="0"/>
  </r>
  <r>
    <s v="XGM120"/>
    <x v="1"/>
    <x v="1"/>
    <n v="1.91"/>
    <n v="2.16"/>
    <n v="112"/>
    <x v="0"/>
  </r>
  <r>
    <s v="XGM122"/>
    <x v="1"/>
    <x v="1"/>
    <n v="1.95"/>
    <n v="2.2400000000000002"/>
    <n v="151"/>
    <x v="0"/>
  </r>
  <r>
    <s v="XGM123"/>
    <x v="1"/>
    <x v="1"/>
    <n v="1.9"/>
    <n v="2.29"/>
    <n v="334"/>
    <x v="0"/>
  </r>
  <r>
    <s v="XGM124"/>
    <x v="1"/>
    <x v="0"/>
    <n v="1.9"/>
    <n v="2.33"/>
    <n v="221"/>
    <x v="0"/>
  </r>
  <r>
    <s v="XGM125"/>
    <x v="1"/>
    <x v="0"/>
    <n v="1.91"/>
    <n v="2.2799999999999998"/>
    <n v="295"/>
    <x v="0"/>
  </r>
  <r>
    <s v="XGM127"/>
    <x v="1"/>
    <x v="1"/>
    <n v="1.96"/>
    <n v="2.34"/>
    <n v="178"/>
    <x v="0"/>
  </r>
  <r>
    <s v="XGM128"/>
    <x v="1"/>
    <x v="1"/>
    <n v="1.88"/>
    <n v="2.21"/>
    <n v="162"/>
    <x v="0"/>
  </r>
  <r>
    <s v="XGM129"/>
    <x v="1"/>
    <x v="1"/>
    <n v="1.93"/>
    <n v="2.35"/>
    <n v="336"/>
    <x v="0"/>
  </r>
  <r>
    <s v="XGM131"/>
    <x v="1"/>
    <x v="0"/>
    <n v="1.9"/>
    <n v="2.2799999999999998"/>
    <n v="343"/>
    <x v="0"/>
  </r>
  <r>
    <s v="XGM132"/>
    <x v="1"/>
    <x v="0"/>
    <n v="1.93"/>
    <n v="2.0699999999999998"/>
    <n v="163"/>
    <x v="0"/>
  </r>
  <r>
    <s v="XGM133"/>
    <x v="1"/>
    <x v="1"/>
    <n v="1.88"/>
    <n v="2.09"/>
    <n v="148"/>
    <x v="0"/>
  </r>
  <r>
    <s v="XGM134"/>
    <x v="1"/>
    <x v="1"/>
    <n v="1.94"/>
    <n v="2.31"/>
    <n v="306"/>
    <x v="0"/>
  </r>
  <r>
    <s v="XGM135"/>
    <x v="1"/>
    <x v="1"/>
    <n v="1.98"/>
    <n v="2.2400000000000002"/>
    <n v="454"/>
    <x v="0"/>
  </r>
  <r>
    <s v="XGM136"/>
    <x v="1"/>
    <x v="1"/>
    <n v="1.88"/>
    <n v="2.3199999999999998"/>
    <n v="795"/>
    <x v="0"/>
  </r>
  <r>
    <s v="XGM139"/>
    <x v="1"/>
    <x v="1"/>
    <n v="1.91"/>
    <n v="2.0099999999999998"/>
    <n v="123"/>
    <x v="0"/>
  </r>
  <r>
    <s v="XGM140"/>
    <x v="1"/>
    <x v="1"/>
    <n v="1.85"/>
    <n v="2.29"/>
    <n v="493"/>
    <x v="0"/>
  </r>
  <r>
    <s v="XGM141"/>
    <x v="1"/>
    <x v="1"/>
    <n v="1.87"/>
    <n v="2.23"/>
    <n v="515"/>
    <x v="0"/>
  </r>
  <r>
    <s v="XGM142"/>
    <x v="1"/>
    <x v="1"/>
    <n v="1.95"/>
    <n v="2.2400000000000002"/>
    <n v="588"/>
    <x v="0"/>
  </r>
  <r>
    <s v="XGM143"/>
    <x v="1"/>
    <x v="1"/>
    <n v="1.88"/>
    <n v="2.17"/>
    <n v="309"/>
    <x v="0"/>
  </r>
  <r>
    <s v="XGM144"/>
    <x v="1"/>
    <x v="1"/>
    <n v="1.94"/>
    <n v="2.25"/>
    <n v="521"/>
    <x v="0"/>
  </r>
  <r>
    <s v="XGM145"/>
    <x v="1"/>
    <x v="1"/>
    <n v="1.89"/>
    <n v="2.19"/>
    <n v="202"/>
    <x v="0"/>
  </r>
  <r>
    <s v="XGM146"/>
    <x v="1"/>
    <x v="1"/>
    <n v="1.85"/>
    <n v="2.23"/>
    <n v="603"/>
    <x v="0"/>
  </r>
  <r>
    <s v="XGM147"/>
    <x v="1"/>
    <x v="1"/>
    <n v="1.85"/>
    <n v="2.16"/>
    <n v="512"/>
    <x v="0"/>
  </r>
  <r>
    <s v="XGM148"/>
    <x v="1"/>
    <x v="1"/>
    <n v="1.91"/>
    <n v="2.0499999999999998"/>
    <n v="136"/>
    <x v="0"/>
  </r>
  <r>
    <s v="XGM150"/>
    <x v="1"/>
    <x v="1"/>
    <n v="1.87"/>
    <n v="2.21"/>
    <n v="434"/>
    <x v="0"/>
  </r>
  <r>
    <s v="XGM151"/>
    <x v="1"/>
    <x v="1"/>
    <n v="1.9"/>
    <n v="2.1800000000000002"/>
    <n v="302"/>
    <x v="0"/>
  </r>
  <r>
    <s v="XGM152"/>
    <x v="0"/>
    <x v="1"/>
    <n v="1.96"/>
    <n v="2.16"/>
    <n v="188"/>
    <x v="0"/>
  </r>
  <r>
    <s v="XGM153"/>
    <x v="0"/>
    <x v="1"/>
    <n v="1.87"/>
    <n v="1.93"/>
    <n v="305"/>
    <x v="0"/>
  </r>
  <r>
    <s v="XGM156"/>
    <x v="0"/>
    <x v="1"/>
    <n v="1.85"/>
    <n v="1.88"/>
    <n v="303"/>
    <x v="0"/>
  </r>
  <r>
    <s v="XGM157"/>
    <x v="0"/>
    <x v="1"/>
    <n v="1.91"/>
    <n v="2.29"/>
    <n v="387"/>
    <x v="0"/>
  </r>
  <r>
    <s v="XGM158"/>
    <x v="0"/>
    <x v="1"/>
    <n v="1.9"/>
    <n v="2.2400000000000002"/>
    <n v="395"/>
    <x v="0"/>
  </r>
  <r>
    <s v="XGM159"/>
    <x v="0"/>
    <x v="1"/>
    <n v="1.88"/>
    <n v="1.98"/>
    <n v="199"/>
    <x v="0"/>
  </r>
  <r>
    <s v="XGM160"/>
    <x v="0"/>
    <x v="1"/>
    <n v="1.97"/>
    <n v="2.31"/>
    <n v="456"/>
    <x v="0"/>
  </r>
  <r>
    <s v="XGM161"/>
    <x v="0"/>
    <x v="1"/>
    <n v="1.95"/>
    <n v="2.16"/>
    <n v="164"/>
    <x v="0"/>
  </r>
  <r>
    <s v="XGM162"/>
    <x v="0"/>
    <x v="1"/>
    <n v="1.94"/>
    <n v="2.21"/>
    <n v="201"/>
    <x v="0"/>
  </r>
  <r>
    <s v="XGM164"/>
    <x v="0"/>
    <x v="1"/>
    <n v="1.91"/>
    <n v="2.16"/>
    <n v="203"/>
    <x v="0"/>
  </r>
  <r>
    <s v="XGM168"/>
    <x v="0"/>
    <x v="1"/>
    <n v="1.88"/>
    <n v="1.78"/>
    <n v="213"/>
    <x v="0"/>
  </r>
  <r>
    <s v="XGM169"/>
    <x v="0"/>
    <x v="1"/>
    <n v="1.85"/>
    <n v="2.06"/>
    <n v="321"/>
    <x v="0"/>
  </r>
  <r>
    <s v="XGM170"/>
    <x v="0"/>
    <x v="0"/>
    <n v="1.89"/>
    <n v="2.0699999999999998"/>
    <n v="210"/>
    <x v="0"/>
  </r>
  <r>
    <s v="XGM171"/>
    <x v="0"/>
    <x v="0"/>
    <n v="1.89"/>
    <n v="2.21"/>
    <n v="232"/>
    <x v="0"/>
  </r>
  <r>
    <s v="XGM172"/>
    <x v="0"/>
    <x v="0"/>
    <n v="1.88"/>
    <n v="2.12"/>
    <n v="223"/>
    <x v="0"/>
  </r>
  <r>
    <s v="XGM173"/>
    <x v="0"/>
    <x v="0"/>
    <n v="1.91"/>
    <n v="2.2799999999999998"/>
    <n v="615"/>
    <x v="0"/>
  </r>
  <r>
    <s v="XGM174"/>
    <x v="0"/>
    <x v="0"/>
    <n v="1.89"/>
    <n v="2.2400000000000002"/>
    <n v="703"/>
    <x v="0"/>
  </r>
  <r>
    <s v="XGM175"/>
    <x v="0"/>
    <x v="0"/>
    <n v="1.86"/>
    <n v="1.92"/>
    <n v="352"/>
    <x v="0"/>
  </r>
  <r>
    <s v="XGM179"/>
    <x v="0"/>
    <x v="0"/>
    <n v="1.92"/>
    <n v="2.21"/>
    <n v="664"/>
    <x v="0"/>
  </r>
  <r>
    <s v="XGM181"/>
    <x v="0"/>
    <x v="1"/>
    <n v="1.89"/>
    <n v="2.08"/>
    <n v="284"/>
    <x v="0"/>
  </r>
  <r>
    <s v="XGM182"/>
    <x v="0"/>
    <x v="1"/>
    <n v="1.88"/>
    <n v="2.2799999999999998"/>
    <n v="288"/>
    <x v="0"/>
  </r>
  <r>
    <s v="XGM183"/>
    <x v="0"/>
    <x v="1"/>
    <n v="1.87"/>
    <n v="2.19"/>
    <n v="350"/>
    <x v="0"/>
  </r>
  <r>
    <s v="XGM184"/>
    <x v="0"/>
    <x v="1"/>
    <n v="1.85"/>
    <n v="2.2000000000000002"/>
    <n v="130"/>
    <x v="0"/>
  </r>
  <r>
    <s v="XGM185"/>
    <x v="0"/>
    <x v="1"/>
    <n v="1.94"/>
    <n v="2.33"/>
    <n v="204"/>
    <x v="0"/>
  </r>
  <r>
    <s v="XGM186"/>
    <x v="0"/>
    <x v="1"/>
    <n v="1.89"/>
    <n v="2.12"/>
    <n v="260"/>
    <x v="0"/>
  </r>
  <r>
    <s v="XGM187"/>
    <x v="0"/>
    <x v="1"/>
    <n v="1.87"/>
    <n v="2.2000000000000002"/>
    <n v="208"/>
    <x v="0"/>
  </r>
  <r>
    <s v="XGM188"/>
    <x v="0"/>
    <x v="0"/>
    <n v="1.88"/>
    <n v="2.2400000000000002"/>
    <n v="386"/>
    <x v="0"/>
  </r>
  <r>
    <s v="XGM189"/>
    <x v="0"/>
    <x v="0"/>
    <n v="1.9"/>
    <n v="2.34"/>
    <n v="540"/>
    <x v="0"/>
  </r>
  <r>
    <s v="XGM190"/>
    <x v="0"/>
    <x v="0"/>
    <n v="1.95"/>
    <n v="2.21"/>
    <n v="142"/>
    <x v="0"/>
  </r>
  <r>
    <s v="XGM191"/>
    <x v="0"/>
    <x v="0"/>
    <n v="1.88"/>
    <n v="2.33"/>
    <n v="512"/>
    <x v="0"/>
  </r>
  <r>
    <s v="XGM192"/>
    <x v="0"/>
    <x v="0"/>
    <n v="1.89"/>
    <n v="2.29"/>
    <n v="423"/>
    <x v="0"/>
  </r>
  <r>
    <s v="XGM193"/>
    <x v="0"/>
    <x v="0"/>
    <n v="1.91"/>
    <n v="2.06"/>
    <n v="187"/>
    <x v="0"/>
  </r>
  <r>
    <s v="XGM194"/>
    <x v="0"/>
    <x v="0"/>
    <n v="1.9"/>
    <n v="2.09"/>
    <n v="244"/>
    <x v="0"/>
  </r>
  <r>
    <s v="XGM195"/>
    <x v="0"/>
    <x v="0"/>
    <n v="1.87"/>
    <n v="2.27"/>
    <n v="533"/>
    <x v="0"/>
  </r>
  <r>
    <s v="XGM196"/>
    <x v="0"/>
    <x v="0"/>
    <n v="1.85"/>
    <n v="2.2599999999999998"/>
    <n v="532"/>
    <x v="0"/>
  </r>
  <r>
    <s v="XGM197"/>
    <x v="0"/>
    <x v="0"/>
    <n v="1.88"/>
    <n v="2.21"/>
    <n v="381"/>
    <x v="0"/>
  </r>
  <r>
    <s v="XGM198"/>
    <x v="0"/>
    <x v="0"/>
    <n v="1.89"/>
    <n v="2.16"/>
    <n v="302"/>
    <x v="0"/>
  </r>
  <r>
    <s v="XGM199"/>
    <x v="0"/>
    <x v="0"/>
    <n v="2"/>
    <n v="2.36"/>
    <n v="315"/>
    <x v="0"/>
  </r>
  <r>
    <s v="XGM200"/>
    <x v="0"/>
    <x v="0"/>
    <n v="1.89"/>
    <n v="1.86"/>
    <n v="205"/>
    <x v="0"/>
  </r>
  <r>
    <s v="XGM202"/>
    <x v="0"/>
    <x v="0"/>
    <n v="1.91"/>
    <n v="2.3199999999999998"/>
    <n v="486"/>
    <x v="0"/>
  </r>
  <r>
    <s v="XGM004"/>
    <x v="0"/>
    <x v="0"/>
    <n v="1.63"/>
    <n v="2.37"/>
    <n v="118"/>
    <x v="1"/>
  </r>
  <r>
    <s v="XGM012"/>
    <x v="1"/>
    <x v="0"/>
    <n v="1.59"/>
    <n v="2.2200000000000002"/>
    <n v="83.4"/>
    <x v="1"/>
  </r>
  <r>
    <s v="XGM013"/>
    <x v="1"/>
    <x v="0"/>
    <n v="1.91"/>
    <n v="2.34"/>
    <n v="577"/>
    <x v="1"/>
  </r>
  <r>
    <s v="XGM042"/>
    <x v="1"/>
    <x v="0"/>
    <n v="1.9"/>
    <n v="2.2200000000000002"/>
    <n v="532"/>
    <x v="1"/>
  </r>
  <r>
    <s v="XGM049"/>
    <x v="2"/>
    <x v="1"/>
    <n v="1.86"/>
    <n v="2.1800000000000002"/>
    <n v="665"/>
    <x v="1"/>
  </r>
  <r>
    <s v="XGM054"/>
    <x v="2"/>
    <x v="1"/>
    <n v="1.89"/>
    <n v="2.1800000000000002"/>
    <n v="397"/>
    <x v="1"/>
  </r>
  <r>
    <s v="XGM066"/>
    <x v="2"/>
    <x v="1"/>
    <n v="1.87"/>
    <n v="2.31"/>
    <n v="503"/>
    <x v="1"/>
  </r>
  <r>
    <s v="XGM081"/>
    <x v="2"/>
    <x v="1"/>
    <n v="1.92"/>
    <n v="2.21"/>
    <n v="346"/>
    <x v="1"/>
  </r>
  <r>
    <s v="XGM108"/>
    <x v="1"/>
    <x v="1"/>
    <n v="1.98"/>
    <n v="2.25"/>
    <n v="24.9"/>
    <x v="1"/>
  </r>
  <r>
    <s v="XGM121"/>
    <x v="1"/>
    <x v="1"/>
    <n v="1.92"/>
    <n v="1.03"/>
    <n v="7.8"/>
    <x v="1"/>
  </r>
  <r>
    <s v="XGM126"/>
    <x v="1"/>
    <x v="0"/>
    <n v="1.87"/>
    <n v="2.4"/>
    <n v="511"/>
    <x v="1"/>
  </r>
  <r>
    <s v="XGM130"/>
    <x v="1"/>
    <x v="0"/>
    <n v="1.92"/>
    <n v="1.93"/>
    <n v="119"/>
    <x v="1"/>
  </r>
  <r>
    <s v="XGM137"/>
    <x v="1"/>
    <x v="1"/>
    <n v="1.9"/>
    <n v="2.2400000000000002"/>
    <n v="663"/>
    <x v="1"/>
  </r>
  <r>
    <s v="XGM138"/>
    <x v="1"/>
    <x v="1"/>
    <n v="1.89"/>
    <n v="2.27"/>
    <n v="671"/>
    <x v="1"/>
  </r>
  <r>
    <s v="XGM149"/>
    <x v="1"/>
    <x v="1"/>
    <n v="1.89"/>
    <n v="2.27"/>
    <n v="1131"/>
    <x v="1"/>
  </r>
  <r>
    <s v="XGM154"/>
    <x v="0"/>
    <x v="1"/>
    <n v="1.91"/>
    <n v="2.36"/>
    <n v="376"/>
    <x v="1"/>
  </r>
  <r>
    <s v="XGM155"/>
    <x v="0"/>
    <x v="1"/>
    <n v="1.88"/>
    <n v="2.2799999999999998"/>
    <n v="1191"/>
    <x v="1"/>
  </r>
  <r>
    <s v="XGM163"/>
    <x v="0"/>
    <x v="1"/>
    <n v="1.84"/>
    <n v="2.17"/>
    <n v="499"/>
    <x v="1"/>
  </r>
  <r>
    <s v="XGM165"/>
    <x v="0"/>
    <x v="1"/>
    <n v="1.98"/>
    <n v="2.3199999999999998"/>
    <n v="562"/>
    <x v="1"/>
  </r>
  <r>
    <s v="XGM166"/>
    <x v="0"/>
    <x v="1"/>
    <n v="1.87"/>
    <n v="2.0299999999999998"/>
    <n v="654"/>
    <x v="1"/>
  </r>
  <r>
    <s v="XGM167"/>
    <x v="0"/>
    <x v="1"/>
    <n v="1.86"/>
    <n v="2.12"/>
    <n v="910"/>
    <x v="1"/>
  </r>
  <r>
    <s v="XGM176"/>
    <x v="0"/>
    <x v="0"/>
    <n v="1.91"/>
    <n v="2.2799999999999998"/>
    <n v="875"/>
    <x v="1"/>
  </r>
  <r>
    <s v="XGM177"/>
    <x v="0"/>
    <x v="0"/>
    <n v="1.9"/>
    <n v="2.2799999999999998"/>
    <n v="1111"/>
    <x v="1"/>
  </r>
  <r>
    <s v="XGM178"/>
    <x v="0"/>
    <x v="0"/>
    <n v="1.92"/>
    <n v="2.2200000000000002"/>
    <n v="1206"/>
    <x v="1"/>
  </r>
  <r>
    <s v="XGM180"/>
    <x v="0"/>
    <x v="0"/>
    <n v="1.9"/>
    <n v="2.2400000000000002"/>
    <n v="1176"/>
    <x v="1"/>
  </r>
  <r>
    <s v="XGM201"/>
    <x v="0"/>
    <x v="0"/>
    <n v="1.89"/>
    <n v="2.2400000000000002"/>
    <n v="955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89EA41-D211-664E-BFF1-EFFB4A8F3B46}" name="PivotTable2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Depth" colHeaderCaption="Bank">
  <location ref="O3:T7" firstHeaderRow="1" firstDataRow="2" firstDataCol="1" rowPageCount="1" colPageCount="1"/>
  <pivotFields count="8">
    <pivotField dataField="1" showAll="0"/>
    <pivotField axis="axisCol" showAll="0">
      <items count="5">
        <item x="0"/>
        <item x="1"/>
        <item x="2"/>
        <item x="3"/>
        <item t="default"/>
      </items>
    </pivotField>
    <pivotField axis="axisRow" showAll="0" sortType="descending">
      <items count="3">
        <item x="1"/>
        <item x="0"/>
        <item t="default"/>
      </items>
    </pivotField>
    <pivotField showAll="0"/>
    <pivotField showAll="0"/>
    <pivotField showAll="0"/>
    <pivotField showAll="0"/>
    <pivotField axis="axisPage" multipleItemSelectionAllowed="1" showAll="0">
      <items count="3">
        <item h="1" x="1"/>
        <item x="0"/>
        <item t="default"/>
      </items>
    </pivotField>
  </pivotFields>
  <rowFields count="1">
    <field x="2"/>
  </rowFields>
  <rowItems count="3">
    <i>
      <x/>
    </i>
    <i>
      <x v="1"/>
    </i>
    <i t="grand">
      <x/>
    </i>
  </rowItems>
  <colFields count="1">
    <field x="1"/>
  </colFields>
  <colItems count="5">
    <i>
      <x/>
    </i>
    <i>
      <x v="1"/>
    </i>
    <i>
      <x v="2"/>
    </i>
    <i>
      <x v="3"/>
    </i>
    <i t="grand">
      <x/>
    </i>
  </colItems>
  <pageFields count="1">
    <pageField fld="7" hier="-1"/>
  </pageFields>
  <dataFields count="1">
    <dataField name="Count of Sample" fld="0" subtotal="count" baseField="0" baseItem="0"/>
  </dataFields>
  <formats count="44">
    <format dxfId="157">
      <pivotArea type="origin" dataOnly="0" labelOnly="1" outline="0" fieldPosition="0"/>
    </format>
    <format dxfId="156">
      <pivotArea field="1" type="button" dataOnly="0" labelOnly="1" outline="0" axis="axisCol" fieldPosition="0"/>
    </format>
    <format dxfId="155">
      <pivotArea type="topRight" dataOnly="0" labelOnly="1" outline="0" fieldPosition="0"/>
    </format>
    <format dxfId="154">
      <pivotArea field="2" type="button" dataOnly="0" labelOnly="1" outline="0" axis="axisRow" fieldPosition="0"/>
    </format>
    <format dxfId="153">
      <pivotArea dataOnly="0" labelOnly="1" fieldPosition="0">
        <references count="1">
          <reference field="1" count="0"/>
        </references>
      </pivotArea>
    </format>
    <format dxfId="152">
      <pivotArea dataOnly="0" labelOnly="1" grandCol="1" outline="0" fieldPosition="0"/>
    </format>
    <format dxfId="151">
      <pivotArea type="origin" dataOnly="0" labelOnly="1" outline="0" fieldPosition="0"/>
    </format>
    <format dxfId="150">
      <pivotArea field="1" type="button" dataOnly="0" labelOnly="1" outline="0" axis="axisCol" fieldPosition="0"/>
    </format>
    <format dxfId="149">
      <pivotArea type="topRight" dataOnly="0" labelOnly="1" outline="0" fieldPosition="0"/>
    </format>
    <format dxfId="148">
      <pivotArea field="2" type="button" dataOnly="0" labelOnly="1" outline="0" axis="axisRow" fieldPosition="0"/>
    </format>
    <format dxfId="147">
      <pivotArea dataOnly="0" labelOnly="1" grandCol="1" outline="0" fieldPosition="0"/>
    </format>
    <format dxfId="146">
      <pivotArea outline="0" collapsedLevelsAreSubtotals="1" fieldPosition="0"/>
    </format>
    <format dxfId="145">
      <pivotArea dataOnly="0" labelOnly="1" grandRow="1" outline="0" fieldPosition="0"/>
    </format>
    <format dxfId="144">
      <pivotArea grandRow="1" outline="0" collapsedLevelsAreSubtotals="1" fieldPosition="0"/>
    </format>
    <format dxfId="143">
      <pivotArea dataOnly="0" labelOnly="1" grandRow="1" outline="0" fieldPosition="0"/>
    </format>
    <format dxfId="142">
      <pivotArea grandRow="1" outline="0" collapsedLevelsAreSubtotals="1" fieldPosition="0"/>
    </format>
    <format dxfId="141">
      <pivotArea dataOnly="0" labelOnly="1" grandRow="1" outline="0" fieldPosition="0"/>
    </format>
    <format dxfId="140">
      <pivotArea collapsedLevelsAreSubtotals="1" fieldPosition="0">
        <references count="1">
          <reference field="2" count="0"/>
        </references>
      </pivotArea>
    </format>
    <format dxfId="139">
      <pivotArea dataOnly="0" labelOnly="1" fieldPosition="0">
        <references count="1">
          <reference field="2" count="0"/>
        </references>
      </pivotArea>
    </format>
    <format dxfId="138">
      <pivotArea type="all" dataOnly="0" outline="0" fieldPosition="0"/>
    </format>
    <format dxfId="137">
      <pivotArea outline="0" collapsedLevelsAreSubtotals="1" fieldPosition="0"/>
    </format>
    <format dxfId="136">
      <pivotArea type="origin" dataOnly="0" labelOnly="1" outline="0" fieldPosition="0"/>
    </format>
    <format dxfId="135">
      <pivotArea field="1" type="button" dataOnly="0" labelOnly="1" outline="0" axis="axisCol" fieldPosition="0"/>
    </format>
    <format dxfId="134">
      <pivotArea type="topRight" dataOnly="0" labelOnly="1" outline="0" fieldPosition="0"/>
    </format>
    <format dxfId="133">
      <pivotArea field="2" type="button" dataOnly="0" labelOnly="1" outline="0" axis="axisRow" fieldPosition="0"/>
    </format>
    <format dxfId="132">
      <pivotArea dataOnly="0" labelOnly="1" fieldPosition="0">
        <references count="1">
          <reference field="2" count="0"/>
        </references>
      </pivotArea>
    </format>
    <format dxfId="131">
      <pivotArea dataOnly="0" labelOnly="1" grandRow="1" outline="0" fieldPosition="0"/>
    </format>
    <format dxfId="130">
      <pivotArea dataOnly="0" labelOnly="1" grandCol="1" outline="0" fieldPosition="0"/>
    </format>
    <format dxfId="129">
      <pivotArea field="2" type="button" dataOnly="0" labelOnly="1" outline="0" axis="axisRow" fieldPosition="0"/>
    </format>
    <format dxfId="128">
      <pivotArea dataOnly="0" labelOnly="1" grandCol="1" outline="0" fieldPosition="0"/>
    </format>
    <format dxfId="127">
      <pivotArea type="all" dataOnly="0" outline="0" fieldPosition="0"/>
    </format>
    <format dxfId="126">
      <pivotArea outline="0" collapsedLevelsAreSubtotals="1" fieldPosition="0"/>
    </format>
    <format dxfId="125">
      <pivotArea type="origin" dataOnly="0" labelOnly="1" outline="0" fieldPosition="0"/>
    </format>
    <format dxfId="124">
      <pivotArea field="1" type="button" dataOnly="0" labelOnly="1" outline="0" axis="axisCol" fieldPosition="0"/>
    </format>
    <format dxfId="123">
      <pivotArea type="topRight" dataOnly="0" labelOnly="1" outline="0" fieldPosition="0"/>
    </format>
    <format dxfId="122">
      <pivotArea field="2" type="button" dataOnly="0" labelOnly="1" outline="0" axis="axisRow" fieldPosition="0"/>
    </format>
    <format dxfId="121">
      <pivotArea dataOnly="0" labelOnly="1" fieldPosition="0">
        <references count="1">
          <reference field="2" count="0"/>
        </references>
      </pivotArea>
    </format>
    <format dxfId="120">
      <pivotArea dataOnly="0" labelOnly="1" grandRow="1" outline="0" fieldPosition="0"/>
    </format>
    <format dxfId="119">
      <pivotArea dataOnly="0" labelOnly="1" grandCol="1" outline="0" fieldPosition="0"/>
    </format>
    <format dxfId="118">
      <pivotArea grandCol="1" outline="0" collapsedLevelsAreSubtotals="1" fieldPosition="0"/>
    </format>
    <format dxfId="117">
      <pivotArea dataOnly="0" labelOnly="1" grandCol="1" outline="0" fieldPosition="0"/>
    </format>
    <format dxfId="116">
      <pivotArea dataOnly="0" labelOnly="1" fieldPosition="0">
        <references count="1">
          <reference field="1" count="0"/>
        </references>
      </pivotArea>
    </format>
    <format dxfId="115">
      <pivotArea dataOnly="0" labelOnly="1" fieldPosition="0">
        <references count="1">
          <reference field="1" count="0"/>
        </references>
      </pivotArea>
    </format>
    <format dxfId="114">
      <pivotArea dataOnly="0" labelOnly="1" fieldPosition="0">
        <references count="1">
          <reference field="1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AE5245-A534-C74C-8007-E083B4B43B09}" name="PivotTable2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Depth" colHeaderCaption="Bank">
  <location ref="O3:R7" firstHeaderRow="1" firstDataRow="2" firstDataCol="1" rowPageCount="1" colPageCount="1"/>
  <pivotFields count="7">
    <pivotField dataField="1" showAll="0">
      <items count="14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135"/>
        <item x="27"/>
        <item x="28"/>
        <item x="29"/>
        <item x="30"/>
        <item x="31"/>
        <item x="32"/>
        <item x="136"/>
        <item x="33"/>
        <item x="34"/>
        <item x="137"/>
        <item x="138"/>
        <item x="35"/>
        <item x="36"/>
        <item x="139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140"/>
        <item x="57"/>
        <item x="58"/>
        <item x="59"/>
        <item x="60"/>
        <item x="61"/>
        <item x="62"/>
        <item x="141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142"/>
        <item x="78"/>
        <item x="79"/>
        <item x="80"/>
        <item x="81"/>
        <item x="82"/>
        <item x="143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144"/>
        <item x="99"/>
        <item x="100"/>
        <item x="145"/>
        <item x="101"/>
        <item x="102"/>
        <item x="103"/>
        <item x="104"/>
        <item x="146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t="default"/>
      </items>
    </pivotField>
    <pivotField axis="axisCol" showAll="0">
      <items count="3">
        <item x="0"/>
        <item x="1"/>
        <item t="default"/>
      </items>
    </pivotField>
    <pivotField axis="axisRow" showAll="0" sortType="descending">
      <items count="3">
        <item x="1"/>
        <item x="0"/>
        <item t="default"/>
      </items>
    </pivotField>
    <pivotField showAll="0"/>
    <pivotField showAll="0"/>
    <pivotField showAll="0"/>
    <pivotField axis="axisPage" multipleItemSelectionAllowed="1" showAll="0">
      <items count="3">
        <item h="1" x="1"/>
        <item x="0"/>
        <item t="default"/>
      </items>
    </pivotField>
  </pivotFields>
  <rowFields count="1">
    <field x="2"/>
  </rowFields>
  <rowItems count="3">
    <i>
      <x/>
    </i>
    <i>
      <x v="1"/>
    </i>
    <i t="grand">
      <x/>
    </i>
  </rowItems>
  <colFields count="1">
    <field x="1"/>
  </colFields>
  <colItems count="3">
    <i>
      <x/>
    </i>
    <i>
      <x v="1"/>
    </i>
    <i t="grand">
      <x/>
    </i>
  </colItems>
  <pageFields count="1">
    <pageField fld="6" hier="-1"/>
  </pageFields>
  <dataFields count="1">
    <dataField name="Count of Sample" fld="0" subtotal="count" baseField="0" baseItem="0"/>
  </dataFields>
  <formats count="37">
    <format dxfId="113">
      <pivotArea type="all" dataOnly="0" outline="0" fieldPosition="0"/>
    </format>
    <format dxfId="112">
      <pivotArea outline="0" collapsedLevelsAreSubtotals="1" fieldPosition="0"/>
    </format>
    <format dxfId="111">
      <pivotArea type="origin" dataOnly="0" labelOnly="1" outline="0" fieldPosition="0"/>
    </format>
    <format dxfId="110">
      <pivotArea field="1" type="button" dataOnly="0" labelOnly="1" outline="0" axis="axisCol" fieldPosition="0"/>
    </format>
    <format dxfId="109">
      <pivotArea type="topRight" dataOnly="0" labelOnly="1" outline="0" fieldPosition="0"/>
    </format>
    <format dxfId="108">
      <pivotArea field="2" type="button" dataOnly="0" labelOnly="1" outline="0" axis="axisRow" fieldPosition="0"/>
    </format>
    <format dxfId="107">
      <pivotArea dataOnly="0" labelOnly="1" grandRow="1" outline="0" fieldPosition="0"/>
    </format>
    <format dxfId="106">
      <pivotArea dataOnly="0" labelOnly="1" fieldPosition="0">
        <references count="1">
          <reference field="1" count="0"/>
        </references>
      </pivotArea>
    </format>
    <format dxfId="105">
      <pivotArea dataOnly="0" labelOnly="1" grandCol="1" outline="0" fieldPosition="0"/>
    </format>
    <format dxfId="104">
      <pivotArea type="origin" dataOnly="0" labelOnly="1" outline="0" fieldPosition="0"/>
    </format>
    <format dxfId="103">
      <pivotArea field="1" type="button" dataOnly="0" labelOnly="1" outline="0" axis="axisCol" fieldPosition="0"/>
    </format>
    <format dxfId="102">
      <pivotArea type="topRight" dataOnly="0" labelOnly="1" outline="0" fieldPosition="0"/>
    </format>
    <format dxfId="101">
      <pivotArea field="2" type="button" dataOnly="0" labelOnly="1" outline="0" axis="axisRow" fieldPosition="0"/>
    </format>
    <format dxfId="100">
      <pivotArea dataOnly="0" labelOnly="1" fieldPosition="0">
        <references count="1">
          <reference field="1" count="0"/>
        </references>
      </pivotArea>
    </format>
    <format dxfId="99">
      <pivotArea dataOnly="0" labelOnly="1" grandCol="1" outline="0" fieldPosition="0"/>
    </format>
    <format dxfId="98">
      <pivotArea grandRow="1" outline="0" collapsedLevelsAreSubtotals="1" fieldPosition="0"/>
    </format>
    <format dxfId="97">
      <pivotArea dataOnly="0" labelOnly="1" grandRow="1" outline="0" fieldPosition="0"/>
    </format>
    <format dxfId="96">
      <pivotArea field="2" type="button" dataOnly="0" labelOnly="1" outline="0" axis="axisRow" fieldPosition="0"/>
    </format>
    <format dxfId="95">
      <pivotArea dataOnly="0" labelOnly="1" grandCol="1" outline="0" fieldPosition="0"/>
    </format>
    <format dxfId="94">
      <pivotArea collapsedLevelsAreSubtotals="1" fieldPosition="0">
        <references count="1">
          <reference field="2" count="0"/>
        </references>
      </pivotArea>
    </format>
    <format dxfId="93">
      <pivotArea dataOnly="0" labelOnly="1" fieldPosition="0">
        <references count="1">
          <reference field="2" count="0"/>
        </references>
      </pivotArea>
    </format>
    <format dxfId="92">
      <pivotArea type="origin" dataOnly="0" labelOnly="1" outline="0" fieldPosition="0"/>
    </format>
    <format dxfId="91">
      <pivotArea field="1" type="button" dataOnly="0" labelOnly="1" outline="0" axis="axisCol" fieldPosition="0"/>
    </format>
    <format dxfId="90">
      <pivotArea type="topRight" dataOnly="0" labelOnly="1" outline="0" fieldPosition="0"/>
    </format>
    <format dxfId="89">
      <pivotArea field="1" type="button" dataOnly="0" labelOnly="1" outline="0" axis="axisCol" fieldPosition="0"/>
    </format>
    <format dxfId="88">
      <pivotArea type="origin" dataOnly="0" labelOnly="1" outline="0" fieldPosition="0"/>
    </format>
    <format dxfId="87">
      <pivotArea field="2" type="button" dataOnly="0" labelOnly="1" outline="0" axis="axisRow" fieldPosition="0"/>
    </format>
    <format dxfId="86">
      <pivotArea dataOnly="0" labelOnly="1" fieldPosition="0">
        <references count="1">
          <reference field="2" count="0"/>
        </references>
      </pivotArea>
    </format>
    <format dxfId="85">
      <pivotArea dataOnly="0" labelOnly="1" grandRow="1" outline="0" fieldPosition="0"/>
    </format>
    <format dxfId="84">
      <pivotArea grandCol="1" outline="0" collapsedLevelsAreSubtotals="1" fieldPosition="0"/>
    </format>
    <format dxfId="83">
      <pivotArea dataOnly="0" labelOnly="1" grandCol="1" outline="0" fieldPosition="0"/>
    </format>
    <format dxfId="82">
      <pivotArea outline="0" collapsedLevelsAreSubtotals="1" fieldPosition="0">
        <references count="1">
          <reference field="1" count="0" selected="0"/>
        </references>
      </pivotArea>
    </format>
    <format dxfId="81">
      <pivotArea dataOnly="0" labelOnly="1" fieldPosition="0">
        <references count="1">
          <reference field="1" count="0"/>
        </references>
      </pivotArea>
    </format>
    <format dxfId="80">
      <pivotArea field="2" type="button" dataOnly="0" labelOnly="1" outline="0" axis="axisRow" fieldPosition="0"/>
    </format>
    <format dxfId="79">
      <pivotArea dataOnly="0" labelOnly="1" fieldPosition="0">
        <references count="1">
          <reference field="1" count="0"/>
        </references>
      </pivotArea>
    </format>
    <format dxfId="78">
      <pivotArea dataOnly="0" labelOnly="1" grandCol="1" outline="0" fieldPosition="0"/>
    </format>
    <format dxfId="77">
      <pivotArea dataOnly="0" labelOnly="1" fieldPosition="0">
        <references count="1">
          <reference field="1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795C09-C4D7-A44E-B99C-6319F509988E}" name="PivotTable3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Depth" colHeaderCaption="Bank">
  <location ref="O3:T7" firstHeaderRow="1" firstDataRow="2" firstDataCol="1" rowPageCount="1" colPageCount="1"/>
  <pivotFields count="7">
    <pivotField dataField="1" showAll="0"/>
    <pivotField axis="axisCol" showAll="0">
      <items count="5">
        <item x="3"/>
        <item x="1"/>
        <item x="2"/>
        <item x="0"/>
        <item t="default"/>
      </items>
    </pivotField>
    <pivotField axis="axisRow" showAll="0" sortType="descending">
      <items count="3">
        <item x="0"/>
        <item x="1"/>
        <item t="default"/>
      </items>
    </pivotField>
    <pivotField showAll="0"/>
    <pivotField showAll="0"/>
    <pivotField showAll="0"/>
    <pivotField axis="axisPage" multipleItemSelectionAllowed="1" showAll="0">
      <items count="3">
        <item h="1" x="1"/>
        <item x="0"/>
        <item t="default"/>
      </items>
    </pivotField>
  </pivotFields>
  <rowFields count="1">
    <field x="2"/>
  </rowFields>
  <rowItems count="3">
    <i>
      <x/>
    </i>
    <i>
      <x v="1"/>
    </i>
    <i t="grand">
      <x/>
    </i>
  </rowItems>
  <colFields count="1">
    <field x="1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ample" fld="0" subtotal="count" baseField="0" baseItem="0"/>
  </dataFields>
  <formats count="52">
    <format dxfId="76">
      <pivotArea type="all" dataOnly="0" outline="0" fieldPosition="0"/>
    </format>
    <format dxfId="75">
      <pivotArea outline="0" collapsedLevelsAreSubtotals="1" fieldPosition="0"/>
    </format>
    <format dxfId="74">
      <pivotArea type="origin" dataOnly="0" labelOnly="1" outline="0" fieldPosition="0"/>
    </format>
    <format dxfId="73">
      <pivotArea field="1" type="button" dataOnly="0" labelOnly="1" outline="0" axis="axisCol" fieldPosition="0"/>
    </format>
    <format dxfId="72">
      <pivotArea type="topRight" dataOnly="0" labelOnly="1" outline="0" fieldPosition="0"/>
    </format>
    <format dxfId="71">
      <pivotArea field="2" type="button" dataOnly="0" labelOnly="1" outline="0" axis="axisRow" fieldPosition="0"/>
    </format>
    <format dxfId="70">
      <pivotArea dataOnly="0" labelOnly="1" grandRow="1" outline="0" fieldPosition="0"/>
    </format>
    <format dxfId="69">
      <pivotArea dataOnly="0" labelOnly="1" fieldPosition="0">
        <references count="1">
          <reference field="1" count="0"/>
        </references>
      </pivotArea>
    </format>
    <format dxfId="68">
      <pivotArea dataOnly="0" labelOnly="1" grandCol="1" outline="0" fieldPosition="0"/>
    </format>
    <format dxfId="67">
      <pivotArea type="origin" dataOnly="0" labelOnly="1" outline="0" fieldPosition="0"/>
    </format>
    <format dxfId="66">
      <pivotArea field="1" type="button" dataOnly="0" labelOnly="1" outline="0" axis="axisCol" fieldPosition="0"/>
    </format>
    <format dxfId="65">
      <pivotArea type="topRight" dataOnly="0" labelOnly="1" outline="0" fieldPosition="0"/>
    </format>
    <format dxfId="64">
      <pivotArea field="2" type="button" dataOnly="0" labelOnly="1" outline="0" axis="axisRow" fieldPosition="0"/>
    </format>
    <format dxfId="63">
      <pivotArea dataOnly="0" labelOnly="1" fieldPosition="0">
        <references count="1">
          <reference field="1" count="0"/>
        </references>
      </pivotArea>
    </format>
    <format dxfId="62">
      <pivotArea dataOnly="0" labelOnly="1" grandCol="1" outline="0" fieldPosition="0"/>
    </format>
    <format dxfId="61">
      <pivotArea grandRow="1" outline="0" collapsedLevelsAreSubtotals="1" fieldPosition="0"/>
    </format>
    <format dxfId="60">
      <pivotArea dataOnly="0" labelOnly="1" grandRow="1" outline="0" fieldPosition="0"/>
    </format>
    <format dxfId="59">
      <pivotArea collapsedLevelsAreSubtotals="1" fieldPosition="0">
        <references count="1">
          <reference field="2" count="0"/>
        </references>
      </pivotArea>
    </format>
    <format dxfId="58">
      <pivotArea dataOnly="0" labelOnly="1" fieldPosition="0">
        <references count="1">
          <reference field="2" count="0"/>
        </references>
      </pivotArea>
    </format>
    <format dxfId="57">
      <pivotArea field="2" type="button" dataOnly="0" labelOnly="1" outline="0" axis="axisRow" fieldPosition="0"/>
    </format>
    <format dxfId="56">
      <pivotArea dataOnly="0" labelOnly="1" fieldPosition="0">
        <references count="1">
          <reference field="1" count="0"/>
        </references>
      </pivotArea>
    </format>
    <format dxfId="55">
      <pivotArea dataOnly="0" labelOnly="1" grandCol="1" outline="0" fieldPosition="0"/>
    </format>
    <format dxfId="54">
      <pivotArea type="all" dataOnly="0" outline="0" fieldPosition="0"/>
    </format>
    <format dxfId="53">
      <pivotArea outline="0" collapsedLevelsAreSubtotals="1" fieldPosition="0"/>
    </format>
    <format dxfId="52">
      <pivotArea type="origin" dataOnly="0" labelOnly="1" outline="0" fieldPosition="0"/>
    </format>
    <format dxfId="51">
      <pivotArea field="1" type="button" dataOnly="0" labelOnly="1" outline="0" axis="axisCol" fieldPosition="0"/>
    </format>
    <format dxfId="50">
      <pivotArea type="topRight" dataOnly="0" labelOnly="1" outline="0" fieldPosition="0"/>
    </format>
    <format dxfId="49">
      <pivotArea field="2" type="button" dataOnly="0" labelOnly="1" outline="0" axis="axisRow" fieldPosition="0"/>
    </format>
    <format dxfId="48">
      <pivotArea dataOnly="0" labelOnly="1" fieldPosition="0">
        <references count="1">
          <reference field="2" count="0"/>
        </references>
      </pivotArea>
    </format>
    <format dxfId="47">
      <pivotArea dataOnly="0" labelOnly="1" grandRow="1" outline="0" fieldPosition="0"/>
    </format>
    <format dxfId="46">
      <pivotArea dataOnly="0" labelOnly="1" fieldPosition="0">
        <references count="1">
          <reference field="1" count="0"/>
        </references>
      </pivotArea>
    </format>
    <format dxfId="45">
      <pivotArea dataOnly="0" labelOnly="1" grandCol="1" outline="0" fieldPosition="0"/>
    </format>
    <format dxfId="44">
      <pivotArea type="origin" dataOnly="0" labelOnly="1" outline="0" fieldPosition="0"/>
    </format>
    <format dxfId="43">
      <pivotArea field="2" type="button" dataOnly="0" labelOnly="1" outline="0" axis="axisRow" fieldPosition="0"/>
    </format>
    <format dxfId="42">
      <pivotArea dataOnly="0" labelOnly="1" fieldPosition="0">
        <references count="1">
          <reference field="2" count="0"/>
        </references>
      </pivotArea>
    </format>
    <format dxfId="41">
      <pivotArea dataOnly="0" labelOnly="1" grandRow="1" outline="0" fieldPosition="0"/>
    </format>
    <format dxfId="40">
      <pivotArea field="1" type="button" dataOnly="0" labelOnly="1" outline="0" axis="axisCol" fieldPosition="0"/>
    </format>
    <format dxfId="39">
      <pivotArea type="topRight" dataOnly="0" labelOnly="1" outline="0" fieldPosition="0"/>
    </format>
    <format dxfId="38">
      <pivotArea field="1" type="button" dataOnly="0" labelOnly="1" outline="0" axis="axisCol" fieldPosition="0"/>
    </format>
    <format dxfId="37">
      <pivotArea field="2" type="button" dataOnly="0" labelOnly="1" outline="0" axis="axisRow" fieldPosition="0"/>
    </format>
    <format dxfId="36">
      <pivotArea dataOnly="0" labelOnly="1" fieldPosition="0">
        <references count="1">
          <reference field="1" count="0"/>
        </references>
      </pivotArea>
    </format>
    <format dxfId="35">
      <pivotArea dataOnly="0" labelOnly="1" grandCol="1" outline="0" fieldPosition="0"/>
    </format>
    <format dxfId="34">
      <pivotArea type="all" dataOnly="0" outline="0" fieldPosition="0"/>
    </format>
    <format dxfId="33">
      <pivotArea outline="0" collapsedLevelsAreSubtotals="1" fieldPosition="0"/>
    </format>
    <format dxfId="32">
      <pivotArea type="origin" dataOnly="0" labelOnly="1" outline="0" fieldPosition="0"/>
    </format>
    <format dxfId="31">
      <pivotArea field="1" type="button" dataOnly="0" labelOnly="1" outline="0" axis="axisCol" fieldPosition="0"/>
    </format>
    <format dxfId="30">
      <pivotArea type="topRight" dataOnly="0" labelOnly="1" outline="0" fieldPosition="0"/>
    </format>
    <format dxfId="29">
      <pivotArea field="2" type="button" dataOnly="0" labelOnly="1" outline="0" axis="axisRow" fieldPosition="0"/>
    </format>
    <format dxfId="28">
      <pivotArea dataOnly="0" labelOnly="1" fieldPosition="0">
        <references count="1">
          <reference field="2" count="0"/>
        </references>
      </pivotArea>
    </format>
    <format dxfId="27">
      <pivotArea dataOnly="0" labelOnly="1" grandRow="1" outline="0" fieldPosition="0"/>
    </format>
    <format dxfId="26">
      <pivotArea dataOnly="0" labelOnly="1" fieldPosition="0">
        <references count="1">
          <reference field="1" count="0"/>
        </references>
      </pivotArea>
    </format>
    <format dxfId="25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576E35-7BAD-814A-967A-3F5AB18212B6}">
  <sheetPr>
    <pageSetUpPr fitToPage="1"/>
  </sheetPr>
  <dimension ref="B1:M115"/>
  <sheetViews>
    <sheetView topLeftCell="A55" workbookViewId="0">
      <selection activeCell="M115" sqref="B66:M115"/>
    </sheetView>
  </sheetViews>
  <sheetFormatPr baseColWidth="10" defaultRowHeight="16"/>
  <cols>
    <col min="1" max="1" width="0.85546875" customWidth="1"/>
    <col min="2" max="2" width="14.28515625" bestFit="1" customWidth="1"/>
    <col min="11" max="11" width="8.140625" customWidth="1"/>
    <col min="12" max="12" width="7.28515625" customWidth="1"/>
    <col min="13" max="13" width="7.42578125" customWidth="1"/>
  </cols>
  <sheetData>
    <row r="1" spans="2:13" ht="6" customHeight="1" thickBot="1">
      <c r="B1" s="139"/>
      <c r="C1" s="140"/>
      <c r="D1" s="140"/>
      <c r="E1" s="140"/>
      <c r="F1" s="140"/>
      <c r="G1" s="140"/>
      <c r="H1" s="140"/>
      <c r="I1" s="140"/>
      <c r="J1" s="140"/>
    </row>
    <row r="2" spans="2:13" ht="52" thickBot="1">
      <c r="B2" s="141" t="s">
        <v>510</v>
      </c>
      <c r="C2" s="142" t="s">
        <v>551</v>
      </c>
      <c r="D2" s="142" t="s">
        <v>550</v>
      </c>
      <c r="E2" s="142" t="s">
        <v>500</v>
      </c>
      <c r="F2" s="142" t="s">
        <v>511</v>
      </c>
      <c r="G2" s="142" t="s">
        <v>512</v>
      </c>
      <c r="H2" s="142" t="s">
        <v>513</v>
      </c>
      <c r="I2" s="142" t="s">
        <v>501</v>
      </c>
      <c r="J2" s="143" t="s">
        <v>514</v>
      </c>
      <c r="K2" s="647" t="s">
        <v>1663</v>
      </c>
      <c r="L2" s="648" t="s">
        <v>1664</v>
      </c>
      <c r="M2" s="649" t="s">
        <v>1665</v>
      </c>
    </row>
    <row r="3" spans="2:13" ht="17" thickTop="1">
      <c r="B3" s="144" t="s">
        <v>516</v>
      </c>
      <c r="C3" s="145">
        <v>781.8</v>
      </c>
      <c r="D3" s="145">
        <v>33.5</v>
      </c>
      <c r="E3" s="145">
        <v>9050.4</v>
      </c>
      <c r="F3" s="146">
        <f>((C3/1000)*1000000)/E3</f>
        <v>86.382922301776702</v>
      </c>
      <c r="G3" s="645">
        <f>((K3*$C$49)+(M3*$C$56))*1.05</f>
        <v>0</v>
      </c>
      <c r="H3" s="145">
        <v>10</v>
      </c>
      <c r="I3" s="161">
        <f t="shared" ref="I3:I38" si="0">(H3*G3)/F3</f>
        <v>0</v>
      </c>
      <c r="J3" s="162">
        <f>G3-I3</f>
        <v>0</v>
      </c>
      <c r="K3" s="650">
        <v>0</v>
      </c>
      <c r="L3" s="636"/>
      <c r="M3" s="651">
        <v>0</v>
      </c>
    </row>
    <row r="4" spans="2:13">
      <c r="B4" s="147" t="s">
        <v>515</v>
      </c>
      <c r="C4" s="148">
        <v>401.5</v>
      </c>
      <c r="D4" s="148">
        <v>30.8</v>
      </c>
      <c r="E4" s="148">
        <v>4331.3999999999996</v>
      </c>
      <c r="F4" s="149">
        <f t="shared" ref="F4:F30" si="1">((C4/1000)*1000000)/E4</f>
        <v>92.695202474950364</v>
      </c>
      <c r="G4" s="636">
        <f>((K4*$C$50)+(M4*$C$57))*1.05</f>
        <v>0</v>
      </c>
      <c r="H4" s="148">
        <v>10</v>
      </c>
      <c r="I4" s="163">
        <f t="shared" ref="I4:I30" si="2">(H4*G4)/F4</f>
        <v>0</v>
      </c>
      <c r="J4" s="164">
        <f t="shared" ref="J4:J30" si="3">G4-I4</f>
        <v>0</v>
      </c>
      <c r="K4" s="650">
        <v>0</v>
      </c>
      <c r="L4" s="636"/>
      <c r="M4" s="651">
        <v>0</v>
      </c>
    </row>
    <row r="5" spans="2:13">
      <c r="B5" s="147" t="s">
        <v>517</v>
      </c>
      <c r="C5" s="148">
        <v>770.1</v>
      </c>
      <c r="D5" s="148">
        <v>33.1</v>
      </c>
      <c r="E5" s="148">
        <v>8500</v>
      </c>
      <c r="F5" s="149">
        <f t="shared" si="1"/>
        <v>90.6</v>
      </c>
      <c r="G5" s="636">
        <f t="shared" ref="G5:G16" si="4">((K5*$C$51)+(M5*$C$58))*1.05</f>
        <v>50.400000000000006</v>
      </c>
      <c r="H5" s="148">
        <v>10</v>
      </c>
      <c r="I5" s="163">
        <f t="shared" si="2"/>
        <v>5.5629139072847691</v>
      </c>
      <c r="J5" s="164">
        <f t="shared" si="3"/>
        <v>44.837086092715239</v>
      </c>
      <c r="K5" s="650">
        <v>7</v>
      </c>
      <c r="L5" s="636"/>
      <c r="M5" s="651">
        <v>1</v>
      </c>
    </row>
    <row r="6" spans="2:13">
      <c r="B6" s="147" t="s">
        <v>518</v>
      </c>
      <c r="C6" s="148">
        <v>732.6</v>
      </c>
      <c r="D6" s="148">
        <v>33.9</v>
      </c>
      <c r="E6" s="148">
        <v>8522</v>
      </c>
      <c r="F6" s="149">
        <f t="shared" si="1"/>
        <v>85.96573574278338</v>
      </c>
      <c r="G6" s="636">
        <f t="shared" si="4"/>
        <v>50.400000000000006</v>
      </c>
      <c r="H6" s="148">
        <v>10</v>
      </c>
      <c r="I6" s="163">
        <f t="shared" si="2"/>
        <v>5.8628009828009837</v>
      </c>
      <c r="J6" s="164">
        <f t="shared" si="3"/>
        <v>44.537199017199022</v>
      </c>
      <c r="K6" s="650">
        <v>7</v>
      </c>
      <c r="L6" s="636"/>
      <c r="M6" s="651">
        <v>1</v>
      </c>
    </row>
    <row r="7" spans="2:13">
      <c r="B7" s="147" t="s">
        <v>519</v>
      </c>
      <c r="C7" s="148">
        <v>764.8</v>
      </c>
      <c r="D7" s="148">
        <v>33.700000000000003</v>
      </c>
      <c r="E7" s="148">
        <v>8562.1</v>
      </c>
      <c r="F7" s="149">
        <f t="shared" si="1"/>
        <v>89.323880823629693</v>
      </c>
      <c r="G7" s="636">
        <f t="shared" si="4"/>
        <v>50.400000000000006</v>
      </c>
      <c r="H7" s="148">
        <v>10</v>
      </c>
      <c r="I7" s="163">
        <f t="shared" si="2"/>
        <v>5.6423880753138098</v>
      </c>
      <c r="J7" s="164">
        <f t="shared" si="3"/>
        <v>44.757611924686195</v>
      </c>
      <c r="K7" s="650">
        <v>7</v>
      </c>
      <c r="L7" s="636"/>
      <c r="M7" s="651">
        <v>1</v>
      </c>
    </row>
    <row r="8" spans="2:13">
      <c r="B8" s="147" t="s">
        <v>520</v>
      </c>
      <c r="C8" s="148">
        <v>786.9</v>
      </c>
      <c r="D8" s="148">
        <v>33.700000000000003</v>
      </c>
      <c r="E8" s="148">
        <v>8491</v>
      </c>
      <c r="F8" s="149">
        <f t="shared" si="1"/>
        <v>92.674596631727695</v>
      </c>
      <c r="G8" s="636">
        <f t="shared" si="4"/>
        <v>50.400000000000006</v>
      </c>
      <c r="H8" s="148">
        <v>10</v>
      </c>
      <c r="I8" s="163">
        <f t="shared" si="2"/>
        <v>5.4383835303088084</v>
      </c>
      <c r="J8" s="164">
        <f t="shared" si="3"/>
        <v>44.961616469691194</v>
      </c>
      <c r="K8" s="650">
        <v>7</v>
      </c>
      <c r="L8" s="636"/>
      <c r="M8" s="651">
        <v>1</v>
      </c>
    </row>
    <row r="9" spans="2:13">
      <c r="B9" s="147" t="s">
        <v>521</v>
      </c>
      <c r="C9" s="148">
        <v>802.8</v>
      </c>
      <c r="D9" s="148">
        <v>33.200000000000003</v>
      </c>
      <c r="E9" s="148">
        <v>8571.1</v>
      </c>
      <c r="F9" s="149">
        <f>((C9/1000)*1000000)/E9</f>
        <v>93.663590437633445</v>
      </c>
      <c r="G9" s="636">
        <f t="shared" si="4"/>
        <v>50.400000000000006</v>
      </c>
      <c r="H9" s="148">
        <v>10</v>
      </c>
      <c r="I9" s="163">
        <f t="shared" si="2"/>
        <v>5.3809596412556058</v>
      </c>
      <c r="J9" s="164">
        <f t="shared" si="3"/>
        <v>45.019040358744398</v>
      </c>
      <c r="K9" s="650">
        <v>7</v>
      </c>
      <c r="L9" s="636"/>
      <c r="M9" s="651">
        <v>1</v>
      </c>
    </row>
    <row r="10" spans="2:13">
      <c r="B10" s="147" t="s">
        <v>522</v>
      </c>
      <c r="C10" s="148">
        <v>758.8</v>
      </c>
      <c r="D10" s="148">
        <v>33.700000000000003</v>
      </c>
      <c r="E10" s="148">
        <v>8491</v>
      </c>
      <c r="F10" s="149">
        <f t="shared" si="1"/>
        <v>89.365210222588615</v>
      </c>
      <c r="G10" s="636">
        <f t="shared" si="4"/>
        <v>50.400000000000006</v>
      </c>
      <c r="H10" s="148">
        <v>10</v>
      </c>
      <c r="I10" s="163">
        <f t="shared" si="2"/>
        <v>5.6397785977859787</v>
      </c>
      <c r="J10" s="164">
        <f t="shared" si="3"/>
        <v>44.760221402214029</v>
      </c>
      <c r="K10" s="650">
        <v>7</v>
      </c>
      <c r="L10" s="636"/>
      <c r="M10" s="651">
        <v>1</v>
      </c>
    </row>
    <row r="11" spans="2:13">
      <c r="B11" s="147" t="s">
        <v>523</v>
      </c>
      <c r="C11" s="148">
        <v>819.3</v>
      </c>
      <c r="D11" s="148">
        <v>33.4</v>
      </c>
      <c r="E11" s="148">
        <v>8531.1</v>
      </c>
      <c r="F11" s="149">
        <f t="shared" si="1"/>
        <v>96.036853395224512</v>
      </c>
      <c r="G11" s="636">
        <f t="shared" si="4"/>
        <v>50.400000000000006</v>
      </c>
      <c r="H11" s="148">
        <v>10</v>
      </c>
      <c r="I11" s="163">
        <f t="shared" si="2"/>
        <v>5.2479853533504226</v>
      </c>
      <c r="J11" s="164">
        <f t="shared" si="3"/>
        <v>45.152014646649583</v>
      </c>
      <c r="K11" s="650">
        <v>7</v>
      </c>
      <c r="L11" s="636"/>
      <c r="M11" s="651">
        <v>1</v>
      </c>
    </row>
    <row r="12" spans="2:13">
      <c r="B12" s="147" t="s">
        <v>524</v>
      </c>
      <c r="C12" s="148">
        <v>771.9</v>
      </c>
      <c r="D12" s="148">
        <v>32.9</v>
      </c>
      <c r="E12" s="148">
        <v>8540.1</v>
      </c>
      <c r="F12" s="149">
        <f t="shared" si="1"/>
        <v>90.385358485263637</v>
      </c>
      <c r="G12" s="636">
        <f t="shared" si="4"/>
        <v>50.400000000000006</v>
      </c>
      <c r="H12" s="148">
        <v>10</v>
      </c>
      <c r="I12" s="163">
        <f t="shared" si="2"/>
        <v>5.5761243684415085</v>
      </c>
      <c r="J12" s="164">
        <f t="shared" si="3"/>
        <v>44.823875631558494</v>
      </c>
      <c r="K12" s="650">
        <v>7</v>
      </c>
      <c r="L12" s="636"/>
      <c r="M12" s="651">
        <v>1</v>
      </c>
    </row>
    <row r="13" spans="2:13">
      <c r="B13" s="147" t="s">
        <v>525</v>
      </c>
      <c r="C13" s="148">
        <v>809.9</v>
      </c>
      <c r="D13" s="148">
        <v>33</v>
      </c>
      <c r="E13" s="148">
        <v>8571.1</v>
      </c>
      <c r="F13" s="149">
        <f t="shared" si="1"/>
        <v>94.491955524961782</v>
      </c>
      <c r="G13" s="636">
        <f t="shared" si="4"/>
        <v>50.400000000000006</v>
      </c>
      <c r="H13" s="148">
        <v>10</v>
      </c>
      <c r="I13" s="163">
        <f t="shared" si="2"/>
        <v>5.3337873811581691</v>
      </c>
      <c r="J13" s="164">
        <f t="shared" si="3"/>
        <v>45.066212618841838</v>
      </c>
      <c r="K13" s="650">
        <v>7</v>
      </c>
      <c r="L13" s="636"/>
      <c r="M13" s="651">
        <v>1</v>
      </c>
    </row>
    <row r="14" spans="2:13">
      <c r="B14" s="147" t="s">
        <v>526</v>
      </c>
      <c r="C14" s="148">
        <v>856.8</v>
      </c>
      <c r="D14" s="148">
        <v>32.9</v>
      </c>
      <c r="E14" s="148">
        <v>8540.1</v>
      </c>
      <c r="F14" s="149">
        <f t="shared" si="1"/>
        <v>100.3266940668142</v>
      </c>
      <c r="G14" s="636">
        <f t="shared" si="4"/>
        <v>50.400000000000006</v>
      </c>
      <c r="H14" s="148">
        <v>10</v>
      </c>
      <c r="I14" s="163">
        <f t="shared" si="2"/>
        <v>5.0235882352941186</v>
      </c>
      <c r="J14" s="164">
        <f t="shared" si="3"/>
        <v>45.376411764705885</v>
      </c>
      <c r="K14" s="650">
        <v>7</v>
      </c>
      <c r="L14" s="636"/>
      <c r="M14" s="651">
        <v>1</v>
      </c>
    </row>
    <row r="15" spans="2:13">
      <c r="B15" s="147" t="s">
        <v>527</v>
      </c>
      <c r="C15" s="148">
        <v>825.6</v>
      </c>
      <c r="D15" s="148">
        <v>33.1</v>
      </c>
      <c r="E15" s="148">
        <v>8571.1</v>
      </c>
      <c r="F15" s="149">
        <f t="shared" si="1"/>
        <v>96.323692408208984</v>
      </c>
      <c r="G15" s="636">
        <f t="shared" si="4"/>
        <v>50.400000000000006</v>
      </c>
      <c r="H15" s="148">
        <v>10</v>
      </c>
      <c r="I15" s="163">
        <f t="shared" si="2"/>
        <v>5.232357558139535</v>
      </c>
      <c r="J15" s="164">
        <f t="shared" si="3"/>
        <v>45.167642441860473</v>
      </c>
      <c r="K15" s="650">
        <v>7</v>
      </c>
      <c r="L15" s="636"/>
      <c r="M15" s="651">
        <v>1</v>
      </c>
    </row>
    <row r="16" spans="2:13">
      <c r="B16" s="147" t="s">
        <v>528</v>
      </c>
      <c r="C16" s="148">
        <v>798.4</v>
      </c>
      <c r="D16" s="148">
        <v>33.200000000000003</v>
      </c>
      <c r="E16" s="148">
        <v>8531.1</v>
      </c>
      <c r="F16" s="149">
        <f t="shared" si="1"/>
        <v>93.586993470947476</v>
      </c>
      <c r="G16" s="636">
        <f t="shared" si="4"/>
        <v>50.400000000000006</v>
      </c>
      <c r="H16" s="148">
        <v>10</v>
      </c>
      <c r="I16" s="163">
        <f t="shared" si="2"/>
        <v>5.3853637274549104</v>
      </c>
      <c r="J16" s="164">
        <f t="shared" si="3"/>
        <v>45.014636272545097</v>
      </c>
      <c r="K16" s="650">
        <v>7</v>
      </c>
      <c r="L16" s="636"/>
      <c r="M16" s="651">
        <v>1</v>
      </c>
    </row>
    <row r="17" spans="2:13">
      <c r="B17" s="147" t="s">
        <v>529</v>
      </c>
      <c r="C17" s="148">
        <v>406.8</v>
      </c>
      <c r="D17" s="148">
        <v>30.2</v>
      </c>
      <c r="E17" s="148">
        <v>4029.7</v>
      </c>
      <c r="F17" s="149">
        <f t="shared" si="1"/>
        <v>100.95044296101447</v>
      </c>
      <c r="G17" s="636">
        <f t="shared" ref="G17:G28" si="5">((K17*$C$52)+(M17*$C$59))*1.05</f>
        <v>50.400000000000006</v>
      </c>
      <c r="H17" s="148">
        <v>10</v>
      </c>
      <c r="I17" s="163">
        <f t="shared" si="2"/>
        <v>4.9925486725663717</v>
      </c>
      <c r="J17" s="164">
        <f t="shared" si="3"/>
        <v>45.407451327433634</v>
      </c>
      <c r="K17" s="650">
        <v>7</v>
      </c>
      <c r="L17" s="636"/>
      <c r="M17" s="651">
        <v>1</v>
      </c>
    </row>
    <row r="18" spans="2:13">
      <c r="B18" s="147" t="s">
        <v>530</v>
      </c>
      <c r="C18" s="148">
        <v>367.6</v>
      </c>
      <c r="D18" s="148">
        <v>29</v>
      </c>
      <c r="E18" s="148">
        <v>4007.7</v>
      </c>
      <c r="F18" s="149">
        <f t="shared" si="1"/>
        <v>91.723432392644185</v>
      </c>
      <c r="G18" s="636">
        <f t="shared" si="5"/>
        <v>50.400000000000006</v>
      </c>
      <c r="H18" s="148">
        <v>10</v>
      </c>
      <c r="I18" s="163">
        <f t="shared" si="2"/>
        <v>5.4947791077257877</v>
      </c>
      <c r="J18" s="164">
        <f t="shared" si="3"/>
        <v>44.905220892274215</v>
      </c>
      <c r="K18" s="650">
        <v>7</v>
      </c>
      <c r="L18" s="636"/>
      <c r="M18" s="651">
        <v>1</v>
      </c>
    </row>
    <row r="19" spans="2:13">
      <c r="B19" s="147" t="s">
        <v>531</v>
      </c>
      <c r="C19" s="148">
        <v>383.5</v>
      </c>
      <c r="D19" s="148">
        <v>29.6</v>
      </c>
      <c r="E19" s="148">
        <v>3967.6</v>
      </c>
      <c r="F19" s="149">
        <f t="shared" si="1"/>
        <v>96.65792922673657</v>
      </c>
      <c r="G19" s="636">
        <f t="shared" si="5"/>
        <v>50.400000000000006</v>
      </c>
      <c r="H19" s="148">
        <v>10</v>
      </c>
      <c r="I19" s="163">
        <f t="shared" si="2"/>
        <v>5.2142644067796615</v>
      </c>
      <c r="J19" s="164">
        <f t="shared" si="3"/>
        <v>45.185735593220343</v>
      </c>
      <c r="K19" s="650">
        <v>7</v>
      </c>
      <c r="L19" s="636"/>
      <c r="M19" s="651">
        <v>1</v>
      </c>
    </row>
    <row r="20" spans="2:13">
      <c r="B20" s="147" t="s">
        <v>532</v>
      </c>
      <c r="C20" s="148">
        <v>364.9</v>
      </c>
      <c r="D20" s="148">
        <v>29.4</v>
      </c>
      <c r="E20" s="148">
        <v>4038.7</v>
      </c>
      <c r="F20" s="149">
        <f t="shared" si="1"/>
        <v>90.350855473295866</v>
      </c>
      <c r="G20" s="636">
        <f t="shared" si="5"/>
        <v>50.400000000000006</v>
      </c>
      <c r="H20" s="148">
        <v>10</v>
      </c>
      <c r="I20" s="163">
        <f t="shared" si="2"/>
        <v>5.5782537681556592</v>
      </c>
      <c r="J20" s="164">
        <f t="shared" si="3"/>
        <v>44.821746231844344</v>
      </c>
      <c r="K20" s="650">
        <v>7</v>
      </c>
      <c r="L20" s="636"/>
      <c r="M20" s="651">
        <v>1</v>
      </c>
    </row>
    <row r="21" spans="2:13">
      <c r="B21" s="147" t="s">
        <v>533</v>
      </c>
      <c r="C21" s="148">
        <v>348</v>
      </c>
      <c r="D21" s="148">
        <v>30.5</v>
      </c>
      <c r="E21" s="148">
        <v>3958.6</v>
      </c>
      <c r="F21" s="149">
        <f t="shared" si="1"/>
        <v>87.909867124741069</v>
      </c>
      <c r="G21" s="636">
        <f t="shared" si="5"/>
        <v>50.400000000000006</v>
      </c>
      <c r="H21" s="148">
        <v>10</v>
      </c>
      <c r="I21" s="163">
        <f t="shared" si="2"/>
        <v>5.7331448275862078</v>
      </c>
      <c r="J21" s="164">
        <f t="shared" si="3"/>
        <v>44.666855172413797</v>
      </c>
      <c r="K21" s="650">
        <v>7</v>
      </c>
      <c r="L21" s="636"/>
      <c r="M21" s="651">
        <v>1</v>
      </c>
    </row>
    <row r="22" spans="2:13">
      <c r="B22" s="147" t="s">
        <v>534</v>
      </c>
      <c r="C22" s="148">
        <v>348.9</v>
      </c>
      <c r="D22" s="148">
        <v>29.7</v>
      </c>
      <c r="E22" s="148">
        <v>4038.7</v>
      </c>
      <c r="F22" s="149">
        <f t="shared" si="1"/>
        <v>86.389184638621344</v>
      </c>
      <c r="G22" s="636">
        <f t="shared" si="5"/>
        <v>50.400000000000006</v>
      </c>
      <c r="H22" s="148">
        <v>10</v>
      </c>
      <c r="I22" s="163">
        <f t="shared" si="2"/>
        <v>5.8340636285468621</v>
      </c>
      <c r="J22" s="164">
        <f t="shared" si="3"/>
        <v>44.565936371453141</v>
      </c>
      <c r="K22" s="650">
        <v>7</v>
      </c>
      <c r="L22" s="636"/>
      <c r="M22" s="651">
        <v>1</v>
      </c>
    </row>
    <row r="23" spans="2:13">
      <c r="B23" s="147" t="s">
        <v>535</v>
      </c>
      <c r="C23" s="148">
        <v>359.3</v>
      </c>
      <c r="D23" s="148">
        <v>30</v>
      </c>
      <c r="E23" s="148">
        <v>3998.7</v>
      </c>
      <c r="F23" s="149">
        <f t="shared" si="1"/>
        <v>89.854202615850156</v>
      </c>
      <c r="G23" s="636">
        <f t="shared" si="5"/>
        <v>50.400000000000006</v>
      </c>
      <c r="H23" s="148">
        <v>10</v>
      </c>
      <c r="I23" s="163">
        <f t="shared" si="2"/>
        <v>5.6090865571945452</v>
      </c>
      <c r="J23" s="164">
        <f t="shared" si="3"/>
        <v>44.790913442805461</v>
      </c>
      <c r="K23" s="650">
        <v>7</v>
      </c>
      <c r="L23" s="636"/>
      <c r="M23" s="651">
        <v>1</v>
      </c>
    </row>
    <row r="24" spans="2:13">
      <c r="B24" s="147" t="s">
        <v>536</v>
      </c>
      <c r="C24" s="148">
        <v>354.3</v>
      </c>
      <c r="D24" s="148">
        <v>31.1</v>
      </c>
      <c r="E24" s="148">
        <v>3989.6</v>
      </c>
      <c r="F24" s="149">
        <f t="shared" si="1"/>
        <v>88.805895327852411</v>
      </c>
      <c r="G24" s="636">
        <f t="shared" si="5"/>
        <v>50.400000000000006</v>
      </c>
      <c r="H24" s="148">
        <v>10</v>
      </c>
      <c r="I24" s="163">
        <f t="shared" si="2"/>
        <v>5.6752988992379345</v>
      </c>
      <c r="J24" s="164">
        <f t="shared" si="3"/>
        <v>44.724701100762069</v>
      </c>
      <c r="K24" s="650">
        <v>7</v>
      </c>
      <c r="L24" s="636"/>
      <c r="M24" s="651">
        <v>1</v>
      </c>
    </row>
    <row r="25" spans="2:13">
      <c r="B25" s="147" t="s">
        <v>537</v>
      </c>
      <c r="C25" s="148">
        <v>362.1</v>
      </c>
      <c r="D25" s="148">
        <v>30.6</v>
      </c>
      <c r="E25" s="148">
        <v>3958.6</v>
      </c>
      <c r="F25" s="149">
        <f t="shared" si="1"/>
        <v>91.471732430657326</v>
      </c>
      <c r="G25" s="636">
        <f t="shared" si="5"/>
        <v>50.400000000000006</v>
      </c>
      <c r="H25" s="148">
        <v>10</v>
      </c>
      <c r="I25" s="163">
        <f t="shared" si="2"/>
        <v>5.5098989229494606</v>
      </c>
      <c r="J25" s="164">
        <f t="shared" si="3"/>
        <v>44.890101077050545</v>
      </c>
      <c r="K25" s="650">
        <v>7</v>
      </c>
      <c r="L25" s="636"/>
      <c r="M25" s="651">
        <v>1</v>
      </c>
    </row>
    <row r="26" spans="2:13">
      <c r="B26" s="147" t="s">
        <v>538</v>
      </c>
      <c r="C26" s="148">
        <v>353</v>
      </c>
      <c r="D26" s="148">
        <v>31</v>
      </c>
      <c r="E26" s="148">
        <v>3989.6</v>
      </c>
      <c r="F26" s="149">
        <f t="shared" si="1"/>
        <v>88.480048125125322</v>
      </c>
      <c r="G26" s="636">
        <f t="shared" si="5"/>
        <v>50.400000000000006</v>
      </c>
      <c r="H26" s="148">
        <v>10</v>
      </c>
      <c r="I26" s="163">
        <f t="shared" si="2"/>
        <v>5.696199433427763</v>
      </c>
      <c r="J26" s="164">
        <f t="shared" si="3"/>
        <v>44.703800566572241</v>
      </c>
      <c r="K26" s="650">
        <v>7</v>
      </c>
      <c r="L26" s="636"/>
      <c r="M26" s="651">
        <v>1</v>
      </c>
    </row>
    <row r="27" spans="2:13">
      <c r="B27" s="147" t="s">
        <v>539</v>
      </c>
      <c r="C27" s="148">
        <v>354.2</v>
      </c>
      <c r="D27" s="148">
        <v>30.5</v>
      </c>
      <c r="E27" s="148">
        <v>3958.6</v>
      </c>
      <c r="F27" s="149">
        <f t="shared" si="1"/>
        <v>89.476077401101406</v>
      </c>
      <c r="G27" s="636">
        <f t="shared" si="5"/>
        <v>50.400000000000006</v>
      </c>
      <c r="H27" s="148">
        <v>10</v>
      </c>
      <c r="I27" s="163">
        <f t="shared" si="2"/>
        <v>5.6327905138339922</v>
      </c>
      <c r="J27" s="164">
        <f t="shared" si="3"/>
        <v>44.76720948616601</v>
      </c>
      <c r="K27" s="650">
        <v>7</v>
      </c>
      <c r="L27" s="636"/>
      <c r="M27" s="651">
        <v>1</v>
      </c>
    </row>
    <row r="28" spans="2:13">
      <c r="B28" s="147" t="s">
        <v>540</v>
      </c>
      <c r="C28" s="148">
        <v>357</v>
      </c>
      <c r="D28" s="148">
        <v>30</v>
      </c>
      <c r="E28" s="148">
        <v>3998.7</v>
      </c>
      <c r="F28" s="149">
        <f t="shared" si="1"/>
        <v>89.279015680096037</v>
      </c>
      <c r="G28" s="636">
        <f t="shared" si="5"/>
        <v>50.400000000000006</v>
      </c>
      <c r="H28" s="148">
        <v>10</v>
      </c>
      <c r="I28" s="163">
        <f t="shared" si="2"/>
        <v>5.6452235294117648</v>
      </c>
      <c r="J28" s="164">
        <f t="shared" si="3"/>
        <v>44.75477647058824</v>
      </c>
      <c r="K28" s="650">
        <v>7</v>
      </c>
      <c r="L28" s="636"/>
      <c r="M28" s="651">
        <v>1</v>
      </c>
    </row>
    <row r="29" spans="2:13">
      <c r="B29" s="150" t="s">
        <v>541</v>
      </c>
      <c r="C29" s="151">
        <v>561.79999999999995</v>
      </c>
      <c r="D29" s="151">
        <v>30.3</v>
      </c>
      <c r="E29" s="151">
        <v>6120</v>
      </c>
      <c r="F29" s="152">
        <f t="shared" si="1"/>
        <v>91.797385620915037</v>
      </c>
      <c r="G29" s="638">
        <f>((K29*$I$49)+(L29*$F$49)+(M29*$F$56))*1.05</f>
        <v>37.800000000000004</v>
      </c>
      <c r="H29" s="151">
        <v>10</v>
      </c>
      <c r="I29" s="165">
        <f t="shared" si="2"/>
        <v>4.1177643289426848</v>
      </c>
      <c r="J29" s="166">
        <f t="shared" si="3"/>
        <v>33.68223567105732</v>
      </c>
      <c r="K29" s="652">
        <v>0</v>
      </c>
      <c r="L29" s="637">
        <v>0</v>
      </c>
      <c r="M29" s="653">
        <v>6</v>
      </c>
    </row>
    <row r="30" spans="2:13">
      <c r="B30" s="150" t="s">
        <v>542</v>
      </c>
      <c r="C30" s="151">
        <v>591.6</v>
      </c>
      <c r="D30" s="151">
        <v>29.5</v>
      </c>
      <c r="E30" s="151">
        <v>6482.3</v>
      </c>
      <c r="F30" s="152">
        <f t="shared" si="1"/>
        <v>91.263903244218866</v>
      </c>
      <c r="G30" s="638">
        <f>((K30*$I$50)+(L30*$F$50)+(M30*$F$57))*1.1</f>
        <v>39.6</v>
      </c>
      <c r="H30" s="151">
        <v>10</v>
      </c>
      <c r="I30" s="165">
        <f t="shared" si="2"/>
        <v>4.3390649087221096</v>
      </c>
      <c r="J30" s="166">
        <f t="shared" si="3"/>
        <v>35.260935091277894</v>
      </c>
      <c r="K30" s="652">
        <v>0</v>
      </c>
      <c r="L30" s="637">
        <v>0</v>
      </c>
      <c r="M30" s="653">
        <v>6</v>
      </c>
    </row>
    <row r="31" spans="2:13">
      <c r="B31" s="150" t="s">
        <v>502</v>
      </c>
      <c r="C31" s="151">
        <v>1897</v>
      </c>
      <c r="D31" s="151">
        <v>31.9</v>
      </c>
      <c r="E31" s="151">
        <v>19127.400000000001</v>
      </c>
      <c r="F31" s="152">
        <f>((C31/1000)*1000000)/E31</f>
        <v>99.177096730344942</v>
      </c>
      <c r="G31" s="638">
        <f t="shared" ref="G31:G38" si="6">((K31*$I$51)+(L31*$F$51)+(M31*$F$58))*1.05</f>
        <v>109.2</v>
      </c>
      <c r="H31" s="151">
        <v>1</v>
      </c>
      <c r="I31" s="165">
        <f t="shared" si="0"/>
        <v>1.1010606642066423</v>
      </c>
      <c r="J31" s="166">
        <f t="shared" ref="J31:J38" si="7">G31-I31</f>
        <v>108.09893933579336</v>
      </c>
      <c r="K31" s="652">
        <v>0</v>
      </c>
      <c r="L31" s="637">
        <v>10</v>
      </c>
      <c r="M31" s="653">
        <v>1</v>
      </c>
    </row>
    <row r="32" spans="2:13">
      <c r="B32" s="150" t="s">
        <v>503</v>
      </c>
      <c r="C32" s="151">
        <v>1872.3</v>
      </c>
      <c r="D32" s="151">
        <v>31.9</v>
      </c>
      <c r="E32" s="151">
        <v>19167.400000000001</v>
      </c>
      <c r="F32" s="152">
        <f t="shared" ref="F32:F38" si="8">((C32/1000)*1000000)/E32</f>
        <v>97.681480012938621</v>
      </c>
      <c r="G32" s="638">
        <f t="shared" si="6"/>
        <v>109.2</v>
      </c>
      <c r="H32" s="151">
        <v>1</v>
      </c>
      <c r="I32" s="165">
        <f t="shared" si="0"/>
        <v>1.1179191796186509</v>
      </c>
      <c r="J32" s="166">
        <f t="shared" si="7"/>
        <v>108.08208082038135</v>
      </c>
      <c r="K32" s="652">
        <v>0</v>
      </c>
      <c r="L32" s="637">
        <v>10</v>
      </c>
      <c r="M32" s="653">
        <v>1</v>
      </c>
    </row>
    <row r="33" spans="2:13">
      <c r="B33" s="150" t="s">
        <v>504</v>
      </c>
      <c r="C33" s="151">
        <v>1891</v>
      </c>
      <c r="D33" s="151">
        <v>31.4</v>
      </c>
      <c r="E33" s="151">
        <v>19206.5</v>
      </c>
      <c r="F33" s="152">
        <f t="shared" si="8"/>
        <v>98.456251789758682</v>
      </c>
      <c r="G33" s="638">
        <f t="shared" si="6"/>
        <v>109.2</v>
      </c>
      <c r="H33" s="151">
        <v>1</v>
      </c>
      <c r="I33" s="165">
        <f t="shared" si="0"/>
        <v>1.1091220518244316</v>
      </c>
      <c r="J33" s="166">
        <f t="shared" si="7"/>
        <v>108.09087794817557</v>
      </c>
      <c r="K33" s="652">
        <v>0</v>
      </c>
      <c r="L33" s="637">
        <v>10</v>
      </c>
      <c r="M33" s="653">
        <v>1</v>
      </c>
    </row>
    <row r="34" spans="2:13">
      <c r="B34" s="150" t="s">
        <v>505</v>
      </c>
      <c r="C34" s="151">
        <v>1858.9</v>
      </c>
      <c r="D34" s="151">
        <v>31.8</v>
      </c>
      <c r="E34" s="151">
        <v>19182.400000000001</v>
      </c>
      <c r="F34" s="152">
        <f t="shared" si="8"/>
        <v>96.90653932771707</v>
      </c>
      <c r="G34" s="638">
        <f t="shared" si="6"/>
        <v>109.2</v>
      </c>
      <c r="H34" s="151">
        <v>1</v>
      </c>
      <c r="I34" s="165">
        <f t="shared" si="0"/>
        <v>1.1268589380816614</v>
      </c>
      <c r="J34" s="166">
        <f t="shared" si="7"/>
        <v>108.07314106191834</v>
      </c>
      <c r="K34" s="652">
        <v>0</v>
      </c>
      <c r="L34" s="637">
        <v>10</v>
      </c>
      <c r="M34" s="653">
        <v>1</v>
      </c>
    </row>
    <row r="35" spans="2:13">
      <c r="B35" s="150" t="s">
        <v>506</v>
      </c>
      <c r="C35" s="151">
        <v>1908.5</v>
      </c>
      <c r="D35" s="151">
        <v>31.2</v>
      </c>
      <c r="E35" s="151">
        <v>19255.5</v>
      </c>
      <c r="F35" s="152">
        <f t="shared" si="8"/>
        <v>99.114538703227652</v>
      </c>
      <c r="G35" s="638">
        <f t="shared" si="6"/>
        <v>109.2</v>
      </c>
      <c r="H35" s="151">
        <v>1</v>
      </c>
      <c r="I35" s="165">
        <f t="shared" si="0"/>
        <v>1.1017556195965419</v>
      </c>
      <c r="J35" s="166">
        <f t="shared" si="7"/>
        <v>108.09824438040346</v>
      </c>
      <c r="K35" s="652">
        <v>0</v>
      </c>
      <c r="L35" s="637">
        <v>10</v>
      </c>
      <c r="M35" s="653">
        <v>1</v>
      </c>
    </row>
    <row r="36" spans="2:13">
      <c r="B36" s="150" t="s">
        <v>507</v>
      </c>
      <c r="C36" s="151">
        <v>1854.7</v>
      </c>
      <c r="D36" s="151">
        <v>32</v>
      </c>
      <c r="E36" s="151">
        <v>19188.400000000001</v>
      </c>
      <c r="F36" s="152">
        <f t="shared" si="8"/>
        <v>96.657355485605876</v>
      </c>
      <c r="G36" s="638">
        <f t="shared" si="6"/>
        <v>109.2</v>
      </c>
      <c r="H36" s="151">
        <v>1</v>
      </c>
      <c r="I36" s="165">
        <f t="shared" si="0"/>
        <v>1.1297639941769559</v>
      </c>
      <c r="J36" s="166">
        <f t="shared" si="7"/>
        <v>108.07023600582305</v>
      </c>
      <c r="K36" s="652">
        <v>0</v>
      </c>
      <c r="L36" s="637">
        <v>10</v>
      </c>
      <c r="M36" s="653">
        <v>1</v>
      </c>
    </row>
    <row r="37" spans="2:13">
      <c r="B37" s="150" t="s">
        <v>508</v>
      </c>
      <c r="C37" s="151">
        <v>1898.6</v>
      </c>
      <c r="D37" s="151">
        <v>31.6</v>
      </c>
      <c r="E37" s="151">
        <v>19237.5</v>
      </c>
      <c r="F37" s="152">
        <f t="shared" si="8"/>
        <v>98.692657569850539</v>
      </c>
      <c r="G37" s="638">
        <f t="shared" si="6"/>
        <v>109.2</v>
      </c>
      <c r="H37" s="151">
        <v>1</v>
      </c>
      <c r="I37" s="165">
        <f t="shared" si="0"/>
        <v>1.1064652902138419</v>
      </c>
      <c r="J37" s="166">
        <f t="shared" si="7"/>
        <v>108.09353470978616</v>
      </c>
      <c r="K37" s="652">
        <v>0</v>
      </c>
      <c r="L37" s="637">
        <v>10</v>
      </c>
      <c r="M37" s="653">
        <v>1</v>
      </c>
    </row>
    <row r="38" spans="2:13">
      <c r="B38" s="150" t="s">
        <v>509</v>
      </c>
      <c r="C38" s="151">
        <v>1901.2</v>
      </c>
      <c r="D38" s="151">
        <v>31.8</v>
      </c>
      <c r="E38" s="151">
        <v>19223.5</v>
      </c>
      <c r="F38" s="152">
        <f t="shared" si="8"/>
        <v>98.899784118396752</v>
      </c>
      <c r="G38" s="638">
        <f t="shared" si="6"/>
        <v>109.2</v>
      </c>
      <c r="H38" s="151">
        <v>1</v>
      </c>
      <c r="I38" s="165">
        <f t="shared" si="0"/>
        <v>1.1041480117820324</v>
      </c>
      <c r="J38" s="166">
        <f t="shared" si="7"/>
        <v>108.09585198821797</v>
      </c>
      <c r="K38" s="652">
        <v>0</v>
      </c>
      <c r="L38" s="637">
        <v>10</v>
      </c>
      <c r="M38" s="653">
        <v>1</v>
      </c>
    </row>
    <row r="39" spans="2:13">
      <c r="B39" s="150" t="s">
        <v>543</v>
      </c>
      <c r="C39" s="151" t="s">
        <v>559</v>
      </c>
      <c r="D39" s="151">
        <v>32.5</v>
      </c>
      <c r="E39" s="151">
        <v>20660.400000000001</v>
      </c>
      <c r="F39" s="152" t="e">
        <f t="shared" ref="F39:F44" si="9">((C39/1000)*1000000)/E39</f>
        <v>#VALUE!</v>
      </c>
      <c r="G39" s="638">
        <f t="shared" ref="G39:G44" si="10">((K39*$I$52)+(L39*$F$52)+(M39*$F$59))*1.05</f>
        <v>4.2</v>
      </c>
      <c r="H39" s="151">
        <v>10</v>
      </c>
      <c r="I39" s="165">
        <v>5</v>
      </c>
      <c r="J39" s="166">
        <f t="shared" ref="J39:J44" si="11">G39-I39</f>
        <v>-0.79999999999999982</v>
      </c>
      <c r="K39" s="652">
        <v>0</v>
      </c>
      <c r="L39" s="637">
        <v>0</v>
      </c>
      <c r="M39" s="653">
        <v>1</v>
      </c>
    </row>
    <row r="40" spans="2:13">
      <c r="B40" s="150" t="s">
        <v>544</v>
      </c>
      <c r="C40" s="151" t="s">
        <v>559</v>
      </c>
      <c r="D40" s="151">
        <v>32.6</v>
      </c>
      <c r="E40" s="151">
        <v>20675.400000000001</v>
      </c>
      <c r="F40" s="152" t="e">
        <f t="shared" si="9"/>
        <v>#VALUE!</v>
      </c>
      <c r="G40" s="638">
        <f t="shared" si="10"/>
        <v>4.2</v>
      </c>
      <c r="H40" s="151">
        <v>10</v>
      </c>
      <c r="I40" s="165">
        <v>5.0999999999999996</v>
      </c>
      <c r="J40" s="166">
        <f t="shared" si="11"/>
        <v>-0.89999999999999947</v>
      </c>
      <c r="K40" s="652">
        <v>0</v>
      </c>
      <c r="L40" s="637">
        <v>0</v>
      </c>
      <c r="M40" s="653">
        <v>1</v>
      </c>
    </row>
    <row r="41" spans="2:13">
      <c r="B41" s="150" t="s">
        <v>545</v>
      </c>
      <c r="C41" s="151" t="s">
        <v>559</v>
      </c>
      <c r="D41" s="151">
        <v>32.799999999999997</v>
      </c>
      <c r="E41" s="151">
        <v>20666.400000000001</v>
      </c>
      <c r="F41" s="152" t="e">
        <f t="shared" si="9"/>
        <v>#VALUE!</v>
      </c>
      <c r="G41" s="638">
        <f t="shared" si="10"/>
        <v>4.2</v>
      </c>
      <c r="H41" s="151">
        <v>10</v>
      </c>
      <c r="I41" s="165">
        <v>5</v>
      </c>
      <c r="J41" s="166">
        <f t="shared" si="11"/>
        <v>-0.79999999999999982</v>
      </c>
      <c r="K41" s="652">
        <v>0</v>
      </c>
      <c r="L41" s="637">
        <v>0</v>
      </c>
      <c r="M41" s="653">
        <v>1</v>
      </c>
    </row>
    <row r="42" spans="2:13">
      <c r="B42" s="150" t="s">
        <v>546</v>
      </c>
      <c r="C42" s="151" t="s">
        <v>559</v>
      </c>
      <c r="D42" s="151">
        <v>32.799999999999997</v>
      </c>
      <c r="E42" s="151">
        <v>29676.400000000001</v>
      </c>
      <c r="F42" s="152" t="e">
        <f t="shared" si="9"/>
        <v>#VALUE!</v>
      </c>
      <c r="G42" s="638">
        <f t="shared" si="10"/>
        <v>4.2</v>
      </c>
      <c r="H42" s="151">
        <v>10</v>
      </c>
      <c r="I42" s="165">
        <v>5</v>
      </c>
      <c r="J42" s="166">
        <f t="shared" si="11"/>
        <v>-0.79999999999999982</v>
      </c>
      <c r="K42" s="654">
        <v>0</v>
      </c>
      <c r="L42" s="639">
        <v>0</v>
      </c>
      <c r="M42" s="655">
        <v>1</v>
      </c>
    </row>
    <row r="43" spans="2:13">
      <c r="B43" s="150" t="s">
        <v>547</v>
      </c>
      <c r="C43" s="151" t="s">
        <v>559</v>
      </c>
      <c r="D43" s="151">
        <v>32.700000000000003</v>
      </c>
      <c r="E43" s="151">
        <v>20691.400000000001</v>
      </c>
      <c r="F43" s="152" t="e">
        <f t="shared" si="9"/>
        <v>#VALUE!</v>
      </c>
      <c r="G43" s="640">
        <f t="shared" si="10"/>
        <v>4.2</v>
      </c>
      <c r="H43" s="151">
        <v>10</v>
      </c>
      <c r="I43" s="165">
        <v>5.0999999999999996</v>
      </c>
      <c r="J43" s="166">
        <f t="shared" si="11"/>
        <v>-0.89999999999999947</v>
      </c>
      <c r="K43" s="641">
        <v>0</v>
      </c>
      <c r="L43" s="642">
        <v>0</v>
      </c>
      <c r="M43" s="656">
        <v>1</v>
      </c>
    </row>
    <row r="44" spans="2:13" ht="17" thickBot="1">
      <c r="B44" s="153" t="s">
        <v>548</v>
      </c>
      <c r="C44" s="154" t="s">
        <v>559</v>
      </c>
      <c r="D44" s="154">
        <v>32.6</v>
      </c>
      <c r="E44" s="154">
        <v>20691.400000000001</v>
      </c>
      <c r="F44" s="167" t="e">
        <f t="shared" si="9"/>
        <v>#VALUE!</v>
      </c>
      <c r="G44" s="646">
        <f t="shared" si="10"/>
        <v>4.2</v>
      </c>
      <c r="H44" s="154">
        <v>10</v>
      </c>
      <c r="I44" s="168">
        <v>5.0999999999999996</v>
      </c>
      <c r="J44" s="169">
        <f t="shared" si="11"/>
        <v>-0.89999999999999947</v>
      </c>
      <c r="K44" s="643">
        <v>0</v>
      </c>
      <c r="L44" s="644">
        <v>0</v>
      </c>
      <c r="M44" s="657">
        <v>1</v>
      </c>
    </row>
    <row r="45" spans="2:13" ht="7" customHeight="1">
      <c r="G45" s="170"/>
    </row>
    <row r="46" spans="2:13" ht="17" thickBot="1">
      <c r="B46" s="155" t="s">
        <v>549</v>
      </c>
      <c r="G46" s="170"/>
    </row>
    <row r="47" spans="2:13">
      <c r="B47" s="701" t="s">
        <v>1668</v>
      </c>
      <c r="C47" s="702"/>
      <c r="D47" s="171"/>
      <c r="E47" s="703" t="s">
        <v>1358</v>
      </c>
      <c r="F47" s="704"/>
      <c r="G47" s="170"/>
      <c r="H47" s="703" t="s">
        <v>1667</v>
      </c>
      <c r="I47" s="704"/>
      <c r="L47" s="658">
        <f>SUM(K3:M44)/8</f>
        <v>37.25</v>
      </c>
      <c r="M47" s="658" t="s">
        <v>1666</v>
      </c>
    </row>
    <row r="48" spans="2:13" ht="17" thickBot="1">
      <c r="B48" s="159" t="s">
        <v>510</v>
      </c>
      <c r="C48" s="160" t="s">
        <v>554</v>
      </c>
      <c r="D48" s="171"/>
      <c r="E48" s="159" t="s">
        <v>510</v>
      </c>
      <c r="F48" s="160" t="s">
        <v>554</v>
      </c>
      <c r="G48" s="170"/>
      <c r="H48" s="159" t="s">
        <v>510</v>
      </c>
      <c r="I48" s="160" t="s">
        <v>554</v>
      </c>
    </row>
    <row r="49" spans="2:9" ht="17" thickTop="1">
      <c r="B49" s="158" t="s">
        <v>516</v>
      </c>
      <c r="C49" s="22">
        <v>60</v>
      </c>
      <c r="D49" s="171"/>
      <c r="E49" s="158" t="s">
        <v>541</v>
      </c>
      <c r="F49" s="22">
        <v>12</v>
      </c>
      <c r="G49" s="170"/>
      <c r="H49" s="158" t="s">
        <v>541</v>
      </c>
      <c r="I49" s="22">
        <v>12</v>
      </c>
    </row>
    <row r="50" spans="2:9">
      <c r="B50" s="156" t="s">
        <v>515</v>
      </c>
      <c r="C50" s="18">
        <v>60</v>
      </c>
      <c r="D50" s="171"/>
      <c r="E50" s="156" t="s">
        <v>542</v>
      </c>
      <c r="F50" s="18">
        <v>12</v>
      </c>
      <c r="G50" s="170"/>
      <c r="H50" s="156" t="s">
        <v>542</v>
      </c>
      <c r="I50" s="18">
        <v>12</v>
      </c>
    </row>
    <row r="51" spans="2:9">
      <c r="B51" s="156" t="s">
        <v>552</v>
      </c>
      <c r="C51" s="18">
        <v>6</v>
      </c>
      <c r="D51" s="171"/>
      <c r="E51" s="156" t="s">
        <v>556</v>
      </c>
      <c r="F51" s="18">
        <v>8</v>
      </c>
      <c r="G51" s="170"/>
      <c r="H51" s="156" t="s">
        <v>556</v>
      </c>
      <c r="I51" s="18">
        <v>80</v>
      </c>
    </row>
    <row r="52" spans="2:9" ht="17" thickBot="1">
      <c r="B52" s="157" t="s">
        <v>553</v>
      </c>
      <c r="C52" s="21">
        <v>6</v>
      </c>
      <c r="D52" s="171"/>
      <c r="E52" s="157" t="s">
        <v>557</v>
      </c>
      <c r="F52" s="21">
        <v>8</v>
      </c>
      <c r="G52" s="170"/>
      <c r="H52" s="157" t="s">
        <v>557</v>
      </c>
      <c r="I52" s="21">
        <v>10</v>
      </c>
    </row>
    <row r="53" spans="2:9" ht="17" thickBot="1">
      <c r="D53" s="171"/>
      <c r="G53" s="170"/>
    </row>
    <row r="54" spans="2:9">
      <c r="B54" s="701" t="s">
        <v>555</v>
      </c>
      <c r="C54" s="702"/>
      <c r="D54" s="171"/>
      <c r="E54" s="703" t="s">
        <v>558</v>
      </c>
      <c r="F54" s="704"/>
      <c r="G54" s="170"/>
    </row>
    <row r="55" spans="2:9" ht="17" thickBot="1">
      <c r="B55" s="159" t="s">
        <v>510</v>
      </c>
      <c r="C55" s="160" t="s">
        <v>554</v>
      </c>
      <c r="D55" s="171"/>
      <c r="E55" s="159" t="s">
        <v>510</v>
      </c>
      <c r="F55" s="160" t="s">
        <v>554</v>
      </c>
      <c r="G55" s="170"/>
    </row>
    <row r="56" spans="2:9" ht="17" thickTop="1">
      <c r="B56" s="158" t="s">
        <v>516</v>
      </c>
      <c r="C56" s="22">
        <v>6</v>
      </c>
      <c r="D56" s="171"/>
      <c r="E56" s="158" t="s">
        <v>541</v>
      </c>
      <c r="F56" s="22">
        <v>6</v>
      </c>
      <c r="G56" s="170"/>
    </row>
    <row r="57" spans="2:9">
      <c r="B57" s="156" t="s">
        <v>515</v>
      </c>
      <c r="C57" s="18">
        <v>6</v>
      </c>
      <c r="D57" s="171"/>
      <c r="E57" s="156" t="s">
        <v>542</v>
      </c>
      <c r="F57" s="18">
        <v>6</v>
      </c>
      <c r="G57" s="170"/>
    </row>
    <row r="58" spans="2:9">
      <c r="B58" s="156" t="s">
        <v>552</v>
      </c>
      <c r="C58" s="18">
        <v>6</v>
      </c>
      <c r="D58" s="171"/>
      <c r="E58" s="156" t="s">
        <v>556</v>
      </c>
      <c r="F58" s="18">
        <v>24</v>
      </c>
      <c r="G58" s="170"/>
    </row>
    <row r="59" spans="2:9" ht="17" thickBot="1">
      <c r="B59" s="157" t="s">
        <v>553</v>
      </c>
      <c r="C59" s="21">
        <v>6</v>
      </c>
      <c r="D59" s="171"/>
      <c r="E59" s="157" t="s">
        <v>557</v>
      </c>
      <c r="F59" s="21">
        <v>4</v>
      </c>
      <c r="G59" s="170"/>
    </row>
    <row r="60" spans="2:9">
      <c r="D60" s="171"/>
      <c r="G60" s="170"/>
    </row>
    <row r="61" spans="2:9">
      <c r="D61" s="171"/>
      <c r="G61" s="170"/>
    </row>
    <row r="62" spans="2:9">
      <c r="D62" s="171"/>
      <c r="G62" s="170"/>
    </row>
    <row r="63" spans="2:9">
      <c r="D63" s="171"/>
      <c r="G63" s="170"/>
    </row>
    <row r="64" spans="2:9">
      <c r="D64" s="171"/>
      <c r="G64" s="170"/>
    </row>
    <row r="65" spans="2:13" ht="17" thickBot="1">
      <c r="D65" s="171"/>
      <c r="G65" s="170"/>
    </row>
    <row r="66" spans="2:13" ht="52" thickBot="1">
      <c r="B66" s="141" t="s">
        <v>510</v>
      </c>
      <c r="C66" s="142" t="s">
        <v>551</v>
      </c>
      <c r="D66" s="142" t="s">
        <v>550</v>
      </c>
      <c r="E66" s="142" t="s">
        <v>500</v>
      </c>
      <c r="F66" s="142" t="s">
        <v>511</v>
      </c>
      <c r="G66" s="142" t="s">
        <v>512</v>
      </c>
      <c r="H66" s="142" t="s">
        <v>513</v>
      </c>
      <c r="I66" s="142" t="s">
        <v>501</v>
      </c>
      <c r="J66" s="143" t="s">
        <v>514</v>
      </c>
      <c r="K66" s="647" t="s">
        <v>1663</v>
      </c>
      <c r="L66" s="648" t="s">
        <v>1664</v>
      </c>
      <c r="M66" s="649" t="s">
        <v>1665</v>
      </c>
    </row>
    <row r="67" spans="2:13" ht="17" thickTop="1">
      <c r="B67" s="147" t="s">
        <v>517</v>
      </c>
      <c r="C67" s="148">
        <v>770.1</v>
      </c>
      <c r="D67" s="148">
        <v>33.1</v>
      </c>
      <c r="E67" s="148">
        <v>8500</v>
      </c>
      <c r="F67" s="149">
        <f t="shared" ref="F67:F70" si="12">((C67/1000)*1000000)/E67</f>
        <v>90.6</v>
      </c>
      <c r="G67" s="636">
        <f t="shared" ref="G67:G78" si="13">((K67*$C$51)+(M67*$C$58))*1.05</f>
        <v>50.400000000000006</v>
      </c>
      <c r="H67" s="148">
        <v>10</v>
      </c>
      <c r="I67" s="163">
        <f t="shared" ref="I67:I100" si="14">(H67*G67)/F67</f>
        <v>5.5629139072847691</v>
      </c>
      <c r="J67" s="164">
        <f t="shared" ref="J67:J100" si="15">G67-I67</f>
        <v>44.837086092715239</v>
      </c>
      <c r="K67" s="650">
        <v>7</v>
      </c>
      <c r="L67" s="636"/>
      <c r="M67" s="651">
        <v>1</v>
      </c>
    </row>
    <row r="68" spans="2:13">
      <c r="B68" s="147" t="s">
        <v>518</v>
      </c>
      <c r="C68" s="148">
        <v>732.6</v>
      </c>
      <c r="D68" s="148">
        <v>33.9</v>
      </c>
      <c r="E68" s="148">
        <v>8522</v>
      </c>
      <c r="F68" s="149">
        <f t="shared" si="12"/>
        <v>85.96573574278338</v>
      </c>
      <c r="G68" s="636">
        <f t="shared" si="13"/>
        <v>50.400000000000006</v>
      </c>
      <c r="H68" s="148">
        <v>10</v>
      </c>
      <c r="I68" s="163">
        <f t="shared" si="14"/>
        <v>5.8628009828009837</v>
      </c>
      <c r="J68" s="164">
        <f t="shared" si="15"/>
        <v>44.537199017199022</v>
      </c>
      <c r="K68" s="650">
        <v>7</v>
      </c>
      <c r="L68" s="636"/>
      <c r="M68" s="651">
        <v>1</v>
      </c>
    </row>
    <row r="69" spans="2:13">
      <c r="B69" s="147" t="s">
        <v>519</v>
      </c>
      <c r="C69" s="148">
        <v>764.8</v>
      </c>
      <c r="D69" s="148">
        <v>33.700000000000003</v>
      </c>
      <c r="E69" s="148">
        <v>8562.1</v>
      </c>
      <c r="F69" s="149">
        <f t="shared" si="12"/>
        <v>89.323880823629693</v>
      </c>
      <c r="G69" s="636">
        <f t="shared" si="13"/>
        <v>50.400000000000006</v>
      </c>
      <c r="H69" s="148">
        <v>10</v>
      </c>
      <c r="I69" s="163">
        <f t="shared" si="14"/>
        <v>5.6423880753138098</v>
      </c>
      <c r="J69" s="164">
        <f t="shared" si="15"/>
        <v>44.757611924686195</v>
      </c>
      <c r="K69" s="650">
        <v>7</v>
      </c>
      <c r="L69" s="636"/>
      <c r="M69" s="651">
        <v>1</v>
      </c>
    </row>
    <row r="70" spans="2:13">
      <c r="B70" s="147" t="s">
        <v>520</v>
      </c>
      <c r="C70" s="148">
        <v>786.9</v>
      </c>
      <c r="D70" s="148">
        <v>33.700000000000003</v>
      </c>
      <c r="E70" s="148">
        <v>8491</v>
      </c>
      <c r="F70" s="149">
        <f t="shared" si="12"/>
        <v>92.674596631727695</v>
      </c>
      <c r="G70" s="636">
        <f t="shared" si="13"/>
        <v>50.400000000000006</v>
      </c>
      <c r="H70" s="148">
        <v>10</v>
      </c>
      <c r="I70" s="163">
        <f t="shared" si="14"/>
        <v>5.4383835303088084</v>
      </c>
      <c r="J70" s="164">
        <f t="shared" si="15"/>
        <v>44.961616469691194</v>
      </c>
      <c r="K70" s="650">
        <v>7</v>
      </c>
      <c r="L70" s="636"/>
      <c r="M70" s="651">
        <v>1</v>
      </c>
    </row>
    <row r="71" spans="2:13">
      <c r="B71" s="147" t="s">
        <v>521</v>
      </c>
      <c r="C71" s="148">
        <v>802.8</v>
      </c>
      <c r="D71" s="148">
        <v>33.200000000000003</v>
      </c>
      <c r="E71" s="148">
        <v>8571.1</v>
      </c>
      <c r="F71" s="149">
        <f>((C71/1000)*1000000)/E71</f>
        <v>93.663590437633445</v>
      </c>
      <c r="G71" s="636">
        <f t="shared" si="13"/>
        <v>50.400000000000006</v>
      </c>
      <c r="H71" s="148">
        <v>10</v>
      </c>
      <c r="I71" s="163">
        <f t="shared" si="14"/>
        <v>5.3809596412556058</v>
      </c>
      <c r="J71" s="164">
        <f t="shared" si="15"/>
        <v>45.019040358744398</v>
      </c>
      <c r="K71" s="650">
        <v>7</v>
      </c>
      <c r="L71" s="636"/>
      <c r="M71" s="651">
        <v>1</v>
      </c>
    </row>
    <row r="72" spans="2:13">
      <c r="B72" s="147" t="s">
        <v>522</v>
      </c>
      <c r="C72" s="148">
        <v>758.8</v>
      </c>
      <c r="D72" s="148">
        <v>33.700000000000003</v>
      </c>
      <c r="E72" s="148">
        <v>8491</v>
      </c>
      <c r="F72" s="149">
        <f t="shared" ref="F72:F92" si="16">((C72/1000)*1000000)/E72</f>
        <v>89.365210222588615</v>
      </c>
      <c r="G72" s="636">
        <f t="shared" si="13"/>
        <v>50.400000000000006</v>
      </c>
      <c r="H72" s="148">
        <v>10</v>
      </c>
      <c r="I72" s="163">
        <f t="shared" si="14"/>
        <v>5.6397785977859787</v>
      </c>
      <c r="J72" s="164">
        <f t="shared" si="15"/>
        <v>44.760221402214029</v>
      </c>
      <c r="K72" s="650">
        <v>7</v>
      </c>
      <c r="L72" s="636"/>
      <c r="M72" s="651">
        <v>1</v>
      </c>
    </row>
    <row r="73" spans="2:13">
      <c r="B73" s="147" t="s">
        <v>523</v>
      </c>
      <c r="C73" s="148">
        <v>819.3</v>
      </c>
      <c r="D73" s="148">
        <v>33.4</v>
      </c>
      <c r="E73" s="148">
        <v>8531.1</v>
      </c>
      <c r="F73" s="149">
        <f t="shared" si="16"/>
        <v>96.036853395224512</v>
      </c>
      <c r="G73" s="636">
        <f t="shared" si="13"/>
        <v>50.400000000000006</v>
      </c>
      <c r="H73" s="148">
        <v>10</v>
      </c>
      <c r="I73" s="163">
        <f t="shared" si="14"/>
        <v>5.2479853533504226</v>
      </c>
      <c r="J73" s="164">
        <f t="shared" si="15"/>
        <v>45.152014646649583</v>
      </c>
      <c r="K73" s="650">
        <v>7</v>
      </c>
      <c r="L73" s="636"/>
      <c r="M73" s="651">
        <v>1</v>
      </c>
    </row>
    <row r="74" spans="2:13">
      <c r="B74" s="147" t="s">
        <v>524</v>
      </c>
      <c r="C74" s="148">
        <v>771.9</v>
      </c>
      <c r="D74" s="148">
        <v>32.9</v>
      </c>
      <c r="E74" s="148">
        <v>8540.1</v>
      </c>
      <c r="F74" s="149">
        <f t="shared" si="16"/>
        <v>90.385358485263637</v>
      </c>
      <c r="G74" s="636">
        <f t="shared" si="13"/>
        <v>50.400000000000006</v>
      </c>
      <c r="H74" s="148">
        <v>10</v>
      </c>
      <c r="I74" s="163">
        <f t="shared" si="14"/>
        <v>5.5761243684415085</v>
      </c>
      <c r="J74" s="164">
        <f t="shared" si="15"/>
        <v>44.823875631558494</v>
      </c>
      <c r="K74" s="650">
        <v>7</v>
      </c>
      <c r="L74" s="636"/>
      <c r="M74" s="651">
        <v>1</v>
      </c>
    </row>
    <row r="75" spans="2:13">
      <c r="B75" s="147" t="s">
        <v>525</v>
      </c>
      <c r="C75" s="148">
        <v>809.9</v>
      </c>
      <c r="D75" s="148">
        <v>33</v>
      </c>
      <c r="E75" s="148">
        <v>8571.1</v>
      </c>
      <c r="F75" s="149">
        <f t="shared" si="16"/>
        <v>94.491955524961782</v>
      </c>
      <c r="G75" s="636">
        <f t="shared" si="13"/>
        <v>50.400000000000006</v>
      </c>
      <c r="H75" s="148">
        <v>10</v>
      </c>
      <c r="I75" s="163">
        <f t="shared" si="14"/>
        <v>5.3337873811581691</v>
      </c>
      <c r="J75" s="164">
        <f t="shared" si="15"/>
        <v>45.066212618841838</v>
      </c>
      <c r="K75" s="650">
        <v>7</v>
      </c>
      <c r="L75" s="636"/>
      <c r="M75" s="651">
        <v>1</v>
      </c>
    </row>
    <row r="76" spans="2:13">
      <c r="B76" s="147" t="s">
        <v>526</v>
      </c>
      <c r="C76" s="148">
        <v>856.8</v>
      </c>
      <c r="D76" s="148">
        <v>32.9</v>
      </c>
      <c r="E76" s="148">
        <v>8540.1</v>
      </c>
      <c r="F76" s="149">
        <f t="shared" si="16"/>
        <v>100.3266940668142</v>
      </c>
      <c r="G76" s="636">
        <f t="shared" si="13"/>
        <v>50.400000000000006</v>
      </c>
      <c r="H76" s="148">
        <v>10</v>
      </c>
      <c r="I76" s="163">
        <f t="shared" si="14"/>
        <v>5.0235882352941186</v>
      </c>
      <c r="J76" s="164">
        <f t="shared" si="15"/>
        <v>45.376411764705885</v>
      </c>
      <c r="K76" s="650">
        <v>7</v>
      </c>
      <c r="L76" s="636"/>
      <c r="M76" s="651">
        <v>1</v>
      </c>
    </row>
    <row r="77" spans="2:13">
      <c r="B77" s="147" t="s">
        <v>527</v>
      </c>
      <c r="C77" s="148">
        <v>825.6</v>
      </c>
      <c r="D77" s="148">
        <v>33.1</v>
      </c>
      <c r="E77" s="148">
        <v>8571.1</v>
      </c>
      <c r="F77" s="149">
        <f t="shared" si="16"/>
        <v>96.323692408208984</v>
      </c>
      <c r="G77" s="636">
        <f t="shared" si="13"/>
        <v>50.400000000000006</v>
      </c>
      <c r="H77" s="148">
        <v>10</v>
      </c>
      <c r="I77" s="163">
        <f t="shared" si="14"/>
        <v>5.232357558139535</v>
      </c>
      <c r="J77" s="164">
        <f t="shared" si="15"/>
        <v>45.167642441860473</v>
      </c>
      <c r="K77" s="650">
        <v>7</v>
      </c>
      <c r="L77" s="636"/>
      <c r="M77" s="651">
        <v>1</v>
      </c>
    </row>
    <row r="78" spans="2:13">
      <c r="B78" s="147" t="s">
        <v>528</v>
      </c>
      <c r="C78" s="148">
        <v>798.4</v>
      </c>
      <c r="D78" s="148">
        <v>33.200000000000003</v>
      </c>
      <c r="E78" s="148">
        <v>8531.1</v>
      </c>
      <c r="F78" s="149">
        <f t="shared" si="16"/>
        <v>93.586993470947476</v>
      </c>
      <c r="G78" s="636">
        <f t="shared" si="13"/>
        <v>50.400000000000006</v>
      </c>
      <c r="H78" s="148">
        <v>10</v>
      </c>
      <c r="I78" s="163">
        <f t="shared" si="14"/>
        <v>5.3853637274549104</v>
      </c>
      <c r="J78" s="164">
        <f t="shared" si="15"/>
        <v>45.014636272545097</v>
      </c>
      <c r="K78" s="650">
        <v>7</v>
      </c>
      <c r="L78" s="636"/>
      <c r="M78" s="651">
        <v>1</v>
      </c>
    </row>
    <row r="79" spans="2:13">
      <c r="B79" s="147" t="s">
        <v>529</v>
      </c>
      <c r="C79" s="148">
        <v>406.8</v>
      </c>
      <c r="D79" s="148">
        <v>30.2</v>
      </c>
      <c r="E79" s="148">
        <v>4029.7</v>
      </c>
      <c r="F79" s="149">
        <f t="shared" si="16"/>
        <v>100.95044296101447</v>
      </c>
      <c r="G79" s="636">
        <f t="shared" ref="G79:G90" si="17">((K79*$C$52)+(M79*$C$59))*1.05</f>
        <v>50.400000000000006</v>
      </c>
      <c r="H79" s="148">
        <v>10</v>
      </c>
      <c r="I79" s="163">
        <f t="shared" si="14"/>
        <v>4.9925486725663717</v>
      </c>
      <c r="J79" s="164">
        <f t="shared" si="15"/>
        <v>45.407451327433634</v>
      </c>
      <c r="K79" s="650">
        <v>7</v>
      </c>
      <c r="L79" s="636"/>
      <c r="M79" s="651">
        <v>1</v>
      </c>
    </row>
    <row r="80" spans="2:13">
      <c r="B80" s="147" t="s">
        <v>530</v>
      </c>
      <c r="C80" s="148">
        <v>367.6</v>
      </c>
      <c r="D80" s="148">
        <v>29</v>
      </c>
      <c r="E80" s="148">
        <v>4007.7</v>
      </c>
      <c r="F80" s="149">
        <f t="shared" si="16"/>
        <v>91.723432392644185</v>
      </c>
      <c r="G80" s="636">
        <f t="shared" si="17"/>
        <v>50.400000000000006</v>
      </c>
      <c r="H80" s="148">
        <v>10</v>
      </c>
      <c r="I80" s="163">
        <f t="shared" si="14"/>
        <v>5.4947791077257877</v>
      </c>
      <c r="J80" s="164">
        <f t="shared" si="15"/>
        <v>44.905220892274215</v>
      </c>
      <c r="K80" s="650">
        <v>7</v>
      </c>
      <c r="L80" s="636"/>
      <c r="M80" s="651">
        <v>1</v>
      </c>
    </row>
    <row r="81" spans="2:13">
      <c r="B81" s="147" t="s">
        <v>531</v>
      </c>
      <c r="C81" s="148">
        <v>383.5</v>
      </c>
      <c r="D81" s="148">
        <v>29.6</v>
      </c>
      <c r="E81" s="148">
        <v>3967.6</v>
      </c>
      <c r="F81" s="149">
        <f t="shared" si="16"/>
        <v>96.65792922673657</v>
      </c>
      <c r="G81" s="636">
        <f t="shared" si="17"/>
        <v>50.400000000000006</v>
      </c>
      <c r="H81" s="148">
        <v>10</v>
      </c>
      <c r="I81" s="163">
        <f t="shared" si="14"/>
        <v>5.2142644067796615</v>
      </c>
      <c r="J81" s="164">
        <f t="shared" si="15"/>
        <v>45.185735593220343</v>
      </c>
      <c r="K81" s="650">
        <v>7</v>
      </c>
      <c r="L81" s="636"/>
      <c r="M81" s="651">
        <v>1</v>
      </c>
    </row>
    <row r="82" spans="2:13">
      <c r="B82" s="147" t="s">
        <v>532</v>
      </c>
      <c r="C82" s="148">
        <v>364.9</v>
      </c>
      <c r="D82" s="148">
        <v>29.4</v>
      </c>
      <c r="E82" s="148">
        <v>4038.7</v>
      </c>
      <c r="F82" s="149">
        <f t="shared" si="16"/>
        <v>90.350855473295866</v>
      </c>
      <c r="G82" s="636">
        <f t="shared" si="17"/>
        <v>50.400000000000006</v>
      </c>
      <c r="H82" s="148">
        <v>10</v>
      </c>
      <c r="I82" s="163">
        <f t="shared" si="14"/>
        <v>5.5782537681556592</v>
      </c>
      <c r="J82" s="164">
        <f t="shared" si="15"/>
        <v>44.821746231844344</v>
      </c>
      <c r="K82" s="650">
        <v>7</v>
      </c>
      <c r="L82" s="636"/>
      <c r="M82" s="651">
        <v>1</v>
      </c>
    </row>
    <row r="83" spans="2:13">
      <c r="B83" s="147" t="s">
        <v>533</v>
      </c>
      <c r="C83" s="148">
        <v>348</v>
      </c>
      <c r="D83" s="148">
        <v>30.5</v>
      </c>
      <c r="E83" s="148">
        <v>3958.6</v>
      </c>
      <c r="F83" s="149">
        <f t="shared" si="16"/>
        <v>87.909867124741069</v>
      </c>
      <c r="G83" s="636">
        <f t="shared" si="17"/>
        <v>50.400000000000006</v>
      </c>
      <c r="H83" s="148">
        <v>10</v>
      </c>
      <c r="I83" s="163">
        <f t="shared" si="14"/>
        <v>5.7331448275862078</v>
      </c>
      <c r="J83" s="164">
        <f t="shared" si="15"/>
        <v>44.666855172413797</v>
      </c>
      <c r="K83" s="650">
        <v>7</v>
      </c>
      <c r="L83" s="636"/>
      <c r="M83" s="651">
        <v>1</v>
      </c>
    </row>
    <row r="84" spans="2:13">
      <c r="B84" s="147" t="s">
        <v>534</v>
      </c>
      <c r="C84" s="148">
        <v>348.9</v>
      </c>
      <c r="D84" s="148">
        <v>29.7</v>
      </c>
      <c r="E84" s="148">
        <v>4038.7</v>
      </c>
      <c r="F84" s="149">
        <f t="shared" si="16"/>
        <v>86.389184638621344</v>
      </c>
      <c r="G84" s="636">
        <f t="shared" si="17"/>
        <v>50.400000000000006</v>
      </c>
      <c r="H84" s="148">
        <v>10</v>
      </c>
      <c r="I84" s="163">
        <f t="shared" si="14"/>
        <v>5.8340636285468621</v>
      </c>
      <c r="J84" s="164">
        <f t="shared" si="15"/>
        <v>44.565936371453141</v>
      </c>
      <c r="K84" s="650">
        <v>7</v>
      </c>
      <c r="L84" s="636"/>
      <c r="M84" s="651">
        <v>1</v>
      </c>
    </row>
    <row r="85" spans="2:13">
      <c r="B85" s="147" t="s">
        <v>535</v>
      </c>
      <c r="C85" s="148">
        <v>359.3</v>
      </c>
      <c r="D85" s="148">
        <v>30</v>
      </c>
      <c r="E85" s="148">
        <v>3998.7</v>
      </c>
      <c r="F85" s="149">
        <f t="shared" si="16"/>
        <v>89.854202615850156</v>
      </c>
      <c r="G85" s="636">
        <f t="shared" si="17"/>
        <v>50.400000000000006</v>
      </c>
      <c r="H85" s="148">
        <v>10</v>
      </c>
      <c r="I85" s="163">
        <f t="shared" si="14"/>
        <v>5.6090865571945452</v>
      </c>
      <c r="J85" s="164">
        <f t="shared" si="15"/>
        <v>44.790913442805461</v>
      </c>
      <c r="K85" s="650">
        <v>7</v>
      </c>
      <c r="L85" s="636"/>
      <c r="M85" s="651">
        <v>1</v>
      </c>
    </row>
    <row r="86" spans="2:13">
      <c r="B86" s="147" t="s">
        <v>536</v>
      </c>
      <c r="C86" s="148">
        <v>354.3</v>
      </c>
      <c r="D86" s="148">
        <v>31.1</v>
      </c>
      <c r="E86" s="148">
        <v>3989.6</v>
      </c>
      <c r="F86" s="149">
        <f t="shared" si="16"/>
        <v>88.805895327852411</v>
      </c>
      <c r="G86" s="636">
        <f t="shared" si="17"/>
        <v>50.400000000000006</v>
      </c>
      <c r="H86" s="148">
        <v>10</v>
      </c>
      <c r="I86" s="163">
        <f t="shared" si="14"/>
        <v>5.6752988992379345</v>
      </c>
      <c r="J86" s="164">
        <f t="shared" si="15"/>
        <v>44.724701100762069</v>
      </c>
      <c r="K86" s="650">
        <v>7</v>
      </c>
      <c r="L86" s="636"/>
      <c r="M86" s="651">
        <v>1</v>
      </c>
    </row>
    <row r="87" spans="2:13">
      <c r="B87" s="147" t="s">
        <v>537</v>
      </c>
      <c r="C87" s="148">
        <v>362.1</v>
      </c>
      <c r="D87" s="148">
        <v>30.6</v>
      </c>
      <c r="E87" s="148">
        <v>3958.6</v>
      </c>
      <c r="F87" s="149">
        <f t="shared" si="16"/>
        <v>91.471732430657326</v>
      </c>
      <c r="G87" s="636">
        <f t="shared" si="17"/>
        <v>50.400000000000006</v>
      </c>
      <c r="H87" s="148">
        <v>10</v>
      </c>
      <c r="I87" s="163">
        <f t="shared" si="14"/>
        <v>5.5098989229494606</v>
      </c>
      <c r="J87" s="164">
        <f t="shared" si="15"/>
        <v>44.890101077050545</v>
      </c>
      <c r="K87" s="650">
        <v>7</v>
      </c>
      <c r="L87" s="636"/>
      <c r="M87" s="651">
        <v>1</v>
      </c>
    </row>
    <row r="88" spans="2:13">
      <c r="B88" s="147" t="s">
        <v>538</v>
      </c>
      <c r="C88" s="148">
        <v>353</v>
      </c>
      <c r="D88" s="148">
        <v>31</v>
      </c>
      <c r="E88" s="148">
        <v>3989.6</v>
      </c>
      <c r="F88" s="149">
        <f t="shared" si="16"/>
        <v>88.480048125125322</v>
      </c>
      <c r="G88" s="636">
        <f t="shared" si="17"/>
        <v>50.400000000000006</v>
      </c>
      <c r="H88" s="148">
        <v>10</v>
      </c>
      <c r="I88" s="163">
        <f t="shared" si="14"/>
        <v>5.696199433427763</v>
      </c>
      <c r="J88" s="164">
        <f t="shared" si="15"/>
        <v>44.703800566572241</v>
      </c>
      <c r="K88" s="650">
        <v>7</v>
      </c>
      <c r="L88" s="636"/>
      <c r="M88" s="651">
        <v>1</v>
      </c>
    </row>
    <row r="89" spans="2:13">
      <c r="B89" s="147" t="s">
        <v>539</v>
      </c>
      <c r="C89" s="148">
        <v>354.2</v>
      </c>
      <c r="D89" s="148">
        <v>30.5</v>
      </c>
      <c r="E89" s="148">
        <v>3958.6</v>
      </c>
      <c r="F89" s="149">
        <f t="shared" si="16"/>
        <v>89.476077401101406</v>
      </c>
      <c r="G89" s="636">
        <f t="shared" si="17"/>
        <v>50.400000000000006</v>
      </c>
      <c r="H89" s="148">
        <v>10</v>
      </c>
      <c r="I89" s="163">
        <f t="shared" si="14"/>
        <v>5.6327905138339922</v>
      </c>
      <c r="J89" s="164">
        <f t="shared" si="15"/>
        <v>44.76720948616601</v>
      </c>
      <c r="K89" s="650">
        <v>7</v>
      </c>
      <c r="L89" s="636"/>
      <c r="M89" s="651">
        <v>1</v>
      </c>
    </row>
    <row r="90" spans="2:13">
      <c r="B90" s="147" t="s">
        <v>540</v>
      </c>
      <c r="C90" s="148">
        <v>357</v>
      </c>
      <c r="D90" s="148">
        <v>30</v>
      </c>
      <c r="E90" s="148">
        <v>3998.7</v>
      </c>
      <c r="F90" s="149">
        <f t="shared" si="16"/>
        <v>89.279015680096037</v>
      </c>
      <c r="G90" s="636">
        <f t="shared" si="17"/>
        <v>50.400000000000006</v>
      </c>
      <c r="H90" s="148">
        <v>10</v>
      </c>
      <c r="I90" s="163">
        <f t="shared" si="14"/>
        <v>5.6452235294117648</v>
      </c>
      <c r="J90" s="164">
        <f t="shared" si="15"/>
        <v>44.75477647058824</v>
      </c>
      <c r="K90" s="650">
        <v>7</v>
      </c>
      <c r="L90" s="636"/>
      <c r="M90" s="651">
        <v>1</v>
      </c>
    </row>
    <row r="91" spans="2:13">
      <c r="B91" s="150" t="s">
        <v>541</v>
      </c>
      <c r="C91" s="151">
        <v>561.79999999999995</v>
      </c>
      <c r="D91" s="151">
        <v>30.3</v>
      </c>
      <c r="E91" s="151">
        <v>6120</v>
      </c>
      <c r="F91" s="152">
        <f t="shared" si="16"/>
        <v>91.797385620915037</v>
      </c>
      <c r="G91" s="638">
        <f>((K91*$I$49)+(L91*$F$49)+(M91*$F$56))*1.05</f>
        <v>37.800000000000004</v>
      </c>
      <c r="H91" s="151">
        <v>10</v>
      </c>
      <c r="I91" s="165">
        <f t="shared" si="14"/>
        <v>4.1177643289426848</v>
      </c>
      <c r="J91" s="166">
        <f t="shared" si="15"/>
        <v>33.68223567105732</v>
      </c>
      <c r="K91" s="652">
        <v>0</v>
      </c>
      <c r="L91" s="637">
        <v>0</v>
      </c>
      <c r="M91" s="653">
        <v>6</v>
      </c>
    </row>
    <row r="92" spans="2:13">
      <c r="B92" s="150" t="s">
        <v>542</v>
      </c>
      <c r="C92" s="151">
        <v>591.6</v>
      </c>
      <c r="D92" s="151">
        <v>29.5</v>
      </c>
      <c r="E92" s="151">
        <v>6482.3</v>
      </c>
      <c r="F92" s="152">
        <f t="shared" si="16"/>
        <v>91.263903244218866</v>
      </c>
      <c r="G92" s="638">
        <f>((K92*$I$50)+(L92*$F$50)+(M92*$F$57))*1.1</f>
        <v>39.6</v>
      </c>
      <c r="H92" s="151">
        <v>10</v>
      </c>
      <c r="I92" s="165">
        <f t="shared" si="14"/>
        <v>4.3390649087221096</v>
      </c>
      <c r="J92" s="166">
        <f t="shared" si="15"/>
        <v>35.260935091277894</v>
      </c>
      <c r="K92" s="652">
        <v>0</v>
      </c>
      <c r="L92" s="637">
        <v>0</v>
      </c>
      <c r="M92" s="653">
        <v>6</v>
      </c>
    </row>
    <row r="93" spans="2:13">
      <c r="B93" s="150" t="s">
        <v>502</v>
      </c>
      <c r="C93" s="151">
        <v>1897</v>
      </c>
      <c r="D93" s="151">
        <v>31.9</v>
      </c>
      <c r="E93" s="151">
        <v>19127.400000000001</v>
      </c>
      <c r="F93" s="152">
        <f>((C93/1000)*1000000)/E93</f>
        <v>99.177096730344942</v>
      </c>
      <c r="G93" s="638">
        <f t="shared" ref="G93:G100" si="18">((K93*$I$51)+(L93*$F$51)+(M93*$F$58))*1.05</f>
        <v>109.2</v>
      </c>
      <c r="H93" s="151">
        <v>1</v>
      </c>
      <c r="I93" s="165">
        <f t="shared" si="14"/>
        <v>1.1010606642066423</v>
      </c>
      <c r="J93" s="166">
        <f t="shared" si="15"/>
        <v>108.09893933579336</v>
      </c>
      <c r="K93" s="652">
        <v>0</v>
      </c>
      <c r="L93" s="637">
        <v>10</v>
      </c>
      <c r="M93" s="653">
        <v>1</v>
      </c>
    </row>
    <row r="94" spans="2:13">
      <c r="B94" s="150" t="s">
        <v>503</v>
      </c>
      <c r="C94" s="151">
        <v>1872.3</v>
      </c>
      <c r="D94" s="151">
        <v>31.9</v>
      </c>
      <c r="E94" s="151">
        <v>19167.400000000001</v>
      </c>
      <c r="F94" s="152">
        <f t="shared" ref="F94:F100" si="19">((C94/1000)*1000000)/E94</f>
        <v>97.681480012938621</v>
      </c>
      <c r="G94" s="638">
        <f t="shared" si="18"/>
        <v>109.2</v>
      </c>
      <c r="H94" s="151">
        <v>1</v>
      </c>
      <c r="I94" s="165">
        <f t="shared" si="14"/>
        <v>1.1179191796186509</v>
      </c>
      <c r="J94" s="166">
        <f t="shared" si="15"/>
        <v>108.08208082038135</v>
      </c>
      <c r="K94" s="652">
        <v>0</v>
      </c>
      <c r="L94" s="637">
        <v>10</v>
      </c>
      <c r="M94" s="653">
        <v>1</v>
      </c>
    </row>
    <row r="95" spans="2:13">
      <c r="B95" s="150" t="s">
        <v>504</v>
      </c>
      <c r="C95" s="151">
        <v>1891</v>
      </c>
      <c r="D95" s="151">
        <v>31.4</v>
      </c>
      <c r="E95" s="151">
        <v>19206.5</v>
      </c>
      <c r="F95" s="152">
        <f t="shared" si="19"/>
        <v>98.456251789758682</v>
      </c>
      <c r="G95" s="638">
        <f t="shared" si="18"/>
        <v>109.2</v>
      </c>
      <c r="H95" s="151">
        <v>1</v>
      </c>
      <c r="I95" s="165">
        <f t="shared" si="14"/>
        <v>1.1091220518244316</v>
      </c>
      <c r="J95" s="166">
        <f t="shared" si="15"/>
        <v>108.09087794817557</v>
      </c>
      <c r="K95" s="652">
        <v>0</v>
      </c>
      <c r="L95" s="637">
        <v>10</v>
      </c>
      <c r="M95" s="653">
        <v>1</v>
      </c>
    </row>
    <row r="96" spans="2:13">
      <c r="B96" s="150" t="s">
        <v>505</v>
      </c>
      <c r="C96" s="151">
        <v>1858.9</v>
      </c>
      <c r="D96" s="151">
        <v>31.8</v>
      </c>
      <c r="E96" s="151">
        <v>19182.400000000001</v>
      </c>
      <c r="F96" s="152">
        <f t="shared" si="19"/>
        <v>96.90653932771707</v>
      </c>
      <c r="G96" s="638">
        <f t="shared" si="18"/>
        <v>109.2</v>
      </c>
      <c r="H96" s="151">
        <v>1</v>
      </c>
      <c r="I96" s="165">
        <f t="shared" si="14"/>
        <v>1.1268589380816614</v>
      </c>
      <c r="J96" s="166">
        <f t="shared" si="15"/>
        <v>108.07314106191834</v>
      </c>
      <c r="K96" s="652">
        <v>0</v>
      </c>
      <c r="L96" s="637">
        <v>10</v>
      </c>
      <c r="M96" s="653">
        <v>1</v>
      </c>
    </row>
    <row r="97" spans="2:13">
      <c r="B97" s="150" t="s">
        <v>506</v>
      </c>
      <c r="C97" s="151">
        <v>1908.5</v>
      </c>
      <c r="D97" s="151">
        <v>31.2</v>
      </c>
      <c r="E97" s="151">
        <v>19255.5</v>
      </c>
      <c r="F97" s="152">
        <f t="shared" si="19"/>
        <v>99.114538703227652</v>
      </c>
      <c r="G97" s="638">
        <f t="shared" si="18"/>
        <v>109.2</v>
      </c>
      <c r="H97" s="151">
        <v>1</v>
      </c>
      <c r="I97" s="165">
        <f t="shared" si="14"/>
        <v>1.1017556195965419</v>
      </c>
      <c r="J97" s="166">
        <f t="shared" si="15"/>
        <v>108.09824438040346</v>
      </c>
      <c r="K97" s="652">
        <v>0</v>
      </c>
      <c r="L97" s="637">
        <v>10</v>
      </c>
      <c r="M97" s="653">
        <v>1</v>
      </c>
    </row>
    <row r="98" spans="2:13">
      <c r="B98" s="150" t="s">
        <v>507</v>
      </c>
      <c r="C98" s="151">
        <v>1854.7</v>
      </c>
      <c r="D98" s="151">
        <v>32</v>
      </c>
      <c r="E98" s="151">
        <v>19188.400000000001</v>
      </c>
      <c r="F98" s="152">
        <f t="shared" si="19"/>
        <v>96.657355485605876</v>
      </c>
      <c r="G98" s="638">
        <f t="shared" si="18"/>
        <v>109.2</v>
      </c>
      <c r="H98" s="151">
        <v>1</v>
      </c>
      <c r="I98" s="165">
        <f t="shared" si="14"/>
        <v>1.1297639941769559</v>
      </c>
      <c r="J98" s="166">
        <f t="shared" si="15"/>
        <v>108.07023600582305</v>
      </c>
      <c r="K98" s="652">
        <v>0</v>
      </c>
      <c r="L98" s="637">
        <v>10</v>
      </c>
      <c r="M98" s="653">
        <v>1</v>
      </c>
    </row>
    <row r="99" spans="2:13">
      <c r="B99" s="150" t="s">
        <v>508</v>
      </c>
      <c r="C99" s="151">
        <v>1898.6</v>
      </c>
      <c r="D99" s="151">
        <v>31.6</v>
      </c>
      <c r="E99" s="151">
        <v>19237.5</v>
      </c>
      <c r="F99" s="152">
        <f t="shared" si="19"/>
        <v>98.692657569850539</v>
      </c>
      <c r="G99" s="638">
        <f t="shared" si="18"/>
        <v>109.2</v>
      </c>
      <c r="H99" s="151">
        <v>1</v>
      </c>
      <c r="I99" s="165">
        <f t="shared" si="14"/>
        <v>1.1064652902138419</v>
      </c>
      <c r="J99" s="166">
        <f t="shared" si="15"/>
        <v>108.09353470978616</v>
      </c>
      <c r="K99" s="652">
        <v>0</v>
      </c>
      <c r="L99" s="637">
        <v>10</v>
      </c>
      <c r="M99" s="653">
        <v>1</v>
      </c>
    </row>
    <row r="100" spans="2:13" ht="17" thickBot="1">
      <c r="B100" s="153" t="s">
        <v>509</v>
      </c>
      <c r="C100" s="154">
        <v>1901.2</v>
      </c>
      <c r="D100" s="154">
        <v>31.8</v>
      </c>
      <c r="E100" s="154">
        <v>19223.5</v>
      </c>
      <c r="F100" s="167">
        <f t="shared" si="19"/>
        <v>98.899784118396752</v>
      </c>
      <c r="G100" s="659">
        <f t="shared" si="18"/>
        <v>109.2</v>
      </c>
      <c r="H100" s="154">
        <v>1</v>
      </c>
      <c r="I100" s="168">
        <f t="shared" si="14"/>
        <v>1.1041480117820324</v>
      </c>
      <c r="J100" s="169">
        <f t="shared" si="15"/>
        <v>108.09585198821797</v>
      </c>
      <c r="K100" s="643">
        <v>0</v>
      </c>
      <c r="L100" s="644">
        <v>10</v>
      </c>
      <c r="M100" s="657">
        <v>1</v>
      </c>
    </row>
    <row r="102" spans="2:13" ht="17" thickBot="1">
      <c r="B102" s="155" t="s">
        <v>549</v>
      </c>
      <c r="G102" s="170"/>
    </row>
    <row r="103" spans="2:13">
      <c r="B103" s="701" t="s">
        <v>1668</v>
      </c>
      <c r="C103" s="702"/>
      <c r="D103" s="171"/>
      <c r="E103" s="703" t="s">
        <v>1358</v>
      </c>
      <c r="F103" s="704"/>
      <c r="G103" s="170"/>
      <c r="H103" s="703" t="s">
        <v>1667</v>
      </c>
      <c r="I103" s="704"/>
    </row>
    <row r="104" spans="2:13" ht="17" thickBot="1">
      <c r="B104" s="159" t="s">
        <v>510</v>
      </c>
      <c r="C104" s="160" t="s">
        <v>554</v>
      </c>
      <c r="D104" s="171"/>
      <c r="E104" s="159" t="s">
        <v>510</v>
      </c>
      <c r="F104" s="160" t="s">
        <v>554</v>
      </c>
      <c r="G104" s="170"/>
      <c r="H104" s="159" t="s">
        <v>510</v>
      </c>
      <c r="I104" s="160" t="s">
        <v>554</v>
      </c>
    </row>
    <row r="105" spans="2:13" ht="17" thickTop="1">
      <c r="B105" s="158" t="s">
        <v>516</v>
      </c>
      <c r="C105" s="22">
        <v>60</v>
      </c>
      <c r="D105" s="171"/>
      <c r="E105" s="158" t="s">
        <v>541</v>
      </c>
      <c r="F105" s="22">
        <v>12</v>
      </c>
      <c r="G105" s="170"/>
      <c r="H105" s="158" t="s">
        <v>541</v>
      </c>
      <c r="I105" s="22">
        <v>12</v>
      </c>
    </row>
    <row r="106" spans="2:13">
      <c r="B106" s="156" t="s">
        <v>515</v>
      </c>
      <c r="C106" s="18">
        <v>60</v>
      </c>
      <c r="D106" s="171"/>
      <c r="E106" s="156" t="s">
        <v>542</v>
      </c>
      <c r="F106" s="18">
        <v>12</v>
      </c>
      <c r="G106" s="170"/>
      <c r="H106" s="156" t="s">
        <v>542</v>
      </c>
      <c r="I106" s="18">
        <v>12</v>
      </c>
    </row>
    <row r="107" spans="2:13">
      <c r="B107" s="156" t="s">
        <v>552</v>
      </c>
      <c r="C107" s="18">
        <v>6</v>
      </c>
      <c r="D107" s="171"/>
      <c r="E107" s="156" t="s">
        <v>556</v>
      </c>
      <c r="F107" s="18">
        <v>8</v>
      </c>
      <c r="G107" s="170"/>
      <c r="H107" s="156" t="s">
        <v>556</v>
      </c>
      <c r="I107" s="18">
        <v>80</v>
      </c>
    </row>
    <row r="108" spans="2:13" ht="17" thickBot="1">
      <c r="B108" s="157" t="s">
        <v>553</v>
      </c>
      <c r="C108" s="21">
        <v>6</v>
      </c>
      <c r="D108" s="171"/>
      <c r="E108" s="157" t="s">
        <v>557</v>
      </c>
      <c r="F108" s="21">
        <v>8</v>
      </c>
      <c r="G108" s="170"/>
      <c r="H108" s="157" t="s">
        <v>557</v>
      </c>
      <c r="I108" s="21">
        <v>10</v>
      </c>
    </row>
    <row r="109" spans="2:13" ht="17" thickBot="1">
      <c r="D109" s="171"/>
      <c r="G109" s="170"/>
    </row>
    <row r="110" spans="2:13">
      <c r="B110" s="701" t="s">
        <v>555</v>
      </c>
      <c r="C110" s="702"/>
      <c r="D110" s="171"/>
      <c r="E110" s="703" t="s">
        <v>558</v>
      </c>
      <c r="F110" s="704"/>
      <c r="G110" s="170"/>
    </row>
    <row r="111" spans="2:13" ht="17" thickBot="1">
      <c r="B111" s="159" t="s">
        <v>510</v>
      </c>
      <c r="C111" s="160" t="s">
        <v>554</v>
      </c>
      <c r="D111" s="171"/>
      <c r="E111" s="159" t="s">
        <v>510</v>
      </c>
      <c r="F111" s="160" t="s">
        <v>554</v>
      </c>
      <c r="G111" s="170"/>
    </row>
    <row r="112" spans="2:13" ht="17" thickTop="1">
      <c r="B112" s="158" t="s">
        <v>516</v>
      </c>
      <c r="C112" s="22">
        <v>6</v>
      </c>
      <c r="D112" s="171"/>
      <c r="E112" s="158" t="s">
        <v>541</v>
      </c>
      <c r="F112" s="22">
        <v>6</v>
      </c>
      <c r="G112" s="170"/>
    </row>
    <row r="113" spans="2:7">
      <c r="B113" s="156" t="s">
        <v>515</v>
      </c>
      <c r="C113" s="18">
        <v>6</v>
      </c>
      <c r="D113" s="171"/>
      <c r="E113" s="156" t="s">
        <v>542</v>
      </c>
      <c r="F113" s="18">
        <v>6</v>
      </c>
      <c r="G113" s="170"/>
    </row>
    <row r="114" spans="2:7">
      <c r="B114" s="156" t="s">
        <v>552</v>
      </c>
      <c r="C114" s="18">
        <v>6</v>
      </c>
      <c r="D114" s="171"/>
      <c r="E114" s="156" t="s">
        <v>556</v>
      </c>
      <c r="F114" s="18">
        <v>24</v>
      </c>
      <c r="G114" s="170"/>
    </row>
    <row r="115" spans="2:7" ht="17" thickBot="1">
      <c r="B115" s="157" t="s">
        <v>553</v>
      </c>
      <c r="C115" s="21">
        <v>6</v>
      </c>
      <c r="D115" s="171"/>
      <c r="E115" s="157" t="s">
        <v>557</v>
      </c>
      <c r="F115" s="21">
        <v>4</v>
      </c>
      <c r="G115" s="170"/>
    </row>
  </sheetData>
  <mergeCells count="10">
    <mergeCell ref="B47:C47"/>
    <mergeCell ref="B54:C54"/>
    <mergeCell ref="E47:F47"/>
    <mergeCell ref="E54:F54"/>
    <mergeCell ref="H47:I47"/>
    <mergeCell ref="B103:C103"/>
    <mergeCell ref="E103:F103"/>
    <mergeCell ref="H103:I103"/>
    <mergeCell ref="B110:C110"/>
    <mergeCell ref="E110:F110"/>
  </mergeCells>
  <phoneticPr fontId="7" type="noConversion"/>
  <pageMargins left="0.7" right="0.7" top="0.75" bottom="0.75" header="0.3" footer="0.3"/>
  <pageSetup scale="35" orientation="portrait" horizontalDpi="0" verticalDpi="0" copies="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485157-B6E2-9C4C-A050-B97DF2B77D78}">
  <sheetPr>
    <pageSetUpPr fitToPage="1"/>
  </sheetPr>
  <dimension ref="A1:T50"/>
  <sheetViews>
    <sheetView workbookViewId="0">
      <selection activeCell="N51" sqref="N51"/>
    </sheetView>
  </sheetViews>
  <sheetFormatPr baseColWidth="10" defaultRowHeight="16"/>
  <cols>
    <col min="1" max="1" width="10.85546875" customWidth="1"/>
    <col min="2" max="2" width="11.7109375" bestFit="1" customWidth="1"/>
    <col min="3" max="3" width="10.42578125" bestFit="1" customWidth="1"/>
    <col min="4" max="4" width="7.42578125" bestFit="1" customWidth="1"/>
    <col min="6" max="6" width="5.28515625" bestFit="1" customWidth="1"/>
    <col min="9" max="9" width="14.85546875" bestFit="1" customWidth="1"/>
    <col min="10" max="10" width="7.5703125" customWidth="1"/>
    <col min="11" max="11" width="14.42578125" customWidth="1"/>
    <col min="12" max="12" width="3" bestFit="1" customWidth="1"/>
    <col min="13" max="13" width="2.28515625" customWidth="1"/>
    <col min="14" max="14" width="11.5703125" customWidth="1"/>
    <col min="15" max="16" width="7.7109375" bestFit="1" customWidth="1"/>
    <col min="17" max="17" width="3.42578125" customWidth="1"/>
    <col min="18" max="18" width="12.28515625" customWidth="1"/>
    <col min="19" max="19" width="12" customWidth="1"/>
  </cols>
  <sheetData>
    <row r="1" spans="1:14" ht="35" thickBot="1">
      <c r="A1" s="51" t="s">
        <v>225</v>
      </c>
      <c r="B1" s="2" t="s">
        <v>446</v>
      </c>
      <c r="C1" s="2" t="s">
        <v>226</v>
      </c>
      <c r="D1" s="2" t="s">
        <v>227</v>
      </c>
      <c r="E1" s="3" t="s">
        <v>228</v>
      </c>
      <c r="F1" s="4" t="s">
        <v>229</v>
      </c>
      <c r="G1" s="5" t="s">
        <v>230</v>
      </c>
    </row>
    <row r="2" spans="1:14" ht="17" thickTop="1">
      <c r="A2" s="49" t="s">
        <v>77</v>
      </c>
      <c r="B2" s="13" t="s">
        <v>447</v>
      </c>
      <c r="C2" s="7">
        <v>1.22</v>
      </c>
      <c r="D2" s="7">
        <v>1.1599999999999999</v>
      </c>
      <c r="E2" s="7">
        <v>4.38</v>
      </c>
      <c r="F2" s="8" t="s">
        <v>231</v>
      </c>
      <c r="G2" s="136" t="s">
        <v>450</v>
      </c>
    </row>
    <row r="3" spans="1:14">
      <c r="A3" s="49" t="s">
        <v>79</v>
      </c>
      <c r="B3" s="13" t="s">
        <v>447</v>
      </c>
      <c r="C3" s="10">
        <v>1.3</v>
      </c>
      <c r="D3" s="10">
        <v>0.99</v>
      </c>
      <c r="E3" s="10">
        <v>6.72</v>
      </c>
      <c r="F3" s="11" t="s">
        <v>231</v>
      </c>
      <c r="G3" s="137" t="s">
        <v>450</v>
      </c>
    </row>
    <row r="4" spans="1:14">
      <c r="A4" s="49" t="s">
        <v>81</v>
      </c>
      <c r="B4" s="13" t="s">
        <v>447</v>
      </c>
      <c r="C4" s="10">
        <v>1.32</v>
      </c>
      <c r="D4" s="10">
        <v>1.31</v>
      </c>
      <c r="E4" s="10">
        <v>6.39</v>
      </c>
      <c r="F4" s="11" t="s">
        <v>231</v>
      </c>
      <c r="G4" s="137" t="s">
        <v>450</v>
      </c>
      <c r="L4" s="133"/>
      <c r="M4" s="133" t="s">
        <v>498</v>
      </c>
      <c r="N4" s="135">
        <v>8</v>
      </c>
    </row>
    <row r="5" spans="1:14">
      <c r="A5" s="49" t="s">
        <v>83</v>
      </c>
      <c r="B5" s="13" t="s">
        <v>447</v>
      </c>
      <c r="C5" s="10">
        <v>1.72</v>
      </c>
      <c r="D5" s="10">
        <v>2.1</v>
      </c>
      <c r="E5" s="10">
        <v>65.400000000000006</v>
      </c>
      <c r="F5" s="11" t="s">
        <v>231</v>
      </c>
      <c r="G5" s="137" t="s">
        <v>450</v>
      </c>
    </row>
    <row r="6" spans="1:14">
      <c r="A6" s="49" t="s">
        <v>347</v>
      </c>
      <c r="B6" s="13" t="s">
        <v>448</v>
      </c>
      <c r="C6" s="10">
        <v>1.76</v>
      </c>
      <c r="D6" s="10">
        <v>1.42</v>
      </c>
      <c r="E6" s="10">
        <v>105</v>
      </c>
      <c r="F6" s="11" t="s">
        <v>231</v>
      </c>
      <c r="G6" s="137"/>
    </row>
    <row r="7" spans="1:14">
      <c r="A7" s="49" t="s">
        <v>348</v>
      </c>
      <c r="B7" s="13" t="s">
        <v>448</v>
      </c>
      <c r="C7" s="10">
        <v>1.74</v>
      </c>
      <c r="D7" s="10">
        <v>2.21</v>
      </c>
      <c r="E7" s="13">
        <v>114</v>
      </c>
      <c r="F7" s="11" t="s">
        <v>231</v>
      </c>
      <c r="G7" s="137" t="s">
        <v>450</v>
      </c>
    </row>
    <row r="8" spans="1:14">
      <c r="A8" s="49" t="s">
        <v>349</v>
      </c>
      <c r="B8" s="13" t="s">
        <v>448</v>
      </c>
      <c r="C8" s="10">
        <v>1.73</v>
      </c>
      <c r="D8" s="10">
        <v>1.17</v>
      </c>
      <c r="E8" s="10">
        <v>80.5</v>
      </c>
      <c r="F8" s="11" t="s">
        <v>231</v>
      </c>
      <c r="G8" s="137"/>
    </row>
    <row r="9" spans="1:14" ht="17" thickBot="1">
      <c r="A9" s="53" t="s">
        <v>350</v>
      </c>
      <c r="B9" s="43" t="s">
        <v>448</v>
      </c>
      <c r="C9" s="43">
        <v>1.72</v>
      </c>
      <c r="D9" s="43">
        <v>1.97</v>
      </c>
      <c r="E9" s="43">
        <v>82.2</v>
      </c>
      <c r="F9" s="54" t="s">
        <v>231</v>
      </c>
      <c r="G9" s="138"/>
    </row>
    <row r="11" spans="1:14">
      <c r="A11" s="50" t="s">
        <v>452</v>
      </c>
    </row>
    <row r="12" spans="1:14">
      <c r="A12" s="50" t="s">
        <v>449</v>
      </c>
    </row>
    <row r="14" spans="1:14" ht="17" thickBot="1">
      <c r="A14" s="50" t="s">
        <v>451</v>
      </c>
    </row>
    <row r="15" spans="1:14" ht="35" customHeight="1" thickBot="1">
      <c r="A15" s="51" t="s">
        <v>225</v>
      </c>
      <c r="B15" s="3" t="s">
        <v>454</v>
      </c>
      <c r="C15" s="52" t="s">
        <v>453</v>
      </c>
    </row>
    <row r="16" spans="1:14" ht="17" thickTop="1">
      <c r="A16" s="55" t="s">
        <v>77</v>
      </c>
      <c r="B16" s="56">
        <f>15 - C16</f>
        <v>15</v>
      </c>
      <c r="C16" s="57">
        <v>0</v>
      </c>
      <c r="L16" s="133"/>
      <c r="M16" s="133"/>
    </row>
    <row r="17" spans="1:19">
      <c r="A17" s="49" t="s">
        <v>79</v>
      </c>
      <c r="B17" s="56">
        <f>15 - C17</f>
        <v>15</v>
      </c>
      <c r="C17" s="59">
        <v>0</v>
      </c>
    </row>
    <row r="18" spans="1:19">
      <c r="A18" s="49" t="s">
        <v>81</v>
      </c>
      <c r="B18" s="58">
        <f>15 - C18</f>
        <v>15</v>
      </c>
      <c r="C18" s="59">
        <v>0</v>
      </c>
    </row>
    <row r="19" spans="1:19">
      <c r="A19" s="49" t="s">
        <v>83</v>
      </c>
      <c r="B19" s="58">
        <f>(25*15)/E5</f>
        <v>5.7339449541284395</v>
      </c>
      <c r="C19" s="59">
        <f>15-B19</f>
        <v>9.2660550458715605</v>
      </c>
    </row>
    <row r="20" spans="1:19">
      <c r="A20" s="49" t="s">
        <v>347</v>
      </c>
      <c r="B20" s="58">
        <f t="shared" ref="B20:B22" si="0">(25*15)/E6</f>
        <v>3.5714285714285716</v>
      </c>
      <c r="C20" s="59">
        <f>15-B20</f>
        <v>11.428571428571429</v>
      </c>
    </row>
    <row r="21" spans="1:19">
      <c r="A21" s="49" t="s">
        <v>348</v>
      </c>
      <c r="B21" s="58">
        <f t="shared" si="0"/>
        <v>3.2894736842105261</v>
      </c>
      <c r="C21" s="59">
        <f>15-B21</f>
        <v>11.710526315789474</v>
      </c>
    </row>
    <row r="22" spans="1:19">
      <c r="A22" s="49" t="s">
        <v>349</v>
      </c>
      <c r="B22" s="58">
        <f t="shared" si="0"/>
        <v>4.658385093167702</v>
      </c>
      <c r="C22" s="59">
        <f>15-B22</f>
        <v>10.341614906832298</v>
      </c>
    </row>
    <row r="23" spans="1:19" ht="17" thickBot="1">
      <c r="A23" s="53" t="s">
        <v>350</v>
      </c>
      <c r="B23" s="60">
        <f>(25*15)/E9</f>
        <v>4.562043795620438</v>
      </c>
      <c r="C23" s="61">
        <f>15-B23</f>
        <v>10.437956204379562</v>
      </c>
    </row>
    <row r="25" spans="1:19" ht="90">
      <c r="A25" s="134" t="s">
        <v>499</v>
      </c>
    </row>
    <row r="26" spans="1:19" ht="17" thickBot="1">
      <c r="I26" s="62" t="s">
        <v>455</v>
      </c>
      <c r="J26" s="63"/>
      <c r="K26" s="63"/>
      <c r="L26" s="63"/>
      <c r="N26" s="64" t="s">
        <v>456</v>
      </c>
      <c r="O26" s="65"/>
      <c r="P26" s="65"/>
    </row>
    <row r="27" spans="1:19" ht="49" thickBot="1">
      <c r="I27" s="66" t="s">
        <v>457</v>
      </c>
      <c r="J27" s="67" t="s">
        <v>458</v>
      </c>
      <c r="K27" s="68" t="str">
        <f>"Total Volume (uL)
 "&amp;$N$4&amp;" rxn (+error)"</f>
        <v>Total Volume (uL)
 8 rxn (+error)</v>
      </c>
      <c r="L27" s="63"/>
      <c r="N27" s="69" t="s">
        <v>459</v>
      </c>
      <c r="O27" s="67" t="s">
        <v>458</v>
      </c>
      <c r="P27" s="68" t="s">
        <v>460</v>
      </c>
    </row>
    <row r="28" spans="1:19">
      <c r="I28" s="70" t="s">
        <v>461</v>
      </c>
      <c r="J28" s="71">
        <v>0.6</v>
      </c>
      <c r="K28" s="72">
        <f>J28*$N$4*1.1</f>
        <v>5.28</v>
      </c>
      <c r="L28" s="63"/>
      <c r="N28" s="73" t="s">
        <v>462</v>
      </c>
      <c r="O28" s="74">
        <v>0.5</v>
      </c>
      <c r="P28" s="75">
        <f>O28*$N$4*1.1*1.1</f>
        <v>4.8400000000000007</v>
      </c>
    </row>
    <row r="29" spans="1:19" ht="17" thickBot="1">
      <c r="I29" s="76" t="s">
        <v>463</v>
      </c>
      <c r="J29" s="77">
        <v>0.4</v>
      </c>
      <c r="K29" s="78">
        <f>J29*$N$4*1.1</f>
        <v>3.5200000000000005</v>
      </c>
      <c r="L29" s="63"/>
      <c r="N29" s="79" t="s">
        <v>464</v>
      </c>
      <c r="O29" s="80">
        <v>0.5</v>
      </c>
      <c r="P29" s="81">
        <f>O29*$N$4*1.1*1.1</f>
        <v>4.8400000000000007</v>
      </c>
    </row>
    <row r="30" spans="1:19" ht="17" thickBot="1">
      <c r="I30" s="76" t="s">
        <v>465</v>
      </c>
      <c r="J30" s="77">
        <v>0.6</v>
      </c>
      <c r="K30" s="78">
        <f>J30*$N$4*1.1</f>
        <v>5.28</v>
      </c>
      <c r="L30" s="63"/>
      <c r="N30" s="82" t="s">
        <v>466</v>
      </c>
      <c r="O30" s="83">
        <v>1</v>
      </c>
      <c r="P30" s="84">
        <f>SUM(P28:P29)</f>
        <v>9.6800000000000015</v>
      </c>
    </row>
    <row r="31" spans="1:19" ht="17" thickBot="1">
      <c r="I31" s="85" t="s">
        <v>467</v>
      </c>
      <c r="J31" s="86">
        <v>0.4</v>
      </c>
      <c r="K31" s="87">
        <f>J31*$N$4*1.1</f>
        <v>3.5200000000000005</v>
      </c>
      <c r="L31" s="63"/>
    </row>
    <row r="32" spans="1:19" ht="17" thickBot="1">
      <c r="I32" s="88" t="s">
        <v>468</v>
      </c>
      <c r="J32" s="89">
        <f>SUM(J28:J31)</f>
        <v>2</v>
      </c>
      <c r="K32" s="90">
        <f>SUM(K28:K31)</f>
        <v>17.600000000000001</v>
      </c>
      <c r="L32" s="63"/>
      <c r="N32" s="64" t="s">
        <v>456</v>
      </c>
      <c r="O32" s="65"/>
      <c r="P32" s="65"/>
      <c r="Q32" s="65"/>
      <c r="R32" s="64" t="s">
        <v>456</v>
      </c>
      <c r="S32" s="65"/>
    </row>
    <row r="33" spans="9:20" ht="33" thickBot="1">
      <c r="N33" s="69" t="s">
        <v>469</v>
      </c>
      <c r="O33" s="67" t="s">
        <v>458</v>
      </c>
      <c r="P33" s="68" t="s">
        <v>460</v>
      </c>
      <c r="Q33" s="91"/>
      <c r="R33" s="69" t="s">
        <v>457</v>
      </c>
      <c r="S33" s="67" t="s">
        <v>458</v>
      </c>
      <c r="T33" s="68" t="str">
        <f>"Total Vol "&amp;$N$4&amp;" rxn (+ error)"</f>
        <v>Total Vol 8 rxn (+ error)</v>
      </c>
    </row>
    <row r="34" spans="9:20">
      <c r="N34" s="73" t="s">
        <v>470</v>
      </c>
      <c r="O34" s="74">
        <v>0.5</v>
      </c>
      <c r="P34" s="75">
        <f>O34*$N$4*1.1*1.1</f>
        <v>4.8400000000000007</v>
      </c>
      <c r="Q34" s="92"/>
      <c r="R34" s="93" t="s">
        <v>471</v>
      </c>
      <c r="S34" s="94">
        <v>15</v>
      </c>
      <c r="T34" s="95">
        <f>S34*$N$4*1.1</f>
        <v>132</v>
      </c>
    </row>
    <row r="35" spans="9:20" ht="49" thickBot="1">
      <c r="N35" s="79" t="s">
        <v>472</v>
      </c>
      <c r="O35" s="80">
        <v>0.5</v>
      </c>
      <c r="P35" s="81">
        <f>O35*$N$4*1.1*1.1</f>
        <v>4.8400000000000007</v>
      </c>
      <c r="Q35" s="92"/>
      <c r="R35" s="96" t="s">
        <v>473</v>
      </c>
      <c r="S35" s="97">
        <v>2</v>
      </c>
      <c r="T35" s="98">
        <f>S35*$N$4*1.1</f>
        <v>17.600000000000001</v>
      </c>
    </row>
    <row r="36" spans="9:20" ht="17" thickBot="1">
      <c r="N36" s="82" t="s">
        <v>474</v>
      </c>
      <c r="O36" s="83">
        <v>1</v>
      </c>
      <c r="P36" s="84">
        <f>SUM(P34:P35)</f>
        <v>9.6800000000000015</v>
      </c>
      <c r="Q36" s="99"/>
      <c r="R36" s="100" t="s">
        <v>475</v>
      </c>
      <c r="S36" s="97">
        <v>1</v>
      </c>
      <c r="T36" s="98">
        <f>S36*$N$4*1.1</f>
        <v>8.8000000000000007</v>
      </c>
    </row>
    <row r="37" spans="9:20">
      <c r="N37" s="101"/>
      <c r="O37" s="102"/>
      <c r="P37" s="65"/>
      <c r="Q37" s="65"/>
      <c r="R37" s="100" t="s">
        <v>476</v>
      </c>
      <c r="S37" s="97">
        <v>1</v>
      </c>
      <c r="T37" s="98">
        <f>S37*$N$4*1.1</f>
        <v>8.8000000000000007</v>
      </c>
    </row>
    <row r="38" spans="9:20" ht="17" thickBot="1">
      <c r="N38" s="102"/>
      <c r="O38" s="102"/>
      <c r="P38" s="102"/>
      <c r="Q38" s="102"/>
      <c r="R38" s="103" t="s">
        <v>477</v>
      </c>
      <c r="S38" s="104">
        <v>1</v>
      </c>
      <c r="T38" s="105">
        <f>S38*$N$4*1.1</f>
        <v>8.8000000000000007</v>
      </c>
    </row>
    <row r="39" spans="9:20" ht="17" thickBot="1">
      <c r="N39" s="102"/>
      <c r="O39" s="102"/>
      <c r="P39" s="102"/>
      <c r="Q39" s="102"/>
      <c r="R39" s="106" t="s">
        <v>468</v>
      </c>
      <c r="S39" s="107">
        <f>SUM(S34:S38)</f>
        <v>20</v>
      </c>
      <c r="T39" s="108">
        <f>SUM(T34:T38)</f>
        <v>176.00000000000003</v>
      </c>
    </row>
    <row r="40" spans="9:20" ht="17" thickBot="1">
      <c r="M40" s="109"/>
      <c r="N40" s="110" t="s">
        <v>478</v>
      </c>
      <c r="O40" s="111"/>
      <c r="P40" s="112"/>
      <c r="S40" s="65"/>
    </row>
    <row r="41" spans="9:20" ht="17" thickBot="1">
      <c r="I41" s="113" t="s">
        <v>479</v>
      </c>
      <c r="J41" s="114" t="s">
        <v>480</v>
      </c>
      <c r="K41" s="115" t="str">
        <f>$N$4&amp;" rxns (+error)"</f>
        <v>8 rxns (+error)</v>
      </c>
      <c r="M41" s="116"/>
      <c r="N41" s="117" t="s">
        <v>481</v>
      </c>
      <c r="O41" s="117" t="s">
        <v>482</v>
      </c>
      <c r="P41" s="118"/>
      <c r="S41" s="102"/>
    </row>
    <row r="42" spans="9:20">
      <c r="I42" s="119" t="s">
        <v>483</v>
      </c>
      <c r="J42" s="120">
        <v>0.4</v>
      </c>
      <c r="K42" s="121">
        <f t="shared" ref="K42:K49" si="1">J42*$N$4*1.1</f>
        <v>3.5200000000000005</v>
      </c>
      <c r="M42" s="116"/>
      <c r="N42" s="111" t="s">
        <v>484</v>
      </c>
      <c r="O42" s="112" t="s">
        <v>485</v>
      </c>
      <c r="P42" s="118"/>
      <c r="S42" s="102"/>
    </row>
    <row r="43" spans="9:20">
      <c r="I43" s="122" t="s">
        <v>467</v>
      </c>
      <c r="J43" s="24">
        <v>9.6999999999999993</v>
      </c>
      <c r="K43" s="36">
        <f t="shared" si="1"/>
        <v>85.36</v>
      </c>
      <c r="M43" s="116"/>
      <c r="N43" s="117" t="s">
        <v>486</v>
      </c>
      <c r="O43" s="118" t="s">
        <v>487</v>
      </c>
      <c r="P43" s="123" t="s">
        <v>488</v>
      </c>
    </row>
    <row r="44" spans="9:20" ht="17" thickBot="1">
      <c r="I44" s="122" t="s">
        <v>489</v>
      </c>
      <c r="J44" s="24">
        <v>0.4</v>
      </c>
      <c r="K44" s="36">
        <f t="shared" si="1"/>
        <v>3.5200000000000005</v>
      </c>
      <c r="M44" s="116"/>
      <c r="N44" s="124" t="s">
        <v>490</v>
      </c>
      <c r="O44" s="125" t="s">
        <v>482</v>
      </c>
      <c r="P44" s="118"/>
    </row>
    <row r="45" spans="9:20" ht="17" thickBot="1">
      <c r="I45" s="122" t="s">
        <v>491</v>
      </c>
      <c r="J45" s="24">
        <v>0.4</v>
      </c>
      <c r="K45" s="36">
        <f t="shared" si="1"/>
        <v>3.5200000000000005</v>
      </c>
      <c r="M45" s="126"/>
      <c r="N45" s="124" t="s">
        <v>492</v>
      </c>
      <c r="O45" s="124" t="s">
        <v>493</v>
      </c>
      <c r="P45" s="125"/>
    </row>
    <row r="46" spans="9:20" ht="34">
      <c r="I46" s="127" t="s">
        <v>494</v>
      </c>
      <c r="J46" s="24">
        <v>2.4</v>
      </c>
      <c r="K46" s="36">
        <f t="shared" si="1"/>
        <v>21.12</v>
      </c>
    </row>
    <row r="47" spans="9:20" ht="34">
      <c r="I47" s="127" t="s">
        <v>495</v>
      </c>
      <c r="J47" s="24">
        <v>0.3</v>
      </c>
      <c r="K47" s="36">
        <f t="shared" si="1"/>
        <v>2.64</v>
      </c>
    </row>
    <row r="48" spans="9:20" ht="34">
      <c r="I48" s="127" t="s">
        <v>496</v>
      </c>
      <c r="J48" s="24">
        <v>2</v>
      </c>
      <c r="K48" s="36">
        <f t="shared" si="1"/>
        <v>17.600000000000001</v>
      </c>
    </row>
    <row r="49" spans="9:11" ht="17" thickBot="1">
      <c r="I49" s="128" t="s">
        <v>497</v>
      </c>
      <c r="J49" s="42">
        <v>0.4</v>
      </c>
      <c r="K49" s="129">
        <f t="shared" si="1"/>
        <v>3.5200000000000005</v>
      </c>
    </row>
    <row r="50" spans="9:11" ht="17" thickBot="1">
      <c r="I50" s="130" t="s">
        <v>468</v>
      </c>
      <c r="J50" s="131">
        <v>16</v>
      </c>
      <c r="K50" s="132">
        <f>SUM(K42:K49)</f>
        <v>140.80000000000001</v>
      </c>
    </row>
  </sheetData>
  <phoneticPr fontId="7" type="noConversion"/>
  <conditionalFormatting sqref="C2:C9">
    <cfRule type="cellIs" dxfId="24" priority="3" operator="lessThan">
      <formula>1.75</formula>
    </cfRule>
  </conditionalFormatting>
  <conditionalFormatting sqref="D2:D9">
    <cfRule type="cellIs" dxfId="23" priority="1" operator="lessThan">
      <formula>1.7</formula>
    </cfRule>
  </conditionalFormatting>
  <conditionalFormatting sqref="E2:E9">
    <cfRule type="cellIs" dxfId="22" priority="2" operator="lessThan">
      <formula>25</formula>
    </cfRule>
  </conditionalFormatting>
  <pageMargins left="0.7" right="0.7" top="0.75" bottom="0.75" header="0.3" footer="0.3"/>
  <pageSetup scale="39" orientation="portrait" horizontalDpi="0" verticalDpi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C19645-3C62-3B49-B3D1-E60A1BF44DA8}">
  <sheetPr>
    <pageSetUpPr fitToPage="1"/>
  </sheetPr>
  <dimension ref="A1:X554"/>
  <sheetViews>
    <sheetView topLeftCell="A529" workbookViewId="0">
      <selection activeCell="L554" sqref="L353:L554"/>
    </sheetView>
  </sheetViews>
  <sheetFormatPr baseColWidth="10" defaultRowHeight="16"/>
  <cols>
    <col min="1" max="1" width="7.85546875" bestFit="1" customWidth="1"/>
    <col min="2" max="2" width="13.28515625" bestFit="1" customWidth="1"/>
    <col min="3" max="3" width="7.85546875" customWidth="1"/>
    <col min="4" max="4" width="7" bestFit="1" customWidth="1"/>
    <col min="5" max="5" width="9" customWidth="1"/>
    <col min="6" max="6" width="7.85546875" bestFit="1" customWidth="1"/>
    <col min="8" max="9" width="12" style="174" customWidth="1"/>
    <col min="10" max="10" width="7.140625" customWidth="1"/>
    <col min="11" max="11" width="7" customWidth="1"/>
    <col min="12" max="12" width="10" bestFit="1" customWidth="1"/>
    <col min="13" max="13" width="4" customWidth="1"/>
    <col min="14" max="14" width="7.85546875" bestFit="1" customWidth="1"/>
    <col min="15" max="15" width="13.28515625" bestFit="1" customWidth="1"/>
    <col min="16" max="16" width="10.7109375" customWidth="1"/>
    <col min="17" max="17" width="7" bestFit="1" customWidth="1"/>
    <col min="18" max="18" width="10.7109375" customWidth="1"/>
    <col min="19" max="19" width="7.85546875" bestFit="1" customWidth="1"/>
    <col min="21" max="23" width="10.7109375" customWidth="1"/>
    <col min="24" max="24" width="7" style="174" customWidth="1"/>
    <col min="25" max="25" width="10" bestFit="1" customWidth="1"/>
  </cols>
  <sheetData>
    <row r="1" spans="1:24" ht="17" thickBot="1">
      <c r="A1" s="31" t="s">
        <v>225</v>
      </c>
      <c r="B1" s="32" t="s">
        <v>232</v>
      </c>
      <c r="C1" s="32" t="s">
        <v>233</v>
      </c>
      <c r="D1" s="32" t="s">
        <v>560</v>
      </c>
      <c r="E1" s="32" t="s">
        <v>234</v>
      </c>
      <c r="F1" s="32" t="s">
        <v>235</v>
      </c>
      <c r="G1" s="32" t="s">
        <v>236</v>
      </c>
      <c r="H1" s="273" t="s">
        <v>237</v>
      </c>
      <c r="I1" s="273" t="s">
        <v>238</v>
      </c>
      <c r="J1" s="32" t="s">
        <v>239</v>
      </c>
      <c r="K1" s="32" t="s">
        <v>240</v>
      </c>
      <c r="L1" s="33" t="s">
        <v>241</v>
      </c>
      <c r="X1"/>
    </row>
    <row r="2" spans="1:24" ht="17" thickTop="1">
      <c r="A2" s="34" t="s">
        <v>0</v>
      </c>
      <c r="B2" s="27" t="s">
        <v>1</v>
      </c>
      <c r="C2" s="28" t="s">
        <v>0</v>
      </c>
      <c r="D2" s="29" t="s">
        <v>2</v>
      </c>
      <c r="E2" s="29" t="s">
        <v>246</v>
      </c>
      <c r="F2" s="46" t="s">
        <v>441</v>
      </c>
      <c r="G2" s="29" t="s">
        <v>3</v>
      </c>
      <c r="H2" s="274">
        <v>27.875098333333334</v>
      </c>
      <c r="I2" s="274">
        <v>-93.820346666666694</v>
      </c>
      <c r="J2" s="29">
        <v>145</v>
      </c>
      <c r="K2" s="30">
        <f t="shared" ref="K2:K66" si="0">CONVERT(J2,"ft","m")</f>
        <v>44.195999999999998</v>
      </c>
      <c r="L2" s="35" t="s">
        <v>4</v>
      </c>
    </row>
    <row r="3" spans="1:24">
      <c r="A3" s="40" t="s">
        <v>5</v>
      </c>
      <c r="B3" s="23" t="s">
        <v>6</v>
      </c>
      <c r="C3" s="28" t="s">
        <v>5</v>
      </c>
      <c r="D3" s="24" t="s">
        <v>2</v>
      </c>
      <c r="E3" s="24" t="s">
        <v>246</v>
      </c>
      <c r="F3" s="37" t="s">
        <v>441</v>
      </c>
      <c r="G3" s="24" t="s">
        <v>3</v>
      </c>
      <c r="H3" s="275">
        <v>27.875098333333334</v>
      </c>
      <c r="I3" s="275">
        <v>-93.820346666666694</v>
      </c>
      <c r="J3" s="24">
        <v>145</v>
      </c>
      <c r="K3" s="25">
        <f t="shared" si="0"/>
        <v>44.195999999999998</v>
      </c>
      <c r="L3" s="36" t="s">
        <v>4</v>
      </c>
    </row>
    <row r="4" spans="1:24">
      <c r="A4" s="40" t="s">
        <v>7</v>
      </c>
      <c r="B4" s="23" t="s">
        <v>8</v>
      </c>
      <c r="C4" s="28" t="s">
        <v>7</v>
      </c>
      <c r="D4" s="24" t="s">
        <v>2</v>
      </c>
      <c r="E4" s="24" t="s">
        <v>246</v>
      </c>
      <c r="F4" s="37" t="s">
        <v>441</v>
      </c>
      <c r="G4" s="24" t="s">
        <v>3</v>
      </c>
      <c r="H4" s="275">
        <v>27.875098333333334</v>
      </c>
      <c r="I4" s="275">
        <v>-93.820346666666694</v>
      </c>
      <c r="J4" s="24">
        <v>145</v>
      </c>
      <c r="K4" s="25">
        <f t="shared" si="0"/>
        <v>44.195999999999998</v>
      </c>
      <c r="L4" s="36" t="s">
        <v>4</v>
      </c>
    </row>
    <row r="5" spans="1:24">
      <c r="A5" s="40" t="s">
        <v>9</v>
      </c>
      <c r="B5" s="23" t="s">
        <v>10</v>
      </c>
      <c r="C5" s="28" t="s">
        <v>9</v>
      </c>
      <c r="D5" s="24" t="s">
        <v>11</v>
      </c>
      <c r="E5" s="24" t="s">
        <v>247</v>
      </c>
      <c r="F5" s="37" t="s">
        <v>12</v>
      </c>
      <c r="G5" s="26" t="s">
        <v>3</v>
      </c>
      <c r="H5" s="275">
        <v>27.962994999999999</v>
      </c>
      <c r="I5" s="275">
        <v>-92.593519999999998</v>
      </c>
      <c r="J5" s="24">
        <v>158</v>
      </c>
      <c r="K5" s="25">
        <f t="shared" si="0"/>
        <v>48.1584</v>
      </c>
      <c r="L5" s="36" t="s">
        <v>4</v>
      </c>
    </row>
    <row r="6" spans="1:24">
      <c r="A6" s="40" t="s">
        <v>13</v>
      </c>
      <c r="B6" s="23" t="s">
        <v>14</v>
      </c>
      <c r="C6" s="28" t="s">
        <v>13</v>
      </c>
      <c r="D6" s="24" t="s">
        <v>11</v>
      </c>
      <c r="E6" s="24" t="s">
        <v>247</v>
      </c>
      <c r="F6" s="37" t="s">
        <v>12</v>
      </c>
      <c r="G6" s="26" t="s">
        <v>3</v>
      </c>
      <c r="H6" s="275">
        <v>27.962994999999999</v>
      </c>
      <c r="I6" s="275">
        <v>-92.593519999999998</v>
      </c>
      <c r="J6" s="24">
        <v>158</v>
      </c>
      <c r="K6" s="25">
        <f t="shared" si="0"/>
        <v>48.1584</v>
      </c>
      <c r="L6" s="36" t="s">
        <v>4</v>
      </c>
    </row>
    <row r="7" spans="1:24">
      <c r="A7" s="40" t="s">
        <v>15</v>
      </c>
      <c r="B7" s="23" t="s">
        <v>243</v>
      </c>
      <c r="C7" s="28" t="s">
        <v>15</v>
      </c>
      <c r="D7" s="24" t="s">
        <v>11</v>
      </c>
      <c r="E7" s="24" t="s">
        <v>247</v>
      </c>
      <c r="F7" s="37" t="s">
        <v>12</v>
      </c>
      <c r="G7" s="26" t="s">
        <v>3</v>
      </c>
      <c r="H7" s="275">
        <v>27.962994999999999</v>
      </c>
      <c r="I7" s="275">
        <v>-92.593519999999998</v>
      </c>
      <c r="J7" s="24">
        <v>158</v>
      </c>
      <c r="K7" s="25">
        <f t="shared" si="0"/>
        <v>48.1584</v>
      </c>
      <c r="L7" s="36" t="s">
        <v>4</v>
      </c>
    </row>
    <row r="8" spans="1:24">
      <c r="A8" s="40" t="s">
        <v>17</v>
      </c>
      <c r="B8" s="23" t="s">
        <v>16</v>
      </c>
      <c r="C8" s="28" t="s">
        <v>17</v>
      </c>
      <c r="D8" s="24" t="s">
        <v>11</v>
      </c>
      <c r="E8" s="24" t="s">
        <v>247</v>
      </c>
      <c r="F8" s="37" t="s">
        <v>12</v>
      </c>
      <c r="G8" s="26" t="s">
        <v>3</v>
      </c>
      <c r="H8" s="275">
        <v>27.962994999999999</v>
      </c>
      <c r="I8" s="275">
        <v>-92.593519999999998</v>
      </c>
      <c r="J8" s="24">
        <v>158</v>
      </c>
      <c r="K8" s="25">
        <f t="shared" si="0"/>
        <v>48.1584</v>
      </c>
      <c r="L8" s="36" t="s">
        <v>4</v>
      </c>
    </row>
    <row r="9" spans="1:24">
      <c r="A9" s="40" t="s">
        <v>18</v>
      </c>
      <c r="B9" s="23" t="s">
        <v>244</v>
      </c>
      <c r="C9" s="28" t="s">
        <v>18</v>
      </c>
      <c r="D9" s="24" t="s">
        <v>11</v>
      </c>
      <c r="E9" s="24" t="s">
        <v>247</v>
      </c>
      <c r="F9" s="37" t="s">
        <v>12</v>
      </c>
      <c r="G9" s="26" t="s">
        <v>3</v>
      </c>
      <c r="H9" s="275">
        <v>27.962994999999999</v>
      </c>
      <c r="I9" s="275">
        <v>-92.593519999999998</v>
      </c>
      <c r="J9" s="24">
        <v>158</v>
      </c>
      <c r="K9" s="25">
        <f t="shared" si="0"/>
        <v>48.1584</v>
      </c>
      <c r="L9" s="36" t="s">
        <v>4</v>
      </c>
    </row>
    <row r="10" spans="1:24">
      <c r="A10" s="40" t="s">
        <v>19</v>
      </c>
      <c r="B10" s="23" t="s">
        <v>20</v>
      </c>
      <c r="C10" s="28" t="s">
        <v>19</v>
      </c>
      <c r="D10" s="24" t="s">
        <v>11</v>
      </c>
      <c r="E10" s="24" t="s">
        <v>247</v>
      </c>
      <c r="F10" s="37" t="s">
        <v>12</v>
      </c>
      <c r="G10" s="26" t="s">
        <v>3</v>
      </c>
      <c r="H10" s="275">
        <v>27.962994999999999</v>
      </c>
      <c r="I10" s="275">
        <v>-92.593519999999998</v>
      </c>
      <c r="J10" s="24">
        <v>157</v>
      </c>
      <c r="K10" s="25">
        <f t="shared" si="0"/>
        <v>47.8536</v>
      </c>
      <c r="L10" s="36" t="s">
        <v>4</v>
      </c>
    </row>
    <row r="11" spans="1:24">
      <c r="A11" s="40" t="s">
        <v>21</v>
      </c>
      <c r="B11" s="23" t="s">
        <v>22</v>
      </c>
      <c r="C11" s="28" t="s">
        <v>21</v>
      </c>
      <c r="D11" s="24" t="s">
        <v>11</v>
      </c>
      <c r="E11" s="24" t="s">
        <v>247</v>
      </c>
      <c r="F11" s="37" t="s">
        <v>12</v>
      </c>
      <c r="G11" s="26" t="s">
        <v>3</v>
      </c>
      <c r="H11" s="275">
        <v>27.962994999999999</v>
      </c>
      <c r="I11" s="275">
        <v>-92.593519999999998</v>
      </c>
      <c r="J11" s="24">
        <v>156</v>
      </c>
      <c r="K11" s="25">
        <f t="shared" si="0"/>
        <v>47.5488</v>
      </c>
      <c r="L11" s="36" t="s">
        <v>4</v>
      </c>
    </row>
    <row r="12" spans="1:24">
      <c r="A12" s="40" t="s">
        <v>23</v>
      </c>
      <c r="B12" s="23" t="s">
        <v>24</v>
      </c>
      <c r="C12" s="28" t="s">
        <v>23</v>
      </c>
      <c r="D12" s="24" t="s">
        <v>11</v>
      </c>
      <c r="E12" s="24" t="s">
        <v>247</v>
      </c>
      <c r="F12" s="37" t="s">
        <v>12</v>
      </c>
      <c r="G12" s="26" t="s">
        <v>3</v>
      </c>
      <c r="H12" s="275">
        <v>27.962994999999999</v>
      </c>
      <c r="I12" s="275">
        <v>-92.593519999999998</v>
      </c>
      <c r="J12" s="24">
        <v>158</v>
      </c>
      <c r="K12" s="25">
        <f t="shared" si="0"/>
        <v>48.1584</v>
      </c>
      <c r="L12" s="36" t="s">
        <v>4</v>
      </c>
    </row>
    <row r="13" spans="1:24">
      <c r="A13" s="40" t="s">
        <v>25</v>
      </c>
      <c r="B13" s="23" t="s">
        <v>26</v>
      </c>
      <c r="C13" s="28" t="s">
        <v>25</v>
      </c>
      <c r="D13" s="24" t="s">
        <v>11</v>
      </c>
      <c r="E13" s="24" t="s">
        <v>247</v>
      </c>
      <c r="F13" s="37" t="s">
        <v>12</v>
      </c>
      <c r="G13" s="26" t="s">
        <v>3</v>
      </c>
      <c r="H13" s="275">
        <v>27.962994999999999</v>
      </c>
      <c r="I13" s="275">
        <v>-92.593519999999998</v>
      </c>
      <c r="J13" s="24">
        <v>157</v>
      </c>
      <c r="K13" s="25">
        <f t="shared" si="0"/>
        <v>47.8536</v>
      </c>
      <c r="L13" s="36" t="s">
        <v>4</v>
      </c>
    </row>
    <row r="14" spans="1:24">
      <c r="A14" s="40" t="s">
        <v>27</v>
      </c>
      <c r="B14" s="23" t="s">
        <v>28</v>
      </c>
      <c r="C14" s="28" t="s">
        <v>27</v>
      </c>
      <c r="D14" s="24" t="s">
        <v>11</v>
      </c>
      <c r="E14" s="24" t="s">
        <v>247</v>
      </c>
      <c r="F14" s="37" t="s">
        <v>12</v>
      </c>
      <c r="G14" s="26" t="s">
        <v>3</v>
      </c>
      <c r="H14" s="275">
        <v>27.962994999999999</v>
      </c>
      <c r="I14" s="275">
        <v>-92.593519999999998</v>
      </c>
      <c r="J14" s="24">
        <v>156</v>
      </c>
      <c r="K14" s="25">
        <f t="shared" si="0"/>
        <v>47.5488</v>
      </c>
      <c r="L14" s="36" t="s">
        <v>4</v>
      </c>
    </row>
    <row r="15" spans="1:24">
      <c r="A15" s="40" t="s">
        <v>29</v>
      </c>
      <c r="B15" s="23" t="s">
        <v>30</v>
      </c>
      <c r="C15" s="28" t="s">
        <v>29</v>
      </c>
      <c r="D15" s="24" t="s">
        <v>11</v>
      </c>
      <c r="E15" s="24" t="s">
        <v>247</v>
      </c>
      <c r="F15" s="37" t="s">
        <v>12</v>
      </c>
      <c r="G15" s="26" t="s">
        <v>3</v>
      </c>
      <c r="H15" s="275">
        <v>27.962994999999999</v>
      </c>
      <c r="I15" s="275">
        <v>-92.593519999999998</v>
      </c>
      <c r="J15" s="24">
        <v>157</v>
      </c>
      <c r="K15" s="25">
        <f t="shared" si="0"/>
        <v>47.8536</v>
      </c>
      <c r="L15" s="36" t="s">
        <v>4</v>
      </c>
    </row>
    <row r="16" spans="1:24">
      <c r="A16" s="40" t="s">
        <v>31</v>
      </c>
      <c r="B16" s="23" t="s">
        <v>32</v>
      </c>
      <c r="C16" s="28" t="s">
        <v>31</v>
      </c>
      <c r="D16" s="24" t="s">
        <v>11</v>
      </c>
      <c r="E16" s="24" t="s">
        <v>247</v>
      </c>
      <c r="F16" s="37" t="s">
        <v>12</v>
      </c>
      <c r="G16" s="26" t="s">
        <v>3</v>
      </c>
      <c r="H16" s="275">
        <v>27.962994999999999</v>
      </c>
      <c r="I16" s="275">
        <v>-92.593519999999998</v>
      </c>
      <c r="J16" s="24">
        <v>157</v>
      </c>
      <c r="K16" s="25">
        <f t="shared" si="0"/>
        <v>47.8536</v>
      </c>
      <c r="L16" s="36" t="s">
        <v>4</v>
      </c>
    </row>
    <row r="17" spans="1:12">
      <c r="A17" s="40" t="s">
        <v>33</v>
      </c>
      <c r="B17" s="23" t="s">
        <v>34</v>
      </c>
      <c r="C17" s="28" t="s">
        <v>33</v>
      </c>
      <c r="D17" s="24" t="s">
        <v>11</v>
      </c>
      <c r="E17" s="24" t="s">
        <v>248</v>
      </c>
      <c r="F17" s="37" t="s">
        <v>12</v>
      </c>
      <c r="G17" s="26" t="s">
        <v>3</v>
      </c>
      <c r="H17" s="275">
        <v>27.9629883333333</v>
      </c>
      <c r="I17" s="275">
        <v>-92.5926166666667</v>
      </c>
      <c r="J17" s="24">
        <v>162</v>
      </c>
      <c r="K17" s="25">
        <f t="shared" si="0"/>
        <v>49.377600000000001</v>
      </c>
      <c r="L17" s="36" t="s">
        <v>4</v>
      </c>
    </row>
    <row r="18" spans="1:12">
      <c r="A18" s="40" t="s">
        <v>35</v>
      </c>
      <c r="B18" s="23" t="s">
        <v>242</v>
      </c>
      <c r="C18" s="28" t="s">
        <v>35</v>
      </c>
      <c r="D18" s="24" t="s">
        <v>11</v>
      </c>
      <c r="E18" s="24" t="s">
        <v>248</v>
      </c>
      <c r="F18" s="37" t="s">
        <v>12</v>
      </c>
      <c r="G18" s="26" t="s">
        <v>3</v>
      </c>
      <c r="H18" s="275">
        <v>27.9629883333333</v>
      </c>
      <c r="I18" s="275">
        <v>-92.5926166666667</v>
      </c>
      <c r="J18" s="24">
        <v>160</v>
      </c>
      <c r="K18" s="25">
        <f t="shared" si="0"/>
        <v>48.768000000000001</v>
      </c>
      <c r="L18" s="36" t="s">
        <v>4</v>
      </c>
    </row>
    <row r="19" spans="1:12">
      <c r="A19" s="40" t="s">
        <v>37</v>
      </c>
      <c r="B19" s="23" t="s">
        <v>36</v>
      </c>
      <c r="C19" s="28" t="s">
        <v>37</v>
      </c>
      <c r="D19" s="24" t="s">
        <v>11</v>
      </c>
      <c r="E19" s="24" t="s">
        <v>248</v>
      </c>
      <c r="F19" s="37" t="s">
        <v>12</v>
      </c>
      <c r="G19" s="26" t="s">
        <v>3</v>
      </c>
      <c r="H19" s="275">
        <v>27.9629883333333</v>
      </c>
      <c r="I19" s="275">
        <v>-92.5926166666667</v>
      </c>
      <c r="J19" s="24">
        <v>160</v>
      </c>
      <c r="K19" s="25">
        <f t="shared" si="0"/>
        <v>48.768000000000001</v>
      </c>
      <c r="L19" s="36" t="s">
        <v>4</v>
      </c>
    </row>
    <row r="20" spans="1:12">
      <c r="A20" s="40" t="s">
        <v>39</v>
      </c>
      <c r="B20" s="23" t="s">
        <v>38</v>
      </c>
      <c r="C20" s="28" t="s">
        <v>39</v>
      </c>
      <c r="D20" s="24" t="s">
        <v>11</v>
      </c>
      <c r="E20" s="24" t="s">
        <v>248</v>
      </c>
      <c r="F20" s="37" t="s">
        <v>12</v>
      </c>
      <c r="G20" s="26" t="s">
        <v>3</v>
      </c>
      <c r="H20" s="275">
        <v>27.9629883333333</v>
      </c>
      <c r="I20" s="275">
        <v>-92.5926166666667</v>
      </c>
      <c r="J20" s="24">
        <v>161</v>
      </c>
      <c r="K20" s="25">
        <f t="shared" si="0"/>
        <v>49.072800000000001</v>
      </c>
      <c r="L20" s="36" t="s">
        <v>4</v>
      </c>
    </row>
    <row r="21" spans="1:12">
      <c r="A21" s="40" t="s">
        <v>41</v>
      </c>
      <c r="B21" s="23" t="s">
        <v>40</v>
      </c>
      <c r="C21" s="28" t="s">
        <v>41</v>
      </c>
      <c r="D21" s="24" t="s">
        <v>11</v>
      </c>
      <c r="E21" s="24" t="s">
        <v>248</v>
      </c>
      <c r="F21" s="37" t="s">
        <v>12</v>
      </c>
      <c r="G21" s="26" t="s">
        <v>3</v>
      </c>
      <c r="H21" s="275">
        <v>27.9629883333333</v>
      </c>
      <c r="I21" s="275">
        <v>-92.5926166666667</v>
      </c>
      <c r="J21" s="24">
        <v>161</v>
      </c>
      <c r="K21" s="25">
        <f t="shared" si="0"/>
        <v>49.072800000000001</v>
      </c>
      <c r="L21" s="36" t="s">
        <v>4</v>
      </c>
    </row>
    <row r="22" spans="1:12">
      <c r="A22" s="40" t="s">
        <v>43</v>
      </c>
      <c r="B22" s="23" t="s">
        <v>42</v>
      </c>
      <c r="C22" s="28" t="s">
        <v>43</v>
      </c>
      <c r="D22" s="24" t="s">
        <v>11</v>
      </c>
      <c r="E22" s="24" t="s">
        <v>248</v>
      </c>
      <c r="F22" s="37" t="s">
        <v>12</v>
      </c>
      <c r="G22" s="26" t="s">
        <v>3</v>
      </c>
      <c r="H22" s="275">
        <v>27.9629883333333</v>
      </c>
      <c r="I22" s="275">
        <v>-92.5926166666667</v>
      </c>
      <c r="J22" s="24">
        <v>160</v>
      </c>
      <c r="K22" s="25">
        <f t="shared" si="0"/>
        <v>48.768000000000001</v>
      </c>
      <c r="L22" s="36" t="s">
        <v>4</v>
      </c>
    </row>
    <row r="23" spans="1:12">
      <c r="A23" s="40" t="s">
        <v>45</v>
      </c>
      <c r="B23" s="23" t="s">
        <v>44</v>
      </c>
      <c r="C23" s="28" t="s">
        <v>45</v>
      </c>
      <c r="D23" s="24" t="s">
        <v>11</v>
      </c>
      <c r="E23" s="24" t="s">
        <v>248</v>
      </c>
      <c r="F23" s="37" t="s">
        <v>12</v>
      </c>
      <c r="G23" s="26" t="s">
        <v>3</v>
      </c>
      <c r="H23" s="275">
        <v>27.9629883333333</v>
      </c>
      <c r="I23" s="275">
        <v>-92.5926166666667</v>
      </c>
      <c r="J23" s="24">
        <v>159</v>
      </c>
      <c r="K23" s="25">
        <f t="shared" si="0"/>
        <v>48.463200000000001</v>
      </c>
      <c r="L23" s="36" t="s">
        <v>4</v>
      </c>
    </row>
    <row r="24" spans="1:12">
      <c r="A24" s="40" t="s">
        <v>47</v>
      </c>
      <c r="B24" s="23" t="s">
        <v>46</v>
      </c>
      <c r="C24" s="28" t="s">
        <v>47</v>
      </c>
      <c r="D24" s="24" t="s">
        <v>11</v>
      </c>
      <c r="E24" s="24" t="s">
        <v>248</v>
      </c>
      <c r="F24" s="37" t="s">
        <v>12</v>
      </c>
      <c r="G24" s="26" t="s">
        <v>3</v>
      </c>
      <c r="H24" s="275">
        <v>27.9629883333333</v>
      </c>
      <c r="I24" s="275">
        <v>-92.5926166666667</v>
      </c>
      <c r="J24" s="24">
        <v>159</v>
      </c>
      <c r="K24" s="25">
        <f t="shared" si="0"/>
        <v>48.463200000000001</v>
      </c>
      <c r="L24" s="36" t="s">
        <v>4</v>
      </c>
    </row>
    <row r="25" spans="1:12">
      <c r="A25" s="40" t="s">
        <v>49</v>
      </c>
      <c r="B25" s="23" t="s">
        <v>48</v>
      </c>
      <c r="C25" s="28" t="s">
        <v>49</v>
      </c>
      <c r="D25" s="24" t="s">
        <v>11</v>
      </c>
      <c r="E25" s="24" t="s">
        <v>248</v>
      </c>
      <c r="F25" s="37" t="s">
        <v>12</v>
      </c>
      <c r="G25" s="26" t="s">
        <v>3</v>
      </c>
      <c r="H25" s="275">
        <v>27.9629883333333</v>
      </c>
      <c r="I25" s="275">
        <v>-92.5926166666667</v>
      </c>
      <c r="J25" s="24">
        <v>159</v>
      </c>
      <c r="K25" s="25">
        <f t="shared" si="0"/>
        <v>48.463200000000001</v>
      </c>
      <c r="L25" s="36" t="s">
        <v>4</v>
      </c>
    </row>
    <row r="26" spans="1:12">
      <c r="A26" s="40" t="s">
        <v>51</v>
      </c>
      <c r="B26" s="23" t="s">
        <v>50</v>
      </c>
      <c r="C26" s="28" t="s">
        <v>51</v>
      </c>
      <c r="D26" s="24" t="s">
        <v>11</v>
      </c>
      <c r="E26" s="24" t="s">
        <v>248</v>
      </c>
      <c r="F26" s="37" t="s">
        <v>12</v>
      </c>
      <c r="G26" s="26" t="s">
        <v>3</v>
      </c>
      <c r="H26" s="275">
        <v>27.9629883333333</v>
      </c>
      <c r="I26" s="275">
        <v>-92.5926166666667</v>
      </c>
      <c r="J26" s="24">
        <v>159</v>
      </c>
      <c r="K26" s="25">
        <f t="shared" si="0"/>
        <v>48.463200000000001</v>
      </c>
      <c r="L26" s="36" t="s">
        <v>4</v>
      </c>
    </row>
    <row r="27" spans="1:12">
      <c r="A27" s="40" t="s">
        <v>53</v>
      </c>
      <c r="B27" s="23" t="s">
        <v>52</v>
      </c>
      <c r="C27" s="28" t="s">
        <v>53</v>
      </c>
      <c r="D27" s="24" t="s">
        <v>11</v>
      </c>
      <c r="E27" s="24" t="s">
        <v>248</v>
      </c>
      <c r="F27" s="37" t="s">
        <v>12</v>
      </c>
      <c r="G27" s="26" t="s">
        <v>3</v>
      </c>
      <c r="H27" s="275">
        <v>27.9629883333333</v>
      </c>
      <c r="I27" s="275">
        <v>-92.5926166666667</v>
      </c>
      <c r="J27" s="24">
        <v>159</v>
      </c>
      <c r="K27" s="25">
        <f t="shared" si="0"/>
        <v>48.463200000000001</v>
      </c>
      <c r="L27" s="36" t="s">
        <v>4</v>
      </c>
    </row>
    <row r="28" spans="1:12">
      <c r="A28" s="40" t="s">
        <v>55</v>
      </c>
      <c r="B28" s="23" t="s">
        <v>54</v>
      </c>
      <c r="C28" s="28" t="s">
        <v>55</v>
      </c>
      <c r="D28" s="24" t="s">
        <v>11</v>
      </c>
      <c r="E28" s="24" t="s">
        <v>248</v>
      </c>
      <c r="F28" s="37" t="s">
        <v>12</v>
      </c>
      <c r="G28" s="26" t="s">
        <v>3</v>
      </c>
      <c r="H28" s="275">
        <v>27.9629883333333</v>
      </c>
      <c r="I28" s="275">
        <v>-92.5926166666667</v>
      </c>
      <c r="J28" s="24">
        <v>162</v>
      </c>
      <c r="K28" s="25">
        <f t="shared" si="0"/>
        <v>49.377600000000001</v>
      </c>
      <c r="L28" s="36" t="s">
        <v>4</v>
      </c>
    </row>
    <row r="29" spans="1:12">
      <c r="A29" s="40" t="s">
        <v>57</v>
      </c>
      <c r="B29" s="23" t="s">
        <v>56</v>
      </c>
      <c r="C29" s="28" t="s">
        <v>57</v>
      </c>
      <c r="D29" s="24" t="s">
        <v>11</v>
      </c>
      <c r="E29" s="24" t="s">
        <v>248</v>
      </c>
      <c r="F29" s="37" t="s">
        <v>12</v>
      </c>
      <c r="G29" s="26" t="s">
        <v>3</v>
      </c>
      <c r="H29" s="275">
        <v>27.9629883333333</v>
      </c>
      <c r="I29" s="275">
        <v>-92.5926166666667</v>
      </c>
      <c r="J29" s="24">
        <v>157</v>
      </c>
      <c r="K29" s="25">
        <f t="shared" si="0"/>
        <v>47.8536</v>
      </c>
      <c r="L29" s="36" t="s">
        <v>4</v>
      </c>
    </row>
    <row r="30" spans="1:12">
      <c r="A30" s="40" t="s">
        <v>59</v>
      </c>
      <c r="B30" s="23" t="s">
        <v>58</v>
      </c>
      <c r="C30" s="28" t="s">
        <v>59</v>
      </c>
      <c r="D30" s="24" t="s">
        <v>11</v>
      </c>
      <c r="E30" s="24" t="s">
        <v>248</v>
      </c>
      <c r="F30" s="37" t="s">
        <v>12</v>
      </c>
      <c r="G30" s="26" t="s">
        <v>3</v>
      </c>
      <c r="H30" s="275">
        <v>27.9629883333333</v>
      </c>
      <c r="I30" s="275">
        <v>-92.5926166666667</v>
      </c>
      <c r="J30" s="24">
        <v>158</v>
      </c>
      <c r="K30" s="25">
        <f t="shared" si="0"/>
        <v>48.1584</v>
      </c>
      <c r="L30" s="36" t="s">
        <v>4</v>
      </c>
    </row>
    <row r="31" spans="1:12">
      <c r="A31" s="40" t="s">
        <v>61</v>
      </c>
      <c r="B31" s="23" t="s">
        <v>60</v>
      </c>
      <c r="C31" s="28" t="s">
        <v>61</v>
      </c>
      <c r="D31" s="24" t="s">
        <v>11</v>
      </c>
      <c r="E31" s="24" t="s">
        <v>248</v>
      </c>
      <c r="F31" s="37" t="s">
        <v>12</v>
      </c>
      <c r="G31" s="26" t="s">
        <v>3</v>
      </c>
      <c r="H31" s="275">
        <v>27.9629883333333</v>
      </c>
      <c r="I31" s="275">
        <v>-92.5926166666667</v>
      </c>
      <c r="J31" s="24">
        <v>157</v>
      </c>
      <c r="K31" s="25">
        <f t="shared" si="0"/>
        <v>47.8536</v>
      </c>
      <c r="L31" s="36" t="s">
        <v>4</v>
      </c>
    </row>
    <row r="32" spans="1:12">
      <c r="A32" s="40" t="s">
        <v>63</v>
      </c>
      <c r="B32" s="23" t="s">
        <v>62</v>
      </c>
      <c r="C32" s="28" t="s">
        <v>63</v>
      </c>
      <c r="D32" s="24" t="s">
        <v>11</v>
      </c>
      <c r="E32" s="24" t="s">
        <v>248</v>
      </c>
      <c r="F32" s="37" t="s">
        <v>12</v>
      </c>
      <c r="G32" s="26" t="s">
        <v>3</v>
      </c>
      <c r="H32" s="275">
        <v>27.9629883333333</v>
      </c>
      <c r="I32" s="275">
        <v>-92.5926166666667</v>
      </c>
      <c r="J32" s="24">
        <v>157</v>
      </c>
      <c r="K32" s="25">
        <f t="shared" si="0"/>
        <v>47.8536</v>
      </c>
      <c r="L32" s="36" t="s">
        <v>4</v>
      </c>
    </row>
    <row r="33" spans="1:12">
      <c r="A33" s="40" t="s">
        <v>65</v>
      </c>
      <c r="B33" s="23" t="s">
        <v>64</v>
      </c>
      <c r="C33" s="28" t="s">
        <v>65</v>
      </c>
      <c r="D33" s="24" t="s">
        <v>11</v>
      </c>
      <c r="E33" s="24" t="s">
        <v>248</v>
      </c>
      <c r="F33" s="37" t="s">
        <v>12</v>
      </c>
      <c r="G33" s="26" t="s">
        <v>3</v>
      </c>
      <c r="H33" s="275">
        <v>27.9629883333333</v>
      </c>
      <c r="I33" s="275">
        <v>-92.5926166666667</v>
      </c>
      <c r="J33" s="24">
        <v>160</v>
      </c>
      <c r="K33" s="25">
        <f t="shared" si="0"/>
        <v>48.768000000000001</v>
      </c>
      <c r="L33" s="36" t="s">
        <v>4</v>
      </c>
    </row>
    <row r="34" spans="1:12">
      <c r="A34" s="40" t="s">
        <v>67</v>
      </c>
      <c r="B34" s="23" t="s">
        <v>66</v>
      </c>
      <c r="C34" s="28" t="s">
        <v>67</v>
      </c>
      <c r="D34" s="24" t="s">
        <v>11</v>
      </c>
      <c r="E34" s="24" t="s">
        <v>248</v>
      </c>
      <c r="F34" s="37" t="s">
        <v>12</v>
      </c>
      <c r="G34" s="26" t="s">
        <v>3</v>
      </c>
      <c r="H34" s="275">
        <v>27.9629883333333</v>
      </c>
      <c r="I34" s="275">
        <v>-92.5926166666667</v>
      </c>
      <c r="J34" s="24">
        <v>157</v>
      </c>
      <c r="K34" s="25">
        <f t="shared" si="0"/>
        <v>47.8536</v>
      </c>
      <c r="L34" s="36" t="s">
        <v>4</v>
      </c>
    </row>
    <row r="35" spans="1:12">
      <c r="A35" s="40" t="s">
        <v>69</v>
      </c>
      <c r="B35" s="23" t="s">
        <v>68</v>
      </c>
      <c r="C35" s="28" t="s">
        <v>69</v>
      </c>
      <c r="D35" s="24" t="s">
        <v>11</v>
      </c>
      <c r="E35" s="24" t="s">
        <v>248</v>
      </c>
      <c r="F35" s="37" t="s">
        <v>12</v>
      </c>
      <c r="G35" s="26" t="s">
        <v>3</v>
      </c>
      <c r="H35" s="275">
        <v>27.9629883333333</v>
      </c>
      <c r="I35" s="275">
        <v>-92.5926166666667</v>
      </c>
      <c r="J35" s="24">
        <v>158</v>
      </c>
      <c r="K35" s="25">
        <f t="shared" si="0"/>
        <v>48.1584</v>
      </c>
      <c r="L35" s="36" t="s">
        <v>4</v>
      </c>
    </row>
    <row r="36" spans="1:12">
      <c r="A36" s="40" t="s">
        <v>71</v>
      </c>
      <c r="B36" s="23" t="s">
        <v>70</v>
      </c>
      <c r="C36" s="28" t="s">
        <v>71</v>
      </c>
      <c r="D36" s="24" t="s">
        <v>11</v>
      </c>
      <c r="E36" s="24" t="s">
        <v>248</v>
      </c>
      <c r="F36" s="37" t="s">
        <v>12</v>
      </c>
      <c r="G36" s="26" t="s">
        <v>3</v>
      </c>
      <c r="H36" s="275">
        <v>27.9629883333333</v>
      </c>
      <c r="I36" s="275">
        <v>-92.5926166666667</v>
      </c>
      <c r="J36" s="24">
        <v>162</v>
      </c>
      <c r="K36" s="25">
        <f t="shared" si="0"/>
        <v>49.377600000000001</v>
      </c>
      <c r="L36" s="36" t="s">
        <v>4</v>
      </c>
    </row>
    <row r="37" spans="1:12">
      <c r="A37" s="40" t="s">
        <v>73</v>
      </c>
      <c r="B37" s="23" t="s">
        <v>72</v>
      </c>
      <c r="C37" s="28" t="s">
        <v>73</v>
      </c>
      <c r="D37" s="24" t="s">
        <v>11</v>
      </c>
      <c r="E37" s="24" t="s">
        <v>248</v>
      </c>
      <c r="F37" s="37" t="s">
        <v>12</v>
      </c>
      <c r="G37" s="26" t="s">
        <v>3</v>
      </c>
      <c r="H37" s="275">
        <v>27.9629883333333</v>
      </c>
      <c r="I37" s="275">
        <v>-92.5926166666667</v>
      </c>
      <c r="J37" s="24">
        <v>162</v>
      </c>
      <c r="K37" s="25">
        <f t="shared" si="0"/>
        <v>49.377600000000001</v>
      </c>
      <c r="L37" s="36" t="s">
        <v>4</v>
      </c>
    </row>
    <row r="38" spans="1:12">
      <c r="A38" s="40" t="s">
        <v>77</v>
      </c>
      <c r="B38" s="23" t="s">
        <v>74</v>
      </c>
      <c r="C38" s="28" t="s">
        <v>77</v>
      </c>
      <c r="D38" s="24" t="s">
        <v>75</v>
      </c>
      <c r="E38" s="24" t="s">
        <v>249</v>
      </c>
      <c r="F38" s="37" t="s">
        <v>76</v>
      </c>
      <c r="G38" s="26" t="s">
        <v>3</v>
      </c>
      <c r="H38" s="275">
        <v>27.894886666666668</v>
      </c>
      <c r="I38" s="275">
        <v>-93.305223333333302</v>
      </c>
      <c r="J38" s="24">
        <v>157</v>
      </c>
      <c r="K38" s="25">
        <f t="shared" si="0"/>
        <v>47.8536</v>
      </c>
      <c r="L38" s="36" t="s">
        <v>4</v>
      </c>
    </row>
    <row r="39" spans="1:12">
      <c r="A39" s="40" t="s">
        <v>79</v>
      </c>
      <c r="B39" s="23" t="s">
        <v>78</v>
      </c>
      <c r="C39" s="28" t="s">
        <v>79</v>
      </c>
      <c r="D39" s="24" t="s">
        <v>75</v>
      </c>
      <c r="E39" s="24" t="s">
        <v>249</v>
      </c>
      <c r="F39" s="37" t="s">
        <v>76</v>
      </c>
      <c r="G39" s="26" t="s">
        <v>3</v>
      </c>
      <c r="H39" s="275">
        <v>27.894886666666668</v>
      </c>
      <c r="I39" s="275">
        <v>-93.305223333333302</v>
      </c>
      <c r="J39" s="24">
        <v>158</v>
      </c>
      <c r="K39" s="25">
        <f t="shared" si="0"/>
        <v>48.1584</v>
      </c>
      <c r="L39" s="36" t="s">
        <v>4</v>
      </c>
    </row>
    <row r="40" spans="1:12">
      <c r="A40" s="40" t="s">
        <v>81</v>
      </c>
      <c r="B40" s="23" t="s">
        <v>80</v>
      </c>
      <c r="C40" s="28" t="s">
        <v>81</v>
      </c>
      <c r="D40" s="24" t="s">
        <v>75</v>
      </c>
      <c r="E40" s="24" t="s">
        <v>249</v>
      </c>
      <c r="F40" s="37" t="s">
        <v>76</v>
      </c>
      <c r="G40" s="26" t="s">
        <v>3</v>
      </c>
      <c r="H40" s="275">
        <v>27.894886666666668</v>
      </c>
      <c r="I40" s="275">
        <v>-93.305223333333302</v>
      </c>
      <c r="J40" s="24">
        <v>157</v>
      </c>
      <c r="K40" s="25">
        <f t="shared" si="0"/>
        <v>47.8536</v>
      </c>
      <c r="L40" s="36" t="s">
        <v>4</v>
      </c>
    </row>
    <row r="41" spans="1:12">
      <c r="A41" s="40" t="s">
        <v>83</v>
      </c>
      <c r="B41" s="23" t="s">
        <v>82</v>
      </c>
      <c r="C41" s="28" t="s">
        <v>83</v>
      </c>
      <c r="D41" s="24" t="s">
        <v>75</v>
      </c>
      <c r="E41" s="24" t="s">
        <v>249</v>
      </c>
      <c r="F41" s="37" t="s">
        <v>76</v>
      </c>
      <c r="G41" s="26" t="s">
        <v>3</v>
      </c>
      <c r="H41" s="275">
        <v>27.894886666666668</v>
      </c>
      <c r="I41" s="275">
        <v>-93.305223333333302</v>
      </c>
      <c r="J41" s="24">
        <v>159</v>
      </c>
      <c r="K41" s="25">
        <f t="shared" si="0"/>
        <v>48.463200000000001</v>
      </c>
      <c r="L41" s="36" t="s">
        <v>4</v>
      </c>
    </row>
    <row r="42" spans="1:12">
      <c r="A42" s="40" t="s">
        <v>85</v>
      </c>
      <c r="B42" s="23" t="s">
        <v>84</v>
      </c>
      <c r="C42" s="28" t="s">
        <v>85</v>
      </c>
      <c r="D42" s="24" t="s">
        <v>75</v>
      </c>
      <c r="E42" s="24" t="s">
        <v>249</v>
      </c>
      <c r="F42" s="37" t="s">
        <v>76</v>
      </c>
      <c r="G42" s="26" t="s">
        <v>3</v>
      </c>
      <c r="H42" s="275">
        <v>27.894886666666668</v>
      </c>
      <c r="I42" s="275">
        <v>-93.305223333333302</v>
      </c>
      <c r="J42" s="24">
        <v>157</v>
      </c>
      <c r="K42" s="25">
        <f t="shared" si="0"/>
        <v>47.8536</v>
      </c>
      <c r="L42" s="36" t="s">
        <v>4</v>
      </c>
    </row>
    <row r="43" spans="1:12">
      <c r="A43" s="40" t="s">
        <v>87</v>
      </c>
      <c r="B43" s="23" t="s">
        <v>86</v>
      </c>
      <c r="C43" s="28" t="s">
        <v>87</v>
      </c>
      <c r="D43" s="24" t="s">
        <v>75</v>
      </c>
      <c r="E43" s="24" t="s">
        <v>249</v>
      </c>
      <c r="F43" s="37" t="s">
        <v>76</v>
      </c>
      <c r="G43" s="26" t="s">
        <v>3</v>
      </c>
      <c r="H43" s="275">
        <v>27.894886666666668</v>
      </c>
      <c r="I43" s="275">
        <v>-93.305223333333302</v>
      </c>
      <c r="J43" s="24">
        <v>157</v>
      </c>
      <c r="K43" s="25">
        <f t="shared" si="0"/>
        <v>47.8536</v>
      </c>
      <c r="L43" s="36" t="s">
        <v>4</v>
      </c>
    </row>
    <row r="44" spans="1:12">
      <c r="A44" s="40" t="s">
        <v>89</v>
      </c>
      <c r="B44" s="23" t="s">
        <v>88</v>
      </c>
      <c r="C44" s="28" t="s">
        <v>89</v>
      </c>
      <c r="D44" s="24" t="s">
        <v>75</v>
      </c>
      <c r="E44" s="24" t="s">
        <v>249</v>
      </c>
      <c r="F44" s="37" t="s">
        <v>76</v>
      </c>
      <c r="G44" s="26" t="s">
        <v>3</v>
      </c>
      <c r="H44" s="275">
        <v>27.894886666666668</v>
      </c>
      <c r="I44" s="275">
        <v>-93.305223333333302</v>
      </c>
      <c r="J44" s="24">
        <v>157</v>
      </c>
      <c r="K44" s="25">
        <f t="shared" si="0"/>
        <v>47.8536</v>
      </c>
      <c r="L44" s="36" t="s">
        <v>4</v>
      </c>
    </row>
    <row r="45" spans="1:12">
      <c r="A45" s="40" t="s">
        <v>91</v>
      </c>
      <c r="B45" s="23" t="s">
        <v>90</v>
      </c>
      <c r="C45" s="28" t="s">
        <v>91</v>
      </c>
      <c r="D45" s="24" t="s">
        <v>75</v>
      </c>
      <c r="E45" s="24" t="s">
        <v>249</v>
      </c>
      <c r="F45" s="37" t="s">
        <v>76</v>
      </c>
      <c r="G45" s="26" t="s">
        <v>3</v>
      </c>
      <c r="H45" s="275">
        <v>27.894886666666668</v>
      </c>
      <c r="I45" s="275">
        <v>-93.305223333333302</v>
      </c>
      <c r="J45" s="24">
        <v>158</v>
      </c>
      <c r="K45" s="25">
        <f t="shared" si="0"/>
        <v>48.1584</v>
      </c>
      <c r="L45" s="36" t="s">
        <v>4</v>
      </c>
    </row>
    <row r="46" spans="1:12">
      <c r="A46" s="40" t="s">
        <v>93</v>
      </c>
      <c r="B46" s="23" t="s">
        <v>92</v>
      </c>
      <c r="C46" s="28" t="s">
        <v>93</v>
      </c>
      <c r="D46" s="24" t="s">
        <v>75</v>
      </c>
      <c r="E46" s="24" t="s">
        <v>249</v>
      </c>
      <c r="F46" s="37" t="s">
        <v>76</v>
      </c>
      <c r="G46" s="26" t="s">
        <v>3</v>
      </c>
      <c r="H46" s="275">
        <v>27.894886666666668</v>
      </c>
      <c r="I46" s="275">
        <v>-93.305223333333302</v>
      </c>
      <c r="J46" s="24">
        <v>157</v>
      </c>
      <c r="K46" s="25">
        <f t="shared" si="0"/>
        <v>47.8536</v>
      </c>
      <c r="L46" s="36" t="s">
        <v>4</v>
      </c>
    </row>
    <row r="47" spans="1:12">
      <c r="A47" s="40" t="s">
        <v>95</v>
      </c>
      <c r="B47" s="23" t="s">
        <v>94</v>
      </c>
      <c r="C47" s="28" t="s">
        <v>95</v>
      </c>
      <c r="D47" s="24" t="s">
        <v>75</v>
      </c>
      <c r="E47" s="24" t="s">
        <v>249</v>
      </c>
      <c r="F47" s="37" t="s">
        <v>76</v>
      </c>
      <c r="G47" s="26" t="s">
        <v>3</v>
      </c>
      <c r="H47" s="275">
        <v>27.894886666666668</v>
      </c>
      <c r="I47" s="275">
        <v>-93.305223333333302</v>
      </c>
      <c r="J47" s="24">
        <v>157</v>
      </c>
      <c r="K47" s="25">
        <f t="shared" si="0"/>
        <v>47.8536</v>
      </c>
      <c r="L47" s="36" t="s">
        <v>4</v>
      </c>
    </row>
    <row r="48" spans="1:12">
      <c r="A48" s="40" t="s">
        <v>97</v>
      </c>
      <c r="B48" s="23" t="s">
        <v>96</v>
      </c>
      <c r="C48" s="28" t="s">
        <v>97</v>
      </c>
      <c r="D48" s="24" t="s">
        <v>75</v>
      </c>
      <c r="E48" s="24" t="s">
        <v>249</v>
      </c>
      <c r="F48" s="37" t="s">
        <v>76</v>
      </c>
      <c r="G48" s="26" t="s">
        <v>3</v>
      </c>
      <c r="H48" s="275">
        <v>27.894886666666668</v>
      </c>
      <c r="I48" s="275">
        <v>-93.305223333333302</v>
      </c>
      <c r="J48" s="24">
        <v>155</v>
      </c>
      <c r="K48" s="25">
        <f t="shared" si="0"/>
        <v>47.244</v>
      </c>
      <c r="L48" s="36" t="s">
        <v>4</v>
      </c>
    </row>
    <row r="49" spans="1:12">
      <c r="A49" s="40" t="s">
        <v>99</v>
      </c>
      <c r="B49" s="23" t="s">
        <v>98</v>
      </c>
      <c r="C49" s="28" t="s">
        <v>99</v>
      </c>
      <c r="D49" s="24" t="s">
        <v>75</v>
      </c>
      <c r="E49" s="24" t="s">
        <v>249</v>
      </c>
      <c r="F49" s="37" t="s">
        <v>76</v>
      </c>
      <c r="G49" s="26" t="s">
        <v>3</v>
      </c>
      <c r="H49" s="275">
        <v>27.894886666666668</v>
      </c>
      <c r="I49" s="275">
        <v>-93.305223333333302</v>
      </c>
      <c r="J49" s="24">
        <v>155</v>
      </c>
      <c r="K49" s="25">
        <f t="shared" si="0"/>
        <v>47.244</v>
      </c>
      <c r="L49" s="36" t="s">
        <v>4</v>
      </c>
    </row>
    <row r="50" spans="1:12">
      <c r="A50" s="40" t="s">
        <v>101</v>
      </c>
      <c r="B50" s="23" t="s">
        <v>100</v>
      </c>
      <c r="C50" s="28" t="s">
        <v>101</v>
      </c>
      <c r="D50" s="24" t="s">
        <v>75</v>
      </c>
      <c r="E50" s="24" t="s">
        <v>249</v>
      </c>
      <c r="F50" s="37" t="s">
        <v>76</v>
      </c>
      <c r="G50" s="26" t="s">
        <v>3</v>
      </c>
      <c r="H50" s="275">
        <v>27.894886666666668</v>
      </c>
      <c r="I50" s="275">
        <v>-93.305223333333302</v>
      </c>
      <c r="J50" s="24">
        <v>158</v>
      </c>
      <c r="K50" s="25">
        <f t="shared" si="0"/>
        <v>48.1584</v>
      </c>
      <c r="L50" s="36" t="s">
        <v>4</v>
      </c>
    </row>
    <row r="51" spans="1:12">
      <c r="A51" s="40" t="s">
        <v>103</v>
      </c>
      <c r="B51" s="23" t="s">
        <v>102</v>
      </c>
      <c r="C51" s="28" t="s">
        <v>103</v>
      </c>
      <c r="D51" s="24" t="s">
        <v>75</v>
      </c>
      <c r="E51" s="24" t="s">
        <v>249</v>
      </c>
      <c r="F51" s="37" t="s">
        <v>76</v>
      </c>
      <c r="G51" s="26" t="s">
        <v>3</v>
      </c>
      <c r="H51" s="275">
        <v>27.894886666666668</v>
      </c>
      <c r="I51" s="275">
        <v>-93.305223333333302</v>
      </c>
      <c r="J51" s="24">
        <v>157</v>
      </c>
      <c r="K51" s="25">
        <f t="shared" si="0"/>
        <v>47.8536</v>
      </c>
      <c r="L51" s="36" t="s">
        <v>4</v>
      </c>
    </row>
    <row r="52" spans="1:12">
      <c r="A52" s="40" t="s">
        <v>105</v>
      </c>
      <c r="B52" s="23" t="s">
        <v>104</v>
      </c>
      <c r="C52" s="28" t="s">
        <v>105</v>
      </c>
      <c r="D52" s="24" t="s">
        <v>75</v>
      </c>
      <c r="E52" s="24" t="s">
        <v>249</v>
      </c>
      <c r="F52" s="37" t="s">
        <v>76</v>
      </c>
      <c r="G52" s="26" t="s">
        <v>3</v>
      </c>
      <c r="H52" s="275">
        <v>27.894886666666668</v>
      </c>
      <c r="I52" s="275">
        <v>-93.305223333333302</v>
      </c>
      <c r="J52" s="24">
        <v>157</v>
      </c>
      <c r="K52" s="25">
        <f t="shared" si="0"/>
        <v>47.8536</v>
      </c>
      <c r="L52" s="36" t="s">
        <v>4</v>
      </c>
    </row>
    <row r="53" spans="1:12">
      <c r="A53" s="40" t="s">
        <v>107</v>
      </c>
      <c r="B53" s="23" t="s">
        <v>106</v>
      </c>
      <c r="C53" s="28" t="s">
        <v>107</v>
      </c>
      <c r="D53" s="24" t="s">
        <v>75</v>
      </c>
      <c r="E53" s="24" t="s">
        <v>249</v>
      </c>
      <c r="F53" s="37" t="s">
        <v>76</v>
      </c>
      <c r="G53" s="26" t="s">
        <v>3</v>
      </c>
      <c r="H53" s="275">
        <v>27.894886666666668</v>
      </c>
      <c r="I53" s="275">
        <v>-93.305223333333302</v>
      </c>
      <c r="J53" s="24">
        <v>156</v>
      </c>
      <c r="K53" s="25">
        <f t="shared" si="0"/>
        <v>47.5488</v>
      </c>
      <c r="L53" s="36" t="s">
        <v>4</v>
      </c>
    </row>
    <row r="54" spans="1:12">
      <c r="A54" s="40" t="s">
        <v>109</v>
      </c>
      <c r="B54" s="23" t="s">
        <v>108</v>
      </c>
      <c r="C54" s="28" t="s">
        <v>109</v>
      </c>
      <c r="D54" s="24" t="s">
        <v>75</v>
      </c>
      <c r="E54" s="24" t="s">
        <v>249</v>
      </c>
      <c r="F54" s="37" t="s">
        <v>76</v>
      </c>
      <c r="G54" s="26" t="s">
        <v>3</v>
      </c>
      <c r="H54" s="275">
        <v>27.894886666666668</v>
      </c>
      <c r="I54" s="275">
        <v>-93.305223333333302</v>
      </c>
      <c r="J54" s="24">
        <v>155</v>
      </c>
      <c r="K54" s="25">
        <f t="shared" si="0"/>
        <v>47.244</v>
      </c>
      <c r="L54" s="36" t="s">
        <v>4</v>
      </c>
    </row>
    <row r="55" spans="1:12">
      <c r="A55" s="40" t="s">
        <v>111</v>
      </c>
      <c r="B55" s="23" t="s">
        <v>110</v>
      </c>
      <c r="C55" s="28" t="s">
        <v>111</v>
      </c>
      <c r="D55" s="24" t="s">
        <v>75</v>
      </c>
      <c r="E55" s="24" t="s">
        <v>249</v>
      </c>
      <c r="F55" s="37" t="s">
        <v>76</v>
      </c>
      <c r="G55" s="26" t="s">
        <v>3</v>
      </c>
      <c r="H55" s="275">
        <v>27.894886666666668</v>
      </c>
      <c r="I55" s="275">
        <v>-93.305223333333302</v>
      </c>
      <c r="J55" s="24">
        <v>155</v>
      </c>
      <c r="K55" s="25">
        <f t="shared" si="0"/>
        <v>47.244</v>
      </c>
      <c r="L55" s="36" t="s">
        <v>4</v>
      </c>
    </row>
    <row r="56" spans="1:12">
      <c r="A56" s="40" t="s">
        <v>113</v>
      </c>
      <c r="B56" s="23" t="s">
        <v>112</v>
      </c>
      <c r="C56" s="28" t="s">
        <v>113</v>
      </c>
      <c r="D56" s="24" t="s">
        <v>75</v>
      </c>
      <c r="E56" s="24" t="s">
        <v>249</v>
      </c>
      <c r="F56" s="37" t="s">
        <v>76</v>
      </c>
      <c r="G56" s="26" t="s">
        <v>3</v>
      </c>
      <c r="H56" s="275">
        <v>27.894886666666668</v>
      </c>
      <c r="I56" s="275">
        <v>-93.305223333333302</v>
      </c>
      <c r="J56" s="24">
        <v>155</v>
      </c>
      <c r="K56" s="25">
        <f t="shared" si="0"/>
        <v>47.244</v>
      </c>
      <c r="L56" s="36" t="s">
        <v>4</v>
      </c>
    </row>
    <row r="57" spans="1:12">
      <c r="A57" s="40" t="s">
        <v>115</v>
      </c>
      <c r="B57" s="23" t="s">
        <v>114</v>
      </c>
      <c r="C57" s="28" t="s">
        <v>115</v>
      </c>
      <c r="D57" s="24" t="s">
        <v>75</v>
      </c>
      <c r="E57" s="24" t="s">
        <v>249</v>
      </c>
      <c r="F57" s="37" t="s">
        <v>76</v>
      </c>
      <c r="G57" s="26" t="s">
        <v>3</v>
      </c>
      <c r="H57" s="275">
        <v>27.894886666666668</v>
      </c>
      <c r="I57" s="275">
        <v>-93.305223333333302</v>
      </c>
      <c r="J57" s="24">
        <v>154</v>
      </c>
      <c r="K57" s="25">
        <f t="shared" si="0"/>
        <v>46.9392</v>
      </c>
      <c r="L57" s="36" t="s">
        <v>4</v>
      </c>
    </row>
    <row r="58" spans="1:12">
      <c r="A58" s="40" t="s">
        <v>117</v>
      </c>
      <c r="B58" s="23" t="s">
        <v>116</v>
      </c>
      <c r="C58" s="28" t="s">
        <v>117</v>
      </c>
      <c r="D58" s="24" t="s">
        <v>75</v>
      </c>
      <c r="E58" s="24" t="s">
        <v>249</v>
      </c>
      <c r="F58" s="37" t="s">
        <v>76</v>
      </c>
      <c r="G58" s="26" t="s">
        <v>3</v>
      </c>
      <c r="H58" s="275">
        <v>27.894886666666668</v>
      </c>
      <c r="I58" s="275">
        <v>-93.305223333333302</v>
      </c>
      <c r="J58" s="24">
        <v>154</v>
      </c>
      <c r="K58" s="25">
        <f t="shared" si="0"/>
        <v>46.9392</v>
      </c>
      <c r="L58" s="36" t="s">
        <v>4</v>
      </c>
    </row>
    <row r="59" spans="1:12">
      <c r="A59" s="40" t="s">
        <v>119</v>
      </c>
      <c r="B59" s="23" t="s">
        <v>118</v>
      </c>
      <c r="C59" s="28" t="s">
        <v>119</v>
      </c>
      <c r="D59" s="24" t="s">
        <v>75</v>
      </c>
      <c r="E59" s="24" t="s">
        <v>249</v>
      </c>
      <c r="F59" s="37" t="s">
        <v>76</v>
      </c>
      <c r="G59" s="26" t="s">
        <v>3</v>
      </c>
      <c r="H59" s="275">
        <v>27.894886666666668</v>
      </c>
      <c r="I59" s="275">
        <v>-93.305223333333302</v>
      </c>
      <c r="J59" s="24">
        <v>155</v>
      </c>
      <c r="K59" s="25">
        <f t="shared" si="0"/>
        <v>47.244</v>
      </c>
      <c r="L59" s="36" t="s">
        <v>4</v>
      </c>
    </row>
    <row r="60" spans="1:12">
      <c r="A60" s="40" t="s">
        <v>121</v>
      </c>
      <c r="B60" s="23" t="s">
        <v>120</v>
      </c>
      <c r="C60" s="28" t="s">
        <v>121</v>
      </c>
      <c r="D60" s="24" t="s">
        <v>75</v>
      </c>
      <c r="E60" s="24" t="s">
        <v>249</v>
      </c>
      <c r="F60" s="37" t="s">
        <v>76</v>
      </c>
      <c r="G60" s="26" t="s">
        <v>3</v>
      </c>
      <c r="H60" s="275">
        <v>27.894886666666668</v>
      </c>
      <c r="I60" s="275">
        <v>-93.305223333333302</v>
      </c>
      <c r="J60" s="24">
        <v>155</v>
      </c>
      <c r="K60" s="25">
        <f t="shared" si="0"/>
        <v>47.244</v>
      </c>
      <c r="L60" s="36" t="s">
        <v>4</v>
      </c>
    </row>
    <row r="61" spans="1:12">
      <c r="A61" s="40" t="s">
        <v>123</v>
      </c>
      <c r="B61" s="23" t="s">
        <v>122</v>
      </c>
      <c r="C61" s="28" t="s">
        <v>123</v>
      </c>
      <c r="D61" s="24" t="s">
        <v>75</v>
      </c>
      <c r="E61" s="24" t="s">
        <v>249</v>
      </c>
      <c r="F61" s="37" t="s">
        <v>76</v>
      </c>
      <c r="G61" s="26" t="s">
        <v>3</v>
      </c>
      <c r="H61" s="275">
        <v>27.894886666666668</v>
      </c>
      <c r="I61" s="275">
        <v>-93.305223333333302</v>
      </c>
      <c r="J61" s="24">
        <v>155</v>
      </c>
      <c r="K61" s="25">
        <f t="shared" si="0"/>
        <v>47.244</v>
      </c>
      <c r="L61" s="36" t="s">
        <v>4</v>
      </c>
    </row>
    <row r="62" spans="1:12">
      <c r="A62" s="40" t="s">
        <v>125</v>
      </c>
      <c r="B62" s="23" t="s">
        <v>124</v>
      </c>
      <c r="C62" s="28" t="s">
        <v>125</v>
      </c>
      <c r="D62" s="24" t="s">
        <v>75</v>
      </c>
      <c r="E62" s="24" t="s">
        <v>249</v>
      </c>
      <c r="F62" s="37" t="s">
        <v>76</v>
      </c>
      <c r="G62" s="26" t="s">
        <v>3</v>
      </c>
      <c r="H62" s="275">
        <v>27.894886666666668</v>
      </c>
      <c r="I62" s="275">
        <v>-93.305223333333302</v>
      </c>
      <c r="J62" s="24">
        <v>155</v>
      </c>
      <c r="K62" s="25">
        <f t="shared" si="0"/>
        <v>47.244</v>
      </c>
      <c r="L62" s="36" t="s">
        <v>4</v>
      </c>
    </row>
    <row r="63" spans="1:12">
      <c r="A63" s="40" t="s">
        <v>127</v>
      </c>
      <c r="B63" s="23" t="s">
        <v>126</v>
      </c>
      <c r="C63" s="28" t="s">
        <v>127</v>
      </c>
      <c r="D63" s="24" t="s">
        <v>75</v>
      </c>
      <c r="E63" s="24" t="s">
        <v>249</v>
      </c>
      <c r="F63" s="37" t="s">
        <v>76</v>
      </c>
      <c r="G63" s="26" t="s">
        <v>3</v>
      </c>
      <c r="H63" s="275">
        <v>27.894886666666668</v>
      </c>
      <c r="I63" s="275">
        <v>-93.305223333333302</v>
      </c>
      <c r="J63" s="24">
        <v>157</v>
      </c>
      <c r="K63" s="25">
        <f t="shared" si="0"/>
        <v>47.8536</v>
      </c>
      <c r="L63" s="36" t="s">
        <v>4</v>
      </c>
    </row>
    <row r="64" spans="1:12">
      <c r="A64" s="40" t="s">
        <v>129</v>
      </c>
      <c r="B64" s="23" t="s">
        <v>128</v>
      </c>
      <c r="C64" s="28" t="s">
        <v>129</v>
      </c>
      <c r="D64" s="24" t="s">
        <v>75</v>
      </c>
      <c r="E64" s="24" t="s">
        <v>249</v>
      </c>
      <c r="F64" s="37" t="s">
        <v>76</v>
      </c>
      <c r="G64" s="26" t="s">
        <v>3</v>
      </c>
      <c r="H64" s="275">
        <v>27.894886666666668</v>
      </c>
      <c r="I64" s="275">
        <v>-93.305223333333302</v>
      </c>
      <c r="J64" s="24">
        <v>156</v>
      </c>
      <c r="K64" s="25">
        <f t="shared" si="0"/>
        <v>47.5488</v>
      </c>
      <c r="L64" s="36" t="s">
        <v>4</v>
      </c>
    </row>
    <row r="65" spans="1:12">
      <c r="A65" s="40" t="s">
        <v>131</v>
      </c>
      <c r="B65" s="23" t="s">
        <v>130</v>
      </c>
      <c r="C65" s="28" t="s">
        <v>131</v>
      </c>
      <c r="D65" s="24" t="s">
        <v>75</v>
      </c>
      <c r="E65" s="24" t="s">
        <v>249</v>
      </c>
      <c r="F65" s="37" t="s">
        <v>76</v>
      </c>
      <c r="G65" s="26" t="s">
        <v>3</v>
      </c>
      <c r="H65" s="275">
        <v>27.894886666666668</v>
      </c>
      <c r="I65" s="275">
        <v>-93.305223333333302</v>
      </c>
      <c r="J65" s="24">
        <v>156</v>
      </c>
      <c r="K65" s="25">
        <f t="shared" si="0"/>
        <v>47.5488</v>
      </c>
      <c r="L65" s="36" t="s">
        <v>4</v>
      </c>
    </row>
    <row r="66" spans="1:12">
      <c r="A66" s="40" t="s">
        <v>133</v>
      </c>
      <c r="B66" s="23" t="s">
        <v>132</v>
      </c>
      <c r="C66" s="28" t="s">
        <v>133</v>
      </c>
      <c r="D66" s="24" t="s">
        <v>75</v>
      </c>
      <c r="E66" s="24" t="s">
        <v>249</v>
      </c>
      <c r="F66" s="37" t="s">
        <v>76</v>
      </c>
      <c r="G66" s="26" t="s">
        <v>3</v>
      </c>
      <c r="H66" s="275">
        <v>27.894886666666668</v>
      </c>
      <c r="I66" s="275">
        <v>-93.305223333333302</v>
      </c>
      <c r="J66" s="24">
        <v>154</v>
      </c>
      <c r="K66" s="25">
        <f t="shared" si="0"/>
        <v>46.9392</v>
      </c>
      <c r="L66" s="36" t="s">
        <v>4</v>
      </c>
    </row>
    <row r="67" spans="1:12">
      <c r="A67" s="40" t="s">
        <v>135</v>
      </c>
      <c r="B67" s="23" t="s">
        <v>134</v>
      </c>
      <c r="C67" s="28" t="s">
        <v>135</v>
      </c>
      <c r="D67" s="24" t="s">
        <v>75</v>
      </c>
      <c r="E67" s="24" t="s">
        <v>249</v>
      </c>
      <c r="F67" s="37" t="s">
        <v>76</v>
      </c>
      <c r="G67" s="26" t="s">
        <v>3</v>
      </c>
      <c r="H67" s="275">
        <v>27.894886666666668</v>
      </c>
      <c r="I67" s="275">
        <v>-93.305223333333302</v>
      </c>
      <c r="J67" s="24">
        <v>157</v>
      </c>
      <c r="K67" s="25">
        <f t="shared" ref="K67:K103" si="1">CONVERT(J67,"ft","m")</f>
        <v>47.8536</v>
      </c>
      <c r="L67" s="36" t="s">
        <v>4</v>
      </c>
    </row>
    <row r="68" spans="1:12">
      <c r="A68" s="40" t="s">
        <v>139</v>
      </c>
      <c r="B68" s="23" t="s">
        <v>136</v>
      </c>
      <c r="C68" s="28" t="s">
        <v>139</v>
      </c>
      <c r="D68" s="24" t="s">
        <v>137</v>
      </c>
      <c r="E68" s="24" t="s">
        <v>250</v>
      </c>
      <c r="F68" s="37" t="s">
        <v>138</v>
      </c>
      <c r="G68" s="26" t="s">
        <v>3</v>
      </c>
      <c r="H68" s="275">
        <v>27.911016666666665</v>
      </c>
      <c r="I68" s="275">
        <v>-93.596683333333303</v>
      </c>
      <c r="J68" s="24">
        <v>149</v>
      </c>
      <c r="K68" s="25">
        <f t="shared" si="1"/>
        <v>45.415199999999999</v>
      </c>
      <c r="L68" s="36" t="s">
        <v>4</v>
      </c>
    </row>
    <row r="69" spans="1:12">
      <c r="A69" s="40" t="s">
        <v>141</v>
      </c>
      <c r="B69" s="23" t="s">
        <v>140</v>
      </c>
      <c r="C69" s="28" t="s">
        <v>141</v>
      </c>
      <c r="D69" s="24" t="s">
        <v>137</v>
      </c>
      <c r="E69" s="24" t="s">
        <v>250</v>
      </c>
      <c r="F69" s="37" t="s">
        <v>138</v>
      </c>
      <c r="G69" s="26" t="s">
        <v>3</v>
      </c>
      <c r="H69" s="275">
        <v>27.911016666666665</v>
      </c>
      <c r="I69" s="275">
        <v>-93.596683333333303</v>
      </c>
      <c r="J69" s="24">
        <v>143</v>
      </c>
      <c r="K69" s="25">
        <f t="shared" si="1"/>
        <v>43.586399999999998</v>
      </c>
      <c r="L69" s="36" t="s">
        <v>4</v>
      </c>
    </row>
    <row r="70" spans="1:12">
      <c r="A70" s="40" t="s">
        <v>143</v>
      </c>
      <c r="B70" s="23" t="s">
        <v>142</v>
      </c>
      <c r="C70" s="28" t="s">
        <v>143</v>
      </c>
      <c r="D70" s="24" t="s">
        <v>137</v>
      </c>
      <c r="E70" s="24" t="s">
        <v>250</v>
      </c>
      <c r="F70" s="37" t="s">
        <v>138</v>
      </c>
      <c r="G70" s="26" t="s">
        <v>3</v>
      </c>
      <c r="H70" s="275">
        <v>27.911016666666665</v>
      </c>
      <c r="I70" s="275">
        <v>-93.596683333333303</v>
      </c>
      <c r="J70" s="24">
        <v>142</v>
      </c>
      <c r="K70" s="25">
        <f t="shared" si="1"/>
        <v>43.281599999999997</v>
      </c>
      <c r="L70" s="36" t="s">
        <v>4</v>
      </c>
    </row>
    <row r="71" spans="1:12">
      <c r="A71" s="40" t="s">
        <v>145</v>
      </c>
      <c r="B71" s="23" t="s">
        <v>144</v>
      </c>
      <c r="C71" s="28" t="s">
        <v>145</v>
      </c>
      <c r="D71" s="24" t="s">
        <v>137</v>
      </c>
      <c r="E71" s="24" t="s">
        <v>250</v>
      </c>
      <c r="F71" s="37" t="s">
        <v>138</v>
      </c>
      <c r="G71" s="26" t="s">
        <v>3</v>
      </c>
      <c r="H71" s="275">
        <v>27.911016666666665</v>
      </c>
      <c r="I71" s="275">
        <v>-93.596683333333303</v>
      </c>
      <c r="J71" s="24">
        <v>139</v>
      </c>
      <c r="K71" s="25">
        <f t="shared" si="1"/>
        <v>42.367199999999997</v>
      </c>
      <c r="L71" s="36" t="s">
        <v>4</v>
      </c>
    </row>
    <row r="72" spans="1:12">
      <c r="A72" s="40" t="s">
        <v>147</v>
      </c>
      <c r="B72" s="23" t="s">
        <v>146</v>
      </c>
      <c r="C72" s="28" t="s">
        <v>147</v>
      </c>
      <c r="D72" s="24" t="s">
        <v>137</v>
      </c>
      <c r="E72" s="24" t="s">
        <v>250</v>
      </c>
      <c r="F72" s="37" t="s">
        <v>138</v>
      </c>
      <c r="G72" s="26" t="s">
        <v>3</v>
      </c>
      <c r="H72" s="275">
        <v>27.911016666666665</v>
      </c>
      <c r="I72" s="275">
        <v>-93.596683333333303</v>
      </c>
      <c r="J72" s="24">
        <v>141</v>
      </c>
      <c r="K72" s="25">
        <f t="shared" si="1"/>
        <v>42.976799999999997</v>
      </c>
      <c r="L72" s="36" t="s">
        <v>4</v>
      </c>
    </row>
    <row r="73" spans="1:12">
      <c r="A73" s="40" t="s">
        <v>149</v>
      </c>
      <c r="B73" s="23" t="s">
        <v>148</v>
      </c>
      <c r="C73" s="28" t="s">
        <v>149</v>
      </c>
      <c r="D73" s="24" t="s">
        <v>137</v>
      </c>
      <c r="E73" s="24" t="s">
        <v>250</v>
      </c>
      <c r="F73" s="37" t="s">
        <v>138</v>
      </c>
      <c r="G73" s="26" t="s">
        <v>3</v>
      </c>
      <c r="H73" s="275">
        <v>27.911016666666665</v>
      </c>
      <c r="I73" s="275">
        <v>-93.596683333333303</v>
      </c>
      <c r="J73" s="24">
        <v>138</v>
      </c>
      <c r="K73" s="25">
        <f t="shared" si="1"/>
        <v>42.062399999999997</v>
      </c>
      <c r="L73" s="36" t="s">
        <v>4</v>
      </c>
    </row>
    <row r="74" spans="1:12">
      <c r="A74" s="40" t="s">
        <v>151</v>
      </c>
      <c r="B74" s="23" t="s">
        <v>150</v>
      </c>
      <c r="C74" s="28" t="s">
        <v>151</v>
      </c>
      <c r="D74" s="24" t="s">
        <v>137</v>
      </c>
      <c r="E74" s="24" t="s">
        <v>250</v>
      </c>
      <c r="F74" s="37" t="s">
        <v>138</v>
      </c>
      <c r="G74" s="26" t="s">
        <v>3</v>
      </c>
      <c r="H74" s="275">
        <v>27.911016666666665</v>
      </c>
      <c r="I74" s="275">
        <v>-93.596683333333303</v>
      </c>
      <c r="J74" s="24">
        <v>142</v>
      </c>
      <c r="K74" s="25">
        <f t="shared" si="1"/>
        <v>43.281599999999997</v>
      </c>
      <c r="L74" s="36" t="s">
        <v>4</v>
      </c>
    </row>
    <row r="75" spans="1:12">
      <c r="A75" s="40" t="s">
        <v>153</v>
      </c>
      <c r="B75" s="23" t="s">
        <v>152</v>
      </c>
      <c r="C75" s="28" t="s">
        <v>153</v>
      </c>
      <c r="D75" s="24" t="s">
        <v>137</v>
      </c>
      <c r="E75" s="24" t="s">
        <v>250</v>
      </c>
      <c r="F75" s="37" t="s">
        <v>138</v>
      </c>
      <c r="G75" s="26" t="s">
        <v>3</v>
      </c>
      <c r="H75" s="275">
        <v>27.911016666666665</v>
      </c>
      <c r="I75" s="275">
        <v>-93.596683333333303</v>
      </c>
      <c r="J75" s="24">
        <v>141</v>
      </c>
      <c r="K75" s="25">
        <f t="shared" si="1"/>
        <v>42.976799999999997</v>
      </c>
      <c r="L75" s="36" t="s">
        <v>4</v>
      </c>
    </row>
    <row r="76" spans="1:12">
      <c r="A76" s="40" t="s">
        <v>155</v>
      </c>
      <c r="B76" s="23" t="s">
        <v>154</v>
      </c>
      <c r="C76" s="28" t="s">
        <v>155</v>
      </c>
      <c r="D76" s="24" t="s">
        <v>137</v>
      </c>
      <c r="E76" s="24" t="s">
        <v>250</v>
      </c>
      <c r="F76" s="37" t="s">
        <v>138</v>
      </c>
      <c r="G76" s="26" t="s">
        <v>3</v>
      </c>
      <c r="H76" s="275">
        <v>27.911016666666665</v>
      </c>
      <c r="I76" s="275">
        <v>-93.596683333333303</v>
      </c>
      <c r="J76" s="24">
        <v>150</v>
      </c>
      <c r="K76" s="25">
        <f t="shared" si="1"/>
        <v>45.72</v>
      </c>
      <c r="L76" s="36" t="s">
        <v>4</v>
      </c>
    </row>
    <row r="77" spans="1:12">
      <c r="A77" s="40" t="s">
        <v>157</v>
      </c>
      <c r="B77" s="23" t="s">
        <v>156</v>
      </c>
      <c r="C77" s="28" t="s">
        <v>157</v>
      </c>
      <c r="D77" s="24" t="s">
        <v>137</v>
      </c>
      <c r="E77" s="24" t="s">
        <v>250</v>
      </c>
      <c r="F77" s="37" t="s">
        <v>138</v>
      </c>
      <c r="G77" s="26" t="s">
        <v>3</v>
      </c>
      <c r="H77" s="275">
        <v>27.911016666666665</v>
      </c>
      <c r="I77" s="275">
        <v>-93.596683333333303</v>
      </c>
      <c r="J77" s="24">
        <v>147</v>
      </c>
      <c r="K77" s="25">
        <f t="shared" si="1"/>
        <v>44.805599999999998</v>
      </c>
      <c r="L77" s="36" t="s">
        <v>4</v>
      </c>
    </row>
    <row r="78" spans="1:12">
      <c r="A78" s="40" t="s">
        <v>159</v>
      </c>
      <c r="B78" s="23" t="s">
        <v>158</v>
      </c>
      <c r="C78" s="28" t="s">
        <v>159</v>
      </c>
      <c r="D78" s="24" t="s">
        <v>137</v>
      </c>
      <c r="E78" s="24" t="s">
        <v>250</v>
      </c>
      <c r="F78" s="37" t="s">
        <v>138</v>
      </c>
      <c r="G78" s="26" t="s">
        <v>3</v>
      </c>
      <c r="H78" s="275">
        <v>27.911016666666665</v>
      </c>
      <c r="I78" s="275">
        <v>-93.596683333333303</v>
      </c>
      <c r="J78" s="24">
        <v>144</v>
      </c>
      <c r="K78" s="25">
        <f t="shared" si="1"/>
        <v>43.891199999999998</v>
      </c>
      <c r="L78" s="36" t="s">
        <v>4</v>
      </c>
    </row>
    <row r="79" spans="1:12">
      <c r="A79" s="40" t="s">
        <v>161</v>
      </c>
      <c r="B79" s="23" t="s">
        <v>160</v>
      </c>
      <c r="C79" s="28" t="s">
        <v>161</v>
      </c>
      <c r="D79" s="24" t="s">
        <v>137</v>
      </c>
      <c r="E79" s="24" t="s">
        <v>250</v>
      </c>
      <c r="F79" s="37" t="s">
        <v>138</v>
      </c>
      <c r="G79" s="26" t="s">
        <v>3</v>
      </c>
      <c r="H79" s="275">
        <v>27.911016666666665</v>
      </c>
      <c r="I79" s="275">
        <v>-93.596683333333303</v>
      </c>
      <c r="J79" s="24">
        <v>145</v>
      </c>
      <c r="K79" s="25">
        <f t="shared" si="1"/>
        <v>44.195999999999998</v>
      </c>
      <c r="L79" s="36" t="s">
        <v>4</v>
      </c>
    </row>
    <row r="80" spans="1:12">
      <c r="A80" s="40" t="s">
        <v>163</v>
      </c>
      <c r="B80" s="23" t="s">
        <v>162</v>
      </c>
      <c r="C80" s="28" t="s">
        <v>163</v>
      </c>
      <c r="D80" s="24" t="s">
        <v>2</v>
      </c>
      <c r="E80" s="24" t="s">
        <v>246</v>
      </c>
      <c r="F80" s="37" t="s">
        <v>138</v>
      </c>
      <c r="G80" s="24" t="s">
        <v>3</v>
      </c>
      <c r="H80" s="275">
        <v>27.875098333333334</v>
      </c>
      <c r="I80" s="275">
        <v>-93.820346666666694</v>
      </c>
      <c r="J80" s="24">
        <v>142</v>
      </c>
      <c r="K80" s="25">
        <f t="shared" si="1"/>
        <v>43.281599999999997</v>
      </c>
      <c r="L80" s="36" t="s">
        <v>4</v>
      </c>
    </row>
    <row r="81" spans="1:12">
      <c r="A81" s="40" t="s">
        <v>165</v>
      </c>
      <c r="B81" s="23" t="s">
        <v>164</v>
      </c>
      <c r="C81" s="28" t="s">
        <v>165</v>
      </c>
      <c r="D81" s="24" t="s">
        <v>2</v>
      </c>
      <c r="E81" s="24" t="s">
        <v>246</v>
      </c>
      <c r="F81" s="37" t="s">
        <v>138</v>
      </c>
      <c r="G81" s="24" t="s">
        <v>3</v>
      </c>
      <c r="H81" s="275">
        <v>27.875098333333334</v>
      </c>
      <c r="I81" s="275">
        <v>-93.820346666666694</v>
      </c>
      <c r="J81" s="24">
        <v>142</v>
      </c>
      <c r="K81" s="25">
        <f t="shared" si="1"/>
        <v>43.281599999999997</v>
      </c>
      <c r="L81" s="36" t="s">
        <v>4</v>
      </c>
    </row>
    <row r="82" spans="1:12">
      <c r="A82" s="40" t="s">
        <v>167</v>
      </c>
      <c r="B82" s="23" t="s">
        <v>166</v>
      </c>
      <c r="C82" s="28" t="s">
        <v>167</v>
      </c>
      <c r="D82" s="24" t="s">
        <v>2</v>
      </c>
      <c r="E82" s="24" t="s">
        <v>246</v>
      </c>
      <c r="F82" s="37" t="s">
        <v>138</v>
      </c>
      <c r="G82" s="24" t="s">
        <v>3</v>
      </c>
      <c r="H82" s="275">
        <v>27.875098333333334</v>
      </c>
      <c r="I82" s="275">
        <v>-93.820346666666694</v>
      </c>
      <c r="J82" s="24">
        <v>142</v>
      </c>
      <c r="K82" s="25">
        <f t="shared" si="1"/>
        <v>43.281599999999997</v>
      </c>
      <c r="L82" s="36" t="s">
        <v>4</v>
      </c>
    </row>
    <row r="83" spans="1:12">
      <c r="A83" s="40" t="s">
        <v>169</v>
      </c>
      <c r="B83" s="23" t="s">
        <v>168</v>
      </c>
      <c r="C83" s="28" t="s">
        <v>169</v>
      </c>
      <c r="D83" s="24" t="s">
        <v>2</v>
      </c>
      <c r="E83" s="24" t="s">
        <v>246</v>
      </c>
      <c r="F83" s="37" t="s">
        <v>138</v>
      </c>
      <c r="G83" s="24" t="s">
        <v>3</v>
      </c>
      <c r="H83" s="275">
        <v>27.875098333333334</v>
      </c>
      <c r="I83" s="275">
        <v>-93.820346666666694</v>
      </c>
      <c r="J83" s="24">
        <v>143</v>
      </c>
      <c r="K83" s="25">
        <f t="shared" si="1"/>
        <v>43.586399999999998</v>
      </c>
      <c r="L83" s="36" t="s">
        <v>4</v>
      </c>
    </row>
    <row r="84" spans="1:12">
      <c r="A84" s="40" t="s">
        <v>171</v>
      </c>
      <c r="B84" s="23" t="s">
        <v>170</v>
      </c>
      <c r="C84" s="28" t="s">
        <v>171</v>
      </c>
      <c r="D84" s="24" t="s">
        <v>2</v>
      </c>
      <c r="E84" s="24" t="s">
        <v>246</v>
      </c>
      <c r="F84" s="37" t="s">
        <v>138</v>
      </c>
      <c r="G84" s="24" t="s">
        <v>3</v>
      </c>
      <c r="H84" s="275">
        <v>27.875098333333334</v>
      </c>
      <c r="I84" s="275">
        <v>-93.820346666666694</v>
      </c>
      <c r="J84" s="24">
        <v>144</v>
      </c>
      <c r="K84" s="25">
        <f t="shared" si="1"/>
        <v>43.891199999999998</v>
      </c>
      <c r="L84" s="36" t="s">
        <v>4</v>
      </c>
    </row>
    <row r="85" spans="1:12">
      <c r="A85" s="40" t="s">
        <v>173</v>
      </c>
      <c r="B85" s="23" t="s">
        <v>172</v>
      </c>
      <c r="C85" s="28" t="s">
        <v>173</v>
      </c>
      <c r="D85" s="24" t="s">
        <v>2</v>
      </c>
      <c r="E85" s="24" t="s">
        <v>246</v>
      </c>
      <c r="F85" s="37" t="s">
        <v>138</v>
      </c>
      <c r="G85" s="24" t="s">
        <v>3</v>
      </c>
      <c r="H85" s="275">
        <v>27.875098333333334</v>
      </c>
      <c r="I85" s="275">
        <v>-93.820346666666694</v>
      </c>
      <c r="J85" s="24">
        <v>145</v>
      </c>
      <c r="K85" s="25">
        <f t="shared" si="1"/>
        <v>44.195999999999998</v>
      </c>
      <c r="L85" s="36" t="s">
        <v>4</v>
      </c>
    </row>
    <row r="86" spans="1:12">
      <c r="A86" s="40" t="s">
        <v>175</v>
      </c>
      <c r="B86" s="23" t="s">
        <v>174</v>
      </c>
      <c r="C86" s="28" t="s">
        <v>175</v>
      </c>
      <c r="D86" s="24" t="s">
        <v>2</v>
      </c>
      <c r="E86" s="24" t="s">
        <v>246</v>
      </c>
      <c r="F86" s="37" t="s">
        <v>138</v>
      </c>
      <c r="G86" s="24" t="s">
        <v>3</v>
      </c>
      <c r="H86" s="275">
        <v>27.875098333333334</v>
      </c>
      <c r="I86" s="275">
        <v>-93.820346666666694</v>
      </c>
      <c r="J86" s="24">
        <v>144</v>
      </c>
      <c r="K86" s="25">
        <f t="shared" si="1"/>
        <v>43.891199999999998</v>
      </c>
      <c r="L86" s="36" t="s">
        <v>4</v>
      </c>
    </row>
    <row r="87" spans="1:12">
      <c r="A87" s="40" t="s">
        <v>177</v>
      </c>
      <c r="B87" s="23" t="s">
        <v>176</v>
      </c>
      <c r="C87" s="28" t="s">
        <v>177</v>
      </c>
      <c r="D87" s="24" t="s">
        <v>2</v>
      </c>
      <c r="E87" s="24" t="s">
        <v>246</v>
      </c>
      <c r="F87" s="37" t="s">
        <v>138</v>
      </c>
      <c r="G87" s="24" t="s">
        <v>3</v>
      </c>
      <c r="H87" s="275">
        <v>27.875098333333334</v>
      </c>
      <c r="I87" s="275">
        <v>-93.820346666666694</v>
      </c>
      <c r="J87" s="24">
        <v>145</v>
      </c>
      <c r="K87" s="25">
        <f t="shared" si="1"/>
        <v>44.195999999999998</v>
      </c>
      <c r="L87" s="36" t="s">
        <v>4</v>
      </c>
    </row>
    <row r="88" spans="1:12">
      <c r="A88" s="40" t="s">
        <v>179</v>
      </c>
      <c r="B88" s="23" t="s">
        <v>178</v>
      </c>
      <c r="C88" s="28" t="s">
        <v>179</v>
      </c>
      <c r="D88" s="24" t="s">
        <v>2</v>
      </c>
      <c r="E88" s="24" t="s">
        <v>246</v>
      </c>
      <c r="F88" s="37" t="s">
        <v>138</v>
      </c>
      <c r="G88" s="24" t="s">
        <v>3</v>
      </c>
      <c r="H88" s="275">
        <v>27.875098333333334</v>
      </c>
      <c r="I88" s="275">
        <v>-93.820346666666694</v>
      </c>
      <c r="J88" s="24">
        <v>147</v>
      </c>
      <c r="K88" s="25">
        <f t="shared" si="1"/>
        <v>44.805599999999998</v>
      </c>
      <c r="L88" s="36" t="s">
        <v>4</v>
      </c>
    </row>
    <row r="89" spans="1:12">
      <c r="A89" s="40" t="s">
        <v>181</v>
      </c>
      <c r="B89" s="23" t="s">
        <v>180</v>
      </c>
      <c r="C89" s="28" t="s">
        <v>181</v>
      </c>
      <c r="D89" s="24" t="s">
        <v>2</v>
      </c>
      <c r="E89" s="24" t="s">
        <v>246</v>
      </c>
      <c r="F89" s="37" t="s">
        <v>138</v>
      </c>
      <c r="G89" s="24" t="s">
        <v>3</v>
      </c>
      <c r="H89" s="275">
        <v>27.875098333333334</v>
      </c>
      <c r="I89" s="275">
        <v>-93.820346666666694</v>
      </c>
      <c r="J89" s="24">
        <v>147</v>
      </c>
      <c r="K89" s="25">
        <f t="shared" si="1"/>
        <v>44.805599999999998</v>
      </c>
      <c r="L89" s="36" t="s">
        <v>4</v>
      </c>
    </row>
    <row r="90" spans="1:12">
      <c r="A90" s="40" t="s">
        <v>183</v>
      </c>
      <c r="B90" s="23" t="s">
        <v>182</v>
      </c>
      <c r="C90" s="28" t="s">
        <v>183</v>
      </c>
      <c r="D90" s="24" t="s">
        <v>2</v>
      </c>
      <c r="E90" s="24" t="s">
        <v>246</v>
      </c>
      <c r="F90" s="37" t="s">
        <v>138</v>
      </c>
      <c r="G90" s="24" t="s">
        <v>3</v>
      </c>
      <c r="H90" s="275">
        <v>27.875098333333334</v>
      </c>
      <c r="I90" s="275">
        <v>-93.820346666666694</v>
      </c>
      <c r="J90" s="24">
        <v>138</v>
      </c>
      <c r="K90" s="25">
        <f t="shared" si="1"/>
        <v>42.062399999999997</v>
      </c>
      <c r="L90" s="36" t="s">
        <v>4</v>
      </c>
    </row>
    <row r="91" spans="1:12">
      <c r="A91" s="40" t="s">
        <v>185</v>
      </c>
      <c r="B91" s="23" t="s">
        <v>184</v>
      </c>
      <c r="C91" s="28" t="s">
        <v>185</v>
      </c>
      <c r="D91" s="24" t="s">
        <v>2</v>
      </c>
      <c r="E91" s="24" t="s">
        <v>246</v>
      </c>
      <c r="F91" s="37" t="s">
        <v>138</v>
      </c>
      <c r="G91" s="24" t="s">
        <v>3</v>
      </c>
      <c r="H91" s="275">
        <v>27.875098333333334</v>
      </c>
      <c r="I91" s="275">
        <v>-93.820346666666694</v>
      </c>
      <c r="J91" s="24">
        <v>143</v>
      </c>
      <c r="K91" s="25">
        <f t="shared" si="1"/>
        <v>43.586399999999998</v>
      </c>
      <c r="L91" s="36" t="s">
        <v>4</v>
      </c>
    </row>
    <row r="92" spans="1:12">
      <c r="A92" s="40" t="s">
        <v>187</v>
      </c>
      <c r="B92" s="23" t="s">
        <v>186</v>
      </c>
      <c r="C92" s="28" t="s">
        <v>187</v>
      </c>
      <c r="D92" s="24" t="s">
        <v>2</v>
      </c>
      <c r="E92" s="24" t="s">
        <v>246</v>
      </c>
      <c r="F92" s="37" t="s">
        <v>138</v>
      </c>
      <c r="G92" s="24" t="s">
        <v>3</v>
      </c>
      <c r="H92" s="275">
        <v>27.875098333333334</v>
      </c>
      <c r="I92" s="275">
        <v>-93.820346666666694</v>
      </c>
      <c r="J92" s="24">
        <v>146</v>
      </c>
      <c r="K92" s="25">
        <f t="shared" si="1"/>
        <v>44.500799999999998</v>
      </c>
      <c r="L92" s="36" t="s">
        <v>4</v>
      </c>
    </row>
    <row r="93" spans="1:12">
      <c r="A93" s="40" t="s">
        <v>189</v>
      </c>
      <c r="B93" s="23" t="s">
        <v>188</v>
      </c>
      <c r="C93" s="28" t="s">
        <v>189</v>
      </c>
      <c r="D93" s="24" t="s">
        <v>2</v>
      </c>
      <c r="E93" s="24" t="s">
        <v>246</v>
      </c>
      <c r="F93" s="37" t="s">
        <v>138</v>
      </c>
      <c r="G93" s="24" t="s">
        <v>3</v>
      </c>
      <c r="H93" s="275">
        <v>27.875098333333334</v>
      </c>
      <c r="I93" s="275">
        <v>-93.820346666666694</v>
      </c>
      <c r="J93" s="24">
        <v>145</v>
      </c>
      <c r="K93" s="25">
        <f t="shared" si="1"/>
        <v>44.195999999999998</v>
      </c>
      <c r="L93" s="36" t="s">
        <v>4</v>
      </c>
    </row>
    <row r="94" spans="1:12">
      <c r="A94" s="40" t="s">
        <v>191</v>
      </c>
      <c r="B94" s="23" t="s">
        <v>190</v>
      </c>
      <c r="C94" s="28" t="s">
        <v>191</v>
      </c>
      <c r="D94" s="24" t="s">
        <v>2</v>
      </c>
      <c r="E94" s="24" t="s">
        <v>246</v>
      </c>
      <c r="F94" s="37" t="s">
        <v>138</v>
      </c>
      <c r="G94" s="24" t="s">
        <v>3</v>
      </c>
      <c r="H94" s="275">
        <v>27.875098333333334</v>
      </c>
      <c r="I94" s="275">
        <v>-93.820346666666694</v>
      </c>
      <c r="J94" s="24">
        <v>146</v>
      </c>
      <c r="K94" s="25">
        <f t="shared" si="1"/>
        <v>44.500799999999998</v>
      </c>
      <c r="L94" s="36" t="s">
        <v>4</v>
      </c>
    </row>
    <row r="95" spans="1:12">
      <c r="A95" s="40" t="s">
        <v>193</v>
      </c>
      <c r="B95" s="23" t="s">
        <v>192</v>
      </c>
      <c r="C95" s="28" t="s">
        <v>193</v>
      </c>
      <c r="D95" s="24" t="s">
        <v>2</v>
      </c>
      <c r="E95" s="24" t="s">
        <v>246</v>
      </c>
      <c r="F95" s="37" t="s">
        <v>138</v>
      </c>
      <c r="G95" s="24" t="s">
        <v>3</v>
      </c>
      <c r="H95" s="275">
        <v>27.875098333333334</v>
      </c>
      <c r="I95" s="275">
        <v>-93.820346666666694</v>
      </c>
      <c r="J95" s="24">
        <v>146</v>
      </c>
      <c r="K95" s="25">
        <f t="shared" si="1"/>
        <v>44.500799999999998</v>
      </c>
      <c r="L95" s="36" t="s">
        <v>4</v>
      </c>
    </row>
    <row r="96" spans="1:12">
      <c r="A96" s="40" t="s">
        <v>195</v>
      </c>
      <c r="B96" s="23" t="s">
        <v>194</v>
      </c>
      <c r="C96" s="28" t="s">
        <v>195</v>
      </c>
      <c r="D96" s="24" t="s">
        <v>2</v>
      </c>
      <c r="E96" s="24" t="s">
        <v>246</v>
      </c>
      <c r="F96" s="37" t="s">
        <v>138</v>
      </c>
      <c r="G96" s="24" t="s">
        <v>3</v>
      </c>
      <c r="H96" s="275">
        <v>27.875098333333334</v>
      </c>
      <c r="I96" s="275">
        <v>-93.820346666666694</v>
      </c>
      <c r="J96" s="24">
        <v>146</v>
      </c>
      <c r="K96" s="25">
        <f t="shared" si="1"/>
        <v>44.500799999999998</v>
      </c>
      <c r="L96" s="36" t="s">
        <v>4</v>
      </c>
    </row>
    <row r="97" spans="1:12">
      <c r="A97" s="40" t="s">
        <v>197</v>
      </c>
      <c r="B97" s="23" t="s">
        <v>196</v>
      </c>
      <c r="C97" s="28" t="s">
        <v>197</v>
      </c>
      <c r="D97" s="24" t="s">
        <v>2</v>
      </c>
      <c r="E97" s="24" t="s">
        <v>246</v>
      </c>
      <c r="F97" s="37" t="s">
        <v>138</v>
      </c>
      <c r="G97" s="24" t="s">
        <v>3</v>
      </c>
      <c r="H97" s="275">
        <v>27.875098333333334</v>
      </c>
      <c r="I97" s="275">
        <v>-93.820346666666694</v>
      </c>
      <c r="J97" s="24">
        <v>148</v>
      </c>
      <c r="K97" s="25">
        <f t="shared" si="1"/>
        <v>45.110399999999998</v>
      </c>
      <c r="L97" s="36" t="s">
        <v>4</v>
      </c>
    </row>
    <row r="98" spans="1:12">
      <c r="A98" s="40" t="s">
        <v>199</v>
      </c>
      <c r="B98" s="23" t="s">
        <v>198</v>
      </c>
      <c r="C98" s="28" t="s">
        <v>199</v>
      </c>
      <c r="D98" s="24" t="s">
        <v>2</v>
      </c>
      <c r="E98" s="24" t="s">
        <v>246</v>
      </c>
      <c r="F98" s="37" t="s">
        <v>138</v>
      </c>
      <c r="G98" s="24" t="s">
        <v>3</v>
      </c>
      <c r="H98" s="275">
        <v>27.875098333333334</v>
      </c>
      <c r="I98" s="275">
        <v>-93.820346666666694</v>
      </c>
      <c r="J98" s="24">
        <v>148</v>
      </c>
      <c r="K98" s="25">
        <f t="shared" si="1"/>
        <v>45.110399999999998</v>
      </c>
      <c r="L98" s="36" t="s">
        <v>4</v>
      </c>
    </row>
    <row r="99" spans="1:12">
      <c r="A99" s="40" t="s">
        <v>201</v>
      </c>
      <c r="B99" s="23" t="s">
        <v>200</v>
      </c>
      <c r="C99" s="28" t="s">
        <v>201</v>
      </c>
      <c r="D99" s="24" t="s">
        <v>2</v>
      </c>
      <c r="E99" s="24" t="s">
        <v>246</v>
      </c>
      <c r="F99" s="37" t="s">
        <v>138</v>
      </c>
      <c r="G99" s="24" t="s">
        <v>3</v>
      </c>
      <c r="H99" s="275">
        <v>27.875098333333334</v>
      </c>
      <c r="I99" s="275">
        <v>-93.820346666666694</v>
      </c>
      <c r="J99" s="24">
        <v>147</v>
      </c>
      <c r="K99" s="25">
        <f t="shared" si="1"/>
        <v>44.805599999999998</v>
      </c>
      <c r="L99" s="36" t="s">
        <v>4</v>
      </c>
    </row>
    <row r="100" spans="1:12">
      <c r="A100" s="40" t="s">
        <v>203</v>
      </c>
      <c r="B100" s="23" t="s">
        <v>202</v>
      </c>
      <c r="C100" s="28" t="s">
        <v>203</v>
      </c>
      <c r="D100" s="24" t="s">
        <v>2</v>
      </c>
      <c r="E100" s="24" t="s">
        <v>246</v>
      </c>
      <c r="F100" s="37" t="s">
        <v>138</v>
      </c>
      <c r="G100" s="24" t="s">
        <v>3</v>
      </c>
      <c r="H100" s="275">
        <v>27.875098333333334</v>
      </c>
      <c r="I100" s="275">
        <v>-93.820346666666694</v>
      </c>
      <c r="J100" s="24">
        <v>149</v>
      </c>
      <c r="K100" s="25">
        <f t="shared" si="1"/>
        <v>45.415199999999999</v>
      </c>
      <c r="L100" s="36" t="s">
        <v>4</v>
      </c>
    </row>
    <row r="101" spans="1:12">
      <c r="A101" s="40" t="s">
        <v>205</v>
      </c>
      <c r="B101" s="23" t="s">
        <v>204</v>
      </c>
      <c r="C101" s="28" t="s">
        <v>205</v>
      </c>
      <c r="D101" s="24" t="s">
        <v>2</v>
      </c>
      <c r="E101" s="24" t="s">
        <v>246</v>
      </c>
      <c r="F101" s="37" t="s">
        <v>138</v>
      </c>
      <c r="G101" s="24" t="s">
        <v>3</v>
      </c>
      <c r="H101" s="275">
        <v>27.875098333333334</v>
      </c>
      <c r="I101" s="275">
        <v>-93.820346666666694</v>
      </c>
      <c r="J101" s="24">
        <v>147</v>
      </c>
      <c r="K101" s="25">
        <f t="shared" si="1"/>
        <v>44.805599999999998</v>
      </c>
      <c r="L101" s="36" t="s">
        <v>4</v>
      </c>
    </row>
    <row r="102" spans="1:12">
      <c r="A102" s="40" t="s">
        <v>207</v>
      </c>
      <c r="B102" s="23" t="s">
        <v>206</v>
      </c>
      <c r="C102" s="28" t="s">
        <v>207</v>
      </c>
      <c r="D102" s="24" t="s">
        <v>2</v>
      </c>
      <c r="E102" s="24" t="s">
        <v>246</v>
      </c>
      <c r="F102" s="37" t="s">
        <v>138</v>
      </c>
      <c r="G102" s="24" t="s">
        <v>3</v>
      </c>
      <c r="H102" s="275">
        <v>27.875098333333334</v>
      </c>
      <c r="I102" s="275">
        <v>-93.820346666666694</v>
      </c>
      <c r="J102" s="24">
        <v>147</v>
      </c>
      <c r="K102" s="25">
        <f t="shared" si="1"/>
        <v>44.805599999999998</v>
      </c>
      <c r="L102" s="36" t="s">
        <v>4</v>
      </c>
    </row>
    <row r="103" spans="1:12">
      <c r="A103" s="40" t="s">
        <v>209</v>
      </c>
      <c r="B103" s="23" t="s">
        <v>208</v>
      </c>
      <c r="C103" s="28" t="s">
        <v>209</v>
      </c>
      <c r="D103" s="24" t="s">
        <v>2</v>
      </c>
      <c r="E103" s="24" t="s">
        <v>246</v>
      </c>
      <c r="F103" s="37" t="s">
        <v>138</v>
      </c>
      <c r="G103" s="24" t="s">
        <v>3</v>
      </c>
      <c r="H103" s="275">
        <v>27.875098333333334</v>
      </c>
      <c r="I103" s="275">
        <v>-93.820346666666694</v>
      </c>
      <c r="J103" s="24">
        <v>145</v>
      </c>
      <c r="K103" s="25">
        <f t="shared" si="1"/>
        <v>44.195999999999998</v>
      </c>
      <c r="L103" s="36" t="s">
        <v>4</v>
      </c>
    </row>
    <row r="104" spans="1:12">
      <c r="A104" s="34" t="s">
        <v>211</v>
      </c>
      <c r="B104" s="27" t="s">
        <v>210</v>
      </c>
      <c r="C104" s="28" t="s">
        <v>211</v>
      </c>
      <c r="D104" s="29" t="s">
        <v>2</v>
      </c>
      <c r="E104" s="29" t="s">
        <v>246</v>
      </c>
      <c r="F104" s="46" t="s">
        <v>138</v>
      </c>
      <c r="G104" s="29" t="s">
        <v>3</v>
      </c>
      <c r="H104" s="274">
        <v>27.875098333333334</v>
      </c>
      <c r="I104" s="274">
        <v>-93.820346666666694</v>
      </c>
      <c r="J104" s="29">
        <v>147</v>
      </c>
      <c r="K104" s="176">
        <f t="shared" ref="K104:K111" si="2">CONVERT(J104,"ft","m")</f>
        <v>44.805599999999998</v>
      </c>
      <c r="L104" s="35" t="s">
        <v>4</v>
      </c>
    </row>
    <row r="105" spans="1:12">
      <c r="A105" s="40" t="s">
        <v>213</v>
      </c>
      <c r="B105" s="23" t="s">
        <v>212</v>
      </c>
      <c r="C105" s="28" t="s">
        <v>213</v>
      </c>
      <c r="D105" s="24" t="s">
        <v>2</v>
      </c>
      <c r="E105" s="24" t="s">
        <v>246</v>
      </c>
      <c r="F105" s="37" t="s">
        <v>138</v>
      </c>
      <c r="G105" s="24" t="s">
        <v>3</v>
      </c>
      <c r="H105" s="275">
        <v>27.875098333333334</v>
      </c>
      <c r="I105" s="275">
        <v>-93.820346666666694</v>
      </c>
      <c r="J105" s="24">
        <v>147</v>
      </c>
      <c r="K105" s="172">
        <f t="shared" si="2"/>
        <v>44.805599999999998</v>
      </c>
      <c r="L105" s="36" t="s">
        <v>4</v>
      </c>
    </row>
    <row r="106" spans="1:12">
      <c r="A106" s="40" t="s">
        <v>215</v>
      </c>
      <c r="B106" s="23" t="s">
        <v>214</v>
      </c>
      <c r="C106" s="28" t="s">
        <v>215</v>
      </c>
      <c r="D106" s="24" t="s">
        <v>2</v>
      </c>
      <c r="E106" s="24" t="s">
        <v>246</v>
      </c>
      <c r="F106" s="37" t="s">
        <v>138</v>
      </c>
      <c r="G106" s="24" t="s">
        <v>3</v>
      </c>
      <c r="H106" s="275">
        <v>27.875098333333334</v>
      </c>
      <c r="I106" s="275">
        <v>-93.820346666666694</v>
      </c>
      <c r="J106" s="24">
        <v>148</v>
      </c>
      <c r="K106" s="172">
        <f t="shared" si="2"/>
        <v>45.110399999999998</v>
      </c>
      <c r="L106" s="36" t="s">
        <v>4</v>
      </c>
    </row>
    <row r="107" spans="1:12">
      <c r="A107" s="40" t="s">
        <v>217</v>
      </c>
      <c r="B107" s="23" t="s">
        <v>216</v>
      </c>
      <c r="C107" s="28" t="s">
        <v>217</v>
      </c>
      <c r="D107" s="24" t="s">
        <v>2</v>
      </c>
      <c r="E107" s="24" t="s">
        <v>246</v>
      </c>
      <c r="F107" s="37" t="s">
        <v>138</v>
      </c>
      <c r="G107" s="24" t="s">
        <v>3</v>
      </c>
      <c r="H107" s="275">
        <v>27.875098333333334</v>
      </c>
      <c r="I107" s="275">
        <v>-93.820346666666694</v>
      </c>
      <c r="J107" s="24">
        <v>149</v>
      </c>
      <c r="K107" s="172">
        <f t="shared" si="2"/>
        <v>45.415199999999999</v>
      </c>
      <c r="L107" s="36" t="s">
        <v>4</v>
      </c>
    </row>
    <row r="108" spans="1:12">
      <c r="A108" s="40" t="s">
        <v>219</v>
      </c>
      <c r="B108" s="23" t="s">
        <v>218</v>
      </c>
      <c r="C108" s="28" t="s">
        <v>219</v>
      </c>
      <c r="D108" s="24" t="s">
        <v>2</v>
      </c>
      <c r="E108" s="24" t="s">
        <v>246</v>
      </c>
      <c r="F108" s="37" t="s">
        <v>138</v>
      </c>
      <c r="G108" s="24" t="s">
        <v>3</v>
      </c>
      <c r="H108" s="275">
        <v>27.875098333333334</v>
      </c>
      <c r="I108" s="275">
        <v>-93.820346666666694</v>
      </c>
      <c r="J108" s="24">
        <v>149</v>
      </c>
      <c r="K108" s="172">
        <f t="shared" si="2"/>
        <v>45.415199999999999</v>
      </c>
      <c r="L108" s="36" t="s">
        <v>4</v>
      </c>
    </row>
    <row r="109" spans="1:12">
      <c r="A109" s="40" t="s">
        <v>221</v>
      </c>
      <c r="B109" s="23" t="s">
        <v>220</v>
      </c>
      <c r="C109" s="28" t="s">
        <v>221</v>
      </c>
      <c r="D109" s="24" t="s">
        <v>2</v>
      </c>
      <c r="E109" s="24" t="s">
        <v>246</v>
      </c>
      <c r="F109" s="37" t="s">
        <v>138</v>
      </c>
      <c r="G109" s="24" t="s">
        <v>3</v>
      </c>
      <c r="H109" s="275">
        <v>27.875098333333334</v>
      </c>
      <c r="I109" s="275">
        <v>-93.820346666666694</v>
      </c>
      <c r="J109" s="24">
        <v>147</v>
      </c>
      <c r="K109" s="172">
        <f t="shared" si="2"/>
        <v>44.805599999999998</v>
      </c>
      <c r="L109" s="36" t="s">
        <v>4</v>
      </c>
    </row>
    <row r="110" spans="1:12">
      <c r="A110" s="40" t="s">
        <v>223</v>
      </c>
      <c r="B110" s="23" t="s">
        <v>222</v>
      </c>
      <c r="C110" s="28" t="s">
        <v>223</v>
      </c>
      <c r="D110" s="24" t="s">
        <v>2</v>
      </c>
      <c r="E110" s="24" t="s">
        <v>246</v>
      </c>
      <c r="F110" s="37" t="s">
        <v>138</v>
      </c>
      <c r="G110" s="24" t="s">
        <v>3</v>
      </c>
      <c r="H110" s="275">
        <v>27.875098333333334</v>
      </c>
      <c r="I110" s="275">
        <v>-93.820346666666694</v>
      </c>
      <c r="J110" s="24">
        <v>149</v>
      </c>
      <c r="K110" s="172">
        <f t="shared" si="2"/>
        <v>45.415199999999999</v>
      </c>
      <c r="L110" s="36" t="s">
        <v>4</v>
      </c>
    </row>
    <row r="111" spans="1:12">
      <c r="A111" s="40" t="s">
        <v>245</v>
      </c>
      <c r="B111" s="23" t="s">
        <v>224</v>
      </c>
      <c r="C111" s="28" t="s">
        <v>245</v>
      </c>
      <c r="D111" s="24" t="s">
        <v>2</v>
      </c>
      <c r="E111" s="24" t="s">
        <v>246</v>
      </c>
      <c r="F111" s="37" t="s">
        <v>138</v>
      </c>
      <c r="G111" s="24" t="s">
        <v>3</v>
      </c>
      <c r="H111" s="275">
        <v>27.875098333333334</v>
      </c>
      <c r="I111" s="275">
        <v>-93.820346666666694</v>
      </c>
      <c r="J111" s="24">
        <v>146</v>
      </c>
      <c r="K111" s="172">
        <f t="shared" si="2"/>
        <v>44.500799999999998</v>
      </c>
      <c r="L111" s="36" t="s">
        <v>4</v>
      </c>
    </row>
    <row r="112" spans="1:12">
      <c r="A112" s="40" t="s">
        <v>347</v>
      </c>
      <c r="B112" s="47" t="s">
        <v>255</v>
      </c>
      <c r="C112" s="28" t="s">
        <v>347</v>
      </c>
      <c r="D112" s="38" t="s">
        <v>137</v>
      </c>
      <c r="E112" s="38" t="s">
        <v>250</v>
      </c>
      <c r="F112" s="37" t="s">
        <v>442</v>
      </c>
      <c r="G112" s="38" t="s">
        <v>3</v>
      </c>
      <c r="H112" s="275">
        <v>27.911016666666701</v>
      </c>
      <c r="I112" s="275">
        <v>-93.596683333333303</v>
      </c>
      <c r="J112" s="39">
        <v>153</v>
      </c>
      <c r="K112" s="172">
        <v>46.634399999999999</v>
      </c>
      <c r="L112" s="18" t="str">
        <f t="shared" ref="L112:L172" si="3">IF(K112&lt;30,"Shallow","Mesophotic")</f>
        <v>Mesophotic</v>
      </c>
    </row>
    <row r="113" spans="1:12">
      <c r="A113" s="40" t="s">
        <v>348</v>
      </c>
      <c r="B113" s="47" t="s">
        <v>256</v>
      </c>
      <c r="C113" s="28" t="s">
        <v>348</v>
      </c>
      <c r="D113" s="38" t="s">
        <v>137</v>
      </c>
      <c r="E113" s="38" t="s">
        <v>250</v>
      </c>
      <c r="F113" s="37" t="s">
        <v>442</v>
      </c>
      <c r="G113" s="38" t="s">
        <v>3</v>
      </c>
      <c r="H113" s="275">
        <v>27.911016666666701</v>
      </c>
      <c r="I113" s="275">
        <v>-93.596683333333303</v>
      </c>
      <c r="J113" s="39">
        <v>155</v>
      </c>
      <c r="K113" s="172">
        <v>47.244</v>
      </c>
      <c r="L113" s="18" t="str">
        <f t="shared" si="3"/>
        <v>Mesophotic</v>
      </c>
    </row>
    <row r="114" spans="1:12">
      <c r="A114" s="40" t="s">
        <v>349</v>
      </c>
      <c r="B114" s="47" t="s">
        <v>257</v>
      </c>
      <c r="C114" s="28" t="s">
        <v>349</v>
      </c>
      <c r="D114" s="38" t="s">
        <v>137</v>
      </c>
      <c r="E114" s="38" t="s">
        <v>250</v>
      </c>
      <c r="F114" s="37" t="s">
        <v>442</v>
      </c>
      <c r="G114" s="38" t="s">
        <v>3</v>
      </c>
      <c r="H114" s="275">
        <v>27.911016666666701</v>
      </c>
      <c r="I114" s="275">
        <v>-93.596683333333303</v>
      </c>
      <c r="J114" s="39">
        <v>153</v>
      </c>
      <c r="K114" s="172">
        <v>46.634399999999999</v>
      </c>
      <c r="L114" s="18" t="str">
        <f t="shared" si="3"/>
        <v>Mesophotic</v>
      </c>
    </row>
    <row r="115" spans="1:12">
      <c r="A115" s="40" t="s">
        <v>350</v>
      </c>
      <c r="B115" s="47" t="s">
        <v>258</v>
      </c>
      <c r="C115" s="28" t="s">
        <v>350</v>
      </c>
      <c r="D115" s="38" t="s">
        <v>137</v>
      </c>
      <c r="E115" s="38" t="s">
        <v>250</v>
      </c>
      <c r="F115" s="37" t="s">
        <v>442</v>
      </c>
      <c r="G115" s="38" t="s">
        <v>3</v>
      </c>
      <c r="H115" s="275">
        <v>27.911016666666701</v>
      </c>
      <c r="I115" s="275">
        <v>-93.596683333333303</v>
      </c>
      <c r="J115" s="39">
        <v>152</v>
      </c>
      <c r="K115" s="172">
        <v>46.329599999999999</v>
      </c>
      <c r="L115" s="18" t="str">
        <f t="shared" si="3"/>
        <v>Mesophotic</v>
      </c>
    </row>
    <row r="116" spans="1:12">
      <c r="A116" s="40" t="s">
        <v>351</v>
      </c>
      <c r="B116" s="47" t="s">
        <v>259</v>
      </c>
      <c r="C116" s="28" t="s">
        <v>351</v>
      </c>
      <c r="D116" s="38" t="s">
        <v>137</v>
      </c>
      <c r="E116" s="38" t="s">
        <v>250</v>
      </c>
      <c r="F116" s="37" t="s">
        <v>442</v>
      </c>
      <c r="G116" s="38" t="s">
        <v>3</v>
      </c>
      <c r="H116" s="275">
        <v>27.911016666666701</v>
      </c>
      <c r="I116" s="275">
        <v>-93.596683333333303</v>
      </c>
      <c r="J116" s="39">
        <v>152</v>
      </c>
      <c r="K116" s="172">
        <v>46.329599999999999</v>
      </c>
      <c r="L116" s="18" t="str">
        <f t="shared" si="3"/>
        <v>Mesophotic</v>
      </c>
    </row>
    <row r="117" spans="1:12">
      <c r="A117" s="40" t="s">
        <v>352</v>
      </c>
      <c r="B117" s="47" t="s">
        <v>260</v>
      </c>
      <c r="C117" s="28" t="s">
        <v>352</v>
      </c>
      <c r="D117" s="38" t="s">
        <v>137</v>
      </c>
      <c r="E117" s="38" t="s">
        <v>261</v>
      </c>
      <c r="F117" s="37" t="s">
        <v>442</v>
      </c>
      <c r="G117" s="38" t="s">
        <v>3</v>
      </c>
      <c r="H117" s="275">
        <v>27.911398333333299</v>
      </c>
      <c r="I117" s="275">
        <v>-93.598208333333304</v>
      </c>
      <c r="J117" s="39">
        <v>71</v>
      </c>
      <c r="K117" s="172">
        <v>21.640799999999999</v>
      </c>
      <c r="L117" s="18" t="str">
        <f t="shared" si="3"/>
        <v>Shallow</v>
      </c>
    </row>
    <row r="118" spans="1:12">
      <c r="A118" s="40" t="s">
        <v>353</v>
      </c>
      <c r="B118" s="47" t="s">
        <v>262</v>
      </c>
      <c r="C118" s="28" t="s">
        <v>353</v>
      </c>
      <c r="D118" s="38" t="s">
        <v>137</v>
      </c>
      <c r="E118" s="38" t="s">
        <v>261</v>
      </c>
      <c r="F118" s="37" t="s">
        <v>442</v>
      </c>
      <c r="G118" s="38" t="s">
        <v>3</v>
      </c>
      <c r="H118" s="275">
        <v>27.911398333333299</v>
      </c>
      <c r="I118" s="275">
        <v>-93.598208333333304</v>
      </c>
      <c r="J118" s="39">
        <v>75</v>
      </c>
      <c r="K118" s="172">
        <v>22.86</v>
      </c>
      <c r="L118" s="18" t="str">
        <f t="shared" si="3"/>
        <v>Shallow</v>
      </c>
    </row>
    <row r="119" spans="1:12">
      <c r="A119" s="40" t="s">
        <v>354</v>
      </c>
      <c r="B119" s="47" t="s">
        <v>263</v>
      </c>
      <c r="C119" s="28" t="s">
        <v>354</v>
      </c>
      <c r="D119" s="38" t="s">
        <v>137</v>
      </c>
      <c r="E119" s="38" t="s">
        <v>261</v>
      </c>
      <c r="F119" s="37" t="s">
        <v>442</v>
      </c>
      <c r="G119" s="38" t="s">
        <v>3</v>
      </c>
      <c r="H119" s="275">
        <v>27.911398333333299</v>
      </c>
      <c r="I119" s="275">
        <v>-93.598208333333304</v>
      </c>
      <c r="J119" s="39">
        <v>72</v>
      </c>
      <c r="K119" s="172">
        <v>21.945599999999999</v>
      </c>
      <c r="L119" s="18" t="str">
        <f t="shared" si="3"/>
        <v>Shallow</v>
      </c>
    </row>
    <row r="120" spans="1:12">
      <c r="A120" s="40" t="s">
        <v>355</v>
      </c>
      <c r="B120" s="47" t="s">
        <v>264</v>
      </c>
      <c r="C120" s="28" t="s">
        <v>355</v>
      </c>
      <c r="D120" s="38" t="s">
        <v>137</v>
      </c>
      <c r="E120" s="38" t="s">
        <v>261</v>
      </c>
      <c r="F120" s="37" t="s">
        <v>442</v>
      </c>
      <c r="G120" s="38" t="s">
        <v>3</v>
      </c>
      <c r="H120" s="275">
        <v>27.911398333333299</v>
      </c>
      <c r="I120" s="275">
        <v>-93.598208333333304</v>
      </c>
      <c r="J120" s="39">
        <v>66</v>
      </c>
      <c r="K120" s="172">
        <v>20.116800000000001</v>
      </c>
      <c r="L120" s="18" t="str">
        <f t="shared" si="3"/>
        <v>Shallow</v>
      </c>
    </row>
    <row r="121" spans="1:12">
      <c r="A121" s="40" t="s">
        <v>356</v>
      </c>
      <c r="B121" s="47" t="s">
        <v>265</v>
      </c>
      <c r="C121" s="28" t="s">
        <v>356</v>
      </c>
      <c r="D121" s="38" t="s">
        <v>137</v>
      </c>
      <c r="E121" s="38" t="s">
        <v>261</v>
      </c>
      <c r="F121" s="37" t="s">
        <v>442</v>
      </c>
      <c r="G121" s="38" t="s">
        <v>3</v>
      </c>
      <c r="H121" s="275">
        <v>27.911398333333299</v>
      </c>
      <c r="I121" s="275">
        <v>-93.598208333333304</v>
      </c>
      <c r="J121" s="39">
        <v>68.000000000000014</v>
      </c>
      <c r="K121" s="172">
        <v>20.726400000000002</v>
      </c>
      <c r="L121" s="18" t="str">
        <f t="shared" si="3"/>
        <v>Shallow</v>
      </c>
    </row>
    <row r="122" spans="1:12">
      <c r="A122" s="40" t="s">
        <v>357</v>
      </c>
      <c r="B122" s="47" t="s">
        <v>266</v>
      </c>
      <c r="C122" s="28" t="s">
        <v>357</v>
      </c>
      <c r="D122" s="38" t="s">
        <v>137</v>
      </c>
      <c r="E122" s="38" t="s">
        <v>261</v>
      </c>
      <c r="F122" s="37" t="s">
        <v>442</v>
      </c>
      <c r="G122" s="38" t="s">
        <v>3</v>
      </c>
      <c r="H122" s="275">
        <v>27.911398333333299</v>
      </c>
      <c r="I122" s="275">
        <v>-93.598208333333304</v>
      </c>
      <c r="J122" s="39">
        <v>66</v>
      </c>
      <c r="K122" s="172">
        <v>20.116800000000001</v>
      </c>
      <c r="L122" s="18" t="str">
        <f t="shared" si="3"/>
        <v>Shallow</v>
      </c>
    </row>
    <row r="123" spans="1:12">
      <c r="A123" s="40" t="s">
        <v>358</v>
      </c>
      <c r="B123" s="47" t="s">
        <v>267</v>
      </c>
      <c r="C123" s="28" t="s">
        <v>358</v>
      </c>
      <c r="D123" s="38" t="s">
        <v>137</v>
      </c>
      <c r="E123" s="38" t="s">
        <v>261</v>
      </c>
      <c r="F123" s="37" t="s">
        <v>442</v>
      </c>
      <c r="G123" s="38" t="s">
        <v>3</v>
      </c>
      <c r="H123" s="275">
        <v>27.911398333333299</v>
      </c>
      <c r="I123" s="275">
        <v>-93.598208333333304</v>
      </c>
      <c r="J123" s="39">
        <v>64</v>
      </c>
      <c r="K123" s="172">
        <v>19.507200000000001</v>
      </c>
      <c r="L123" s="18" t="str">
        <f t="shared" si="3"/>
        <v>Shallow</v>
      </c>
    </row>
    <row r="124" spans="1:12">
      <c r="A124" s="40" t="s">
        <v>359</v>
      </c>
      <c r="B124" s="47" t="s">
        <v>268</v>
      </c>
      <c r="C124" s="28" t="s">
        <v>359</v>
      </c>
      <c r="D124" s="38" t="s">
        <v>137</v>
      </c>
      <c r="E124" s="38" t="s">
        <v>261</v>
      </c>
      <c r="F124" s="37" t="s">
        <v>442</v>
      </c>
      <c r="G124" s="38" t="s">
        <v>3</v>
      </c>
      <c r="H124" s="275">
        <v>27.911398333333299</v>
      </c>
      <c r="I124" s="275">
        <v>-93.598208333333304</v>
      </c>
      <c r="J124" s="39">
        <v>63</v>
      </c>
      <c r="K124" s="172">
        <v>19.202400000000001</v>
      </c>
      <c r="L124" s="18" t="str">
        <f t="shared" si="3"/>
        <v>Shallow</v>
      </c>
    </row>
    <row r="125" spans="1:12">
      <c r="A125" s="40" t="s">
        <v>360</v>
      </c>
      <c r="B125" s="47" t="s">
        <v>269</v>
      </c>
      <c r="C125" s="28" t="s">
        <v>360</v>
      </c>
      <c r="D125" s="38" t="s">
        <v>137</v>
      </c>
      <c r="E125" s="38" t="s">
        <v>250</v>
      </c>
      <c r="F125" s="37" t="s">
        <v>442</v>
      </c>
      <c r="G125" s="38" t="s">
        <v>3</v>
      </c>
      <c r="H125" s="275">
        <v>27.911016666666701</v>
      </c>
      <c r="I125" s="275">
        <v>-93.596683333333303</v>
      </c>
      <c r="J125" s="39">
        <v>156</v>
      </c>
      <c r="K125" s="172">
        <v>47.5488</v>
      </c>
      <c r="L125" s="18" t="str">
        <f t="shared" si="3"/>
        <v>Mesophotic</v>
      </c>
    </row>
    <row r="126" spans="1:12">
      <c r="A126" s="40" t="s">
        <v>361</v>
      </c>
      <c r="B126" s="47" t="s">
        <v>270</v>
      </c>
      <c r="C126" s="28" t="s">
        <v>361</v>
      </c>
      <c r="D126" s="38" t="s">
        <v>137</v>
      </c>
      <c r="E126" s="38" t="s">
        <v>250</v>
      </c>
      <c r="F126" s="37" t="s">
        <v>442</v>
      </c>
      <c r="G126" s="38" t="s">
        <v>3</v>
      </c>
      <c r="H126" s="275">
        <v>27.911016666666701</v>
      </c>
      <c r="I126" s="275">
        <v>-93.596683333333303</v>
      </c>
      <c r="J126" s="39">
        <v>155</v>
      </c>
      <c r="K126" s="172">
        <v>47.244</v>
      </c>
      <c r="L126" s="18" t="str">
        <f t="shared" si="3"/>
        <v>Mesophotic</v>
      </c>
    </row>
    <row r="127" spans="1:12">
      <c r="A127" s="40" t="s">
        <v>362</v>
      </c>
      <c r="B127" s="47" t="s">
        <v>271</v>
      </c>
      <c r="C127" s="28" t="s">
        <v>362</v>
      </c>
      <c r="D127" s="38" t="s">
        <v>137</v>
      </c>
      <c r="E127" s="38" t="s">
        <v>250</v>
      </c>
      <c r="F127" s="37" t="s">
        <v>442</v>
      </c>
      <c r="G127" s="38" t="s">
        <v>3</v>
      </c>
      <c r="H127" s="275">
        <v>27.911016666666701</v>
      </c>
      <c r="I127" s="275">
        <v>-93.596683333333303</v>
      </c>
      <c r="J127" s="39">
        <v>154</v>
      </c>
      <c r="K127" s="172">
        <v>46.9392</v>
      </c>
      <c r="L127" s="18" t="str">
        <f t="shared" si="3"/>
        <v>Mesophotic</v>
      </c>
    </row>
    <row r="128" spans="1:12">
      <c r="A128" s="40" t="s">
        <v>363</v>
      </c>
      <c r="B128" s="47" t="s">
        <v>272</v>
      </c>
      <c r="C128" s="28" t="s">
        <v>363</v>
      </c>
      <c r="D128" s="38" t="s">
        <v>137</v>
      </c>
      <c r="E128" s="38" t="s">
        <v>250</v>
      </c>
      <c r="F128" s="37" t="s">
        <v>442</v>
      </c>
      <c r="G128" s="38" t="s">
        <v>3</v>
      </c>
      <c r="H128" s="275">
        <v>27.911016666666701</v>
      </c>
      <c r="I128" s="275">
        <v>-93.596683333333303</v>
      </c>
      <c r="J128" s="39">
        <v>158</v>
      </c>
      <c r="K128" s="172">
        <v>48.1584</v>
      </c>
      <c r="L128" s="18" t="str">
        <f t="shared" si="3"/>
        <v>Mesophotic</v>
      </c>
    </row>
    <row r="129" spans="1:12">
      <c r="A129" s="40" t="s">
        <v>364</v>
      </c>
      <c r="B129" s="47" t="s">
        <v>273</v>
      </c>
      <c r="C129" s="28" t="s">
        <v>364</v>
      </c>
      <c r="D129" s="38" t="s">
        <v>137</v>
      </c>
      <c r="E129" s="38" t="s">
        <v>250</v>
      </c>
      <c r="F129" s="37" t="s">
        <v>442</v>
      </c>
      <c r="G129" s="38" t="s">
        <v>3</v>
      </c>
      <c r="H129" s="275">
        <v>27.911016666666701</v>
      </c>
      <c r="I129" s="275">
        <v>-93.596683333333303</v>
      </c>
      <c r="J129" s="39">
        <v>153</v>
      </c>
      <c r="K129" s="172">
        <v>46.634399999999999</v>
      </c>
      <c r="L129" s="18" t="str">
        <f t="shared" si="3"/>
        <v>Mesophotic</v>
      </c>
    </row>
    <row r="130" spans="1:12">
      <c r="A130" s="40" t="s">
        <v>365</v>
      </c>
      <c r="B130" s="47" t="s">
        <v>274</v>
      </c>
      <c r="C130" s="28" t="s">
        <v>365</v>
      </c>
      <c r="D130" s="38" t="s">
        <v>137</v>
      </c>
      <c r="E130" s="38" t="s">
        <v>250</v>
      </c>
      <c r="F130" s="37" t="s">
        <v>442</v>
      </c>
      <c r="G130" s="38" t="s">
        <v>3</v>
      </c>
      <c r="H130" s="275">
        <v>27.911016666666701</v>
      </c>
      <c r="I130" s="275">
        <v>-93.596683333333303</v>
      </c>
      <c r="J130" s="39">
        <v>148</v>
      </c>
      <c r="K130" s="172">
        <v>45.110399999999998</v>
      </c>
      <c r="L130" s="18" t="str">
        <f t="shared" si="3"/>
        <v>Mesophotic</v>
      </c>
    </row>
    <row r="131" spans="1:12">
      <c r="A131" s="40" t="s">
        <v>366</v>
      </c>
      <c r="B131" s="47" t="s">
        <v>275</v>
      </c>
      <c r="C131" s="28" t="s">
        <v>366</v>
      </c>
      <c r="D131" s="38" t="s">
        <v>137</v>
      </c>
      <c r="E131" s="38" t="s">
        <v>261</v>
      </c>
      <c r="F131" s="37" t="s">
        <v>442</v>
      </c>
      <c r="G131" s="38" t="s">
        <v>3</v>
      </c>
      <c r="H131" s="275">
        <v>27.911398333333299</v>
      </c>
      <c r="I131" s="275">
        <v>-93.598208333333304</v>
      </c>
      <c r="J131" s="39">
        <v>67.000000000000014</v>
      </c>
      <c r="K131" s="172">
        <v>20.421600000000002</v>
      </c>
      <c r="L131" s="18" t="str">
        <f t="shared" si="3"/>
        <v>Shallow</v>
      </c>
    </row>
    <row r="132" spans="1:12">
      <c r="A132" s="40" t="s">
        <v>367</v>
      </c>
      <c r="B132" s="47" t="s">
        <v>276</v>
      </c>
      <c r="C132" s="28" t="s">
        <v>367</v>
      </c>
      <c r="D132" s="38" t="s">
        <v>137</v>
      </c>
      <c r="E132" s="38" t="s">
        <v>261</v>
      </c>
      <c r="F132" s="37" t="s">
        <v>442</v>
      </c>
      <c r="G132" s="38" t="s">
        <v>3</v>
      </c>
      <c r="H132" s="275">
        <v>27.911398333333299</v>
      </c>
      <c r="I132" s="275">
        <v>-93.598208333333304</v>
      </c>
      <c r="J132" s="39">
        <v>68.000000000000014</v>
      </c>
      <c r="K132" s="172">
        <v>20.726400000000002</v>
      </c>
      <c r="L132" s="18" t="str">
        <f t="shared" si="3"/>
        <v>Shallow</v>
      </c>
    </row>
    <row r="133" spans="1:12">
      <c r="A133" s="40" t="s">
        <v>368</v>
      </c>
      <c r="B133" s="47" t="s">
        <v>277</v>
      </c>
      <c r="C133" s="28" t="s">
        <v>368</v>
      </c>
      <c r="D133" s="38" t="s">
        <v>137</v>
      </c>
      <c r="E133" s="38" t="s">
        <v>261</v>
      </c>
      <c r="F133" s="37" t="s">
        <v>442</v>
      </c>
      <c r="G133" s="38" t="s">
        <v>3</v>
      </c>
      <c r="H133" s="275">
        <v>27.911398333333299</v>
      </c>
      <c r="I133" s="275">
        <v>-93.598208333333304</v>
      </c>
      <c r="J133" s="39">
        <v>68.999999999999986</v>
      </c>
      <c r="K133" s="172">
        <v>21.031199999999998</v>
      </c>
      <c r="L133" s="18" t="str">
        <f t="shared" si="3"/>
        <v>Shallow</v>
      </c>
    </row>
    <row r="134" spans="1:12">
      <c r="A134" s="40" t="s">
        <v>369</v>
      </c>
      <c r="B134" s="47" t="s">
        <v>278</v>
      </c>
      <c r="C134" s="28" t="s">
        <v>369</v>
      </c>
      <c r="D134" s="38" t="s">
        <v>137</v>
      </c>
      <c r="E134" s="38" t="s">
        <v>261</v>
      </c>
      <c r="F134" s="37" t="s">
        <v>442</v>
      </c>
      <c r="G134" s="38" t="s">
        <v>3</v>
      </c>
      <c r="H134" s="275">
        <v>27.911398333333299</v>
      </c>
      <c r="I134" s="275">
        <v>-93.598208333333304</v>
      </c>
      <c r="J134" s="39">
        <v>67.000000000000014</v>
      </c>
      <c r="K134" s="172">
        <v>20.421600000000002</v>
      </c>
      <c r="L134" s="18" t="str">
        <f t="shared" si="3"/>
        <v>Shallow</v>
      </c>
    </row>
    <row r="135" spans="1:12">
      <c r="A135" s="40" t="s">
        <v>370</v>
      </c>
      <c r="B135" s="47" t="s">
        <v>279</v>
      </c>
      <c r="C135" s="28" t="s">
        <v>370</v>
      </c>
      <c r="D135" s="38" t="s">
        <v>137</v>
      </c>
      <c r="E135" s="38" t="s">
        <v>261</v>
      </c>
      <c r="F135" s="37" t="s">
        <v>442</v>
      </c>
      <c r="G135" s="38" t="s">
        <v>3</v>
      </c>
      <c r="H135" s="275">
        <v>27.911398333333299</v>
      </c>
      <c r="I135" s="275">
        <v>-93.598208333333304</v>
      </c>
      <c r="J135" s="39">
        <v>71</v>
      </c>
      <c r="K135" s="172">
        <v>21.640799999999999</v>
      </c>
      <c r="L135" s="18" t="str">
        <f t="shared" si="3"/>
        <v>Shallow</v>
      </c>
    </row>
    <row r="136" spans="1:12">
      <c r="A136" s="40" t="s">
        <v>371</v>
      </c>
      <c r="B136" s="47" t="s">
        <v>280</v>
      </c>
      <c r="C136" s="28" t="s">
        <v>371</v>
      </c>
      <c r="D136" s="38" t="s">
        <v>137</v>
      </c>
      <c r="E136" s="38" t="s">
        <v>261</v>
      </c>
      <c r="F136" s="37" t="s">
        <v>442</v>
      </c>
      <c r="G136" s="38" t="s">
        <v>3</v>
      </c>
      <c r="H136" s="275">
        <v>27.911398333333299</v>
      </c>
      <c r="I136" s="275">
        <v>-93.598208333333304</v>
      </c>
      <c r="J136" s="39">
        <v>68.999999999999986</v>
      </c>
      <c r="K136" s="172">
        <v>21.031199999999998</v>
      </c>
      <c r="L136" s="18" t="str">
        <f t="shared" si="3"/>
        <v>Shallow</v>
      </c>
    </row>
    <row r="137" spans="1:12">
      <c r="A137" s="40" t="s">
        <v>372</v>
      </c>
      <c r="B137" s="47" t="s">
        <v>281</v>
      </c>
      <c r="C137" s="28" t="s">
        <v>372</v>
      </c>
      <c r="D137" s="38" t="s">
        <v>137</v>
      </c>
      <c r="E137" s="38" t="s">
        <v>250</v>
      </c>
      <c r="F137" s="37" t="s">
        <v>443</v>
      </c>
      <c r="G137" s="38" t="s">
        <v>3</v>
      </c>
      <c r="H137" s="275">
        <v>27.911016666666701</v>
      </c>
      <c r="I137" s="275">
        <v>-93.596683333333303</v>
      </c>
      <c r="J137" s="39">
        <v>161</v>
      </c>
      <c r="K137" s="172">
        <v>49.072800000000001</v>
      </c>
      <c r="L137" s="18" t="str">
        <f t="shared" si="3"/>
        <v>Mesophotic</v>
      </c>
    </row>
    <row r="138" spans="1:12">
      <c r="A138" s="40" t="s">
        <v>373</v>
      </c>
      <c r="B138" s="47" t="s">
        <v>282</v>
      </c>
      <c r="C138" s="28" t="s">
        <v>373</v>
      </c>
      <c r="D138" s="38" t="s">
        <v>137</v>
      </c>
      <c r="E138" s="38" t="s">
        <v>250</v>
      </c>
      <c r="F138" s="37" t="s">
        <v>443</v>
      </c>
      <c r="G138" s="38" t="s">
        <v>3</v>
      </c>
      <c r="H138" s="275">
        <v>27.911016666666701</v>
      </c>
      <c r="I138" s="275">
        <v>-93.596683333333303</v>
      </c>
      <c r="J138" s="39">
        <v>155</v>
      </c>
      <c r="K138" s="172">
        <v>47.244</v>
      </c>
      <c r="L138" s="18" t="str">
        <f t="shared" si="3"/>
        <v>Mesophotic</v>
      </c>
    </row>
    <row r="139" spans="1:12">
      <c r="A139" s="40" t="s">
        <v>374</v>
      </c>
      <c r="B139" s="47" t="s">
        <v>283</v>
      </c>
      <c r="C139" s="28" t="s">
        <v>374</v>
      </c>
      <c r="D139" s="38" t="s">
        <v>137</v>
      </c>
      <c r="E139" s="38" t="s">
        <v>250</v>
      </c>
      <c r="F139" s="37" t="s">
        <v>443</v>
      </c>
      <c r="G139" s="38" t="s">
        <v>3</v>
      </c>
      <c r="H139" s="275">
        <v>27.911016666666701</v>
      </c>
      <c r="I139" s="275">
        <v>-93.596683333333303</v>
      </c>
      <c r="J139" s="39">
        <v>150</v>
      </c>
      <c r="K139" s="172">
        <v>45.72</v>
      </c>
      <c r="L139" s="18" t="str">
        <f t="shared" si="3"/>
        <v>Mesophotic</v>
      </c>
    </row>
    <row r="140" spans="1:12">
      <c r="A140" s="40" t="s">
        <v>375</v>
      </c>
      <c r="B140" s="47" t="s">
        <v>284</v>
      </c>
      <c r="C140" s="28" t="s">
        <v>375</v>
      </c>
      <c r="D140" s="38" t="s">
        <v>137</v>
      </c>
      <c r="E140" s="38" t="s">
        <v>250</v>
      </c>
      <c r="F140" s="37" t="s">
        <v>443</v>
      </c>
      <c r="G140" s="38" t="s">
        <v>3</v>
      </c>
      <c r="H140" s="275">
        <v>27.911016666666701</v>
      </c>
      <c r="I140" s="275">
        <v>-93.596683333333303</v>
      </c>
      <c r="J140" s="39">
        <v>149</v>
      </c>
      <c r="K140" s="172">
        <v>45.415199999999999</v>
      </c>
      <c r="L140" s="18" t="str">
        <f t="shared" si="3"/>
        <v>Mesophotic</v>
      </c>
    </row>
    <row r="141" spans="1:12">
      <c r="A141" s="40" t="s">
        <v>376</v>
      </c>
      <c r="B141" s="47" t="s">
        <v>285</v>
      </c>
      <c r="C141" s="28" t="s">
        <v>376</v>
      </c>
      <c r="D141" s="38" t="s">
        <v>137</v>
      </c>
      <c r="E141" s="38" t="s">
        <v>250</v>
      </c>
      <c r="F141" s="37" t="s">
        <v>443</v>
      </c>
      <c r="G141" s="38" t="s">
        <v>3</v>
      </c>
      <c r="H141" s="275">
        <v>27.911016666666701</v>
      </c>
      <c r="I141" s="275">
        <v>-93.596683333333303</v>
      </c>
      <c r="J141" s="39">
        <v>154</v>
      </c>
      <c r="K141" s="172">
        <v>46.9392</v>
      </c>
      <c r="L141" s="18" t="str">
        <f t="shared" si="3"/>
        <v>Mesophotic</v>
      </c>
    </row>
    <row r="142" spans="1:12">
      <c r="A142" s="40" t="s">
        <v>377</v>
      </c>
      <c r="B142" s="47" t="s">
        <v>286</v>
      </c>
      <c r="C142" s="28" t="s">
        <v>377</v>
      </c>
      <c r="D142" s="38" t="s">
        <v>137</v>
      </c>
      <c r="E142" s="38" t="s">
        <v>250</v>
      </c>
      <c r="F142" s="37" t="s">
        <v>443</v>
      </c>
      <c r="G142" s="38" t="s">
        <v>3</v>
      </c>
      <c r="H142" s="275">
        <v>27.911016666666701</v>
      </c>
      <c r="I142" s="275">
        <v>-93.596683333333303</v>
      </c>
      <c r="J142" s="39">
        <v>146</v>
      </c>
      <c r="K142" s="172">
        <v>44.500799999999998</v>
      </c>
      <c r="L142" s="18" t="str">
        <f t="shared" si="3"/>
        <v>Mesophotic</v>
      </c>
    </row>
    <row r="143" spans="1:12">
      <c r="A143" s="40" t="s">
        <v>378</v>
      </c>
      <c r="B143" s="47" t="s">
        <v>287</v>
      </c>
      <c r="C143" s="28" t="s">
        <v>378</v>
      </c>
      <c r="D143" s="38" t="s">
        <v>137</v>
      </c>
      <c r="E143" s="38" t="s">
        <v>250</v>
      </c>
      <c r="F143" s="37" t="s">
        <v>443</v>
      </c>
      <c r="G143" s="38" t="s">
        <v>3</v>
      </c>
      <c r="H143" s="275">
        <v>27.911016666666701</v>
      </c>
      <c r="I143" s="275">
        <v>-93.596683333333303</v>
      </c>
      <c r="J143" s="39">
        <v>156</v>
      </c>
      <c r="K143" s="172">
        <v>47.5488</v>
      </c>
      <c r="L143" s="18" t="str">
        <f t="shared" si="3"/>
        <v>Mesophotic</v>
      </c>
    </row>
    <row r="144" spans="1:12">
      <c r="A144" s="40" t="s">
        <v>379</v>
      </c>
      <c r="B144" s="47" t="s">
        <v>288</v>
      </c>
      <c r="C144" s="28" t="s">
        <v>379</v>
      </c>
      <c r="D144" s="38" t="s">
        <v>137</v>
      </c>
      <c r="E144" s="38" t="s">
        <v>250</v>
      </c>
      <c r="F144" s="37" t="s">
        <v>443</v>
      </c>
      <c r="G144" s="38" t="s">
        <v>3</v>
      </c>
      <c r="H144" s="275">
        <v>27.911016666666701</v>
      </c>
      <c r="I144" s="275">
        <v>-93.596683333333303</v>
      </c>
      <c r="J144" s="39">
        <v>152</v>
      </c>
      <c r="K144" s="172">
        <v>46.329599999999999</v>
      </c>
      <c r="L144" s="18" t="str">
        <f t="shared" si="3"/>
        <v>Mesophotic</v>
      </c>
    </row>
    <row r="145" spans="1:12">
      <c r="A145" s="40" t="s">
        <v>380</v>
      </c>
      <c r="B145" s="47" t="s">
        <v>289</v>
      </c>
      <c r="C145" s="28" t="s">
        <v>380</v>
      </c>
      <c r="D145" s="38" t="s">
        <v>137</v>
      </c>
      <c r="E145" s="38" t="s">
        <v>250</v>
      </c>
      <c r="F145" s="37" t="s">
        <v>443</v>
      </c>
      <c r="G145" s="38" t="s">
        <v>3</v>
      </c>
      <c r="H145" s="275">
        <v>27.911016666666701</v>
      </c>
      <c r="I145" s="275">
        <v>-93.596683333333303</v>
      </c>
      <c r="J145" s="39">
        <v>151</v>
      </c>
      <c r="K145" s="172">
        <v>46.024799999999999</v>
      </c>
      <c r="L145" s="18" t="str">
        <f t="shared" si="3"/>
        <v>Mesophotic</v>
      </c>
    </row>
    <row r="146" spans="1:12">
      <c r="A146" s="40" t="s">
        <v>381</v>
      </c>
      <c r="B146" s="47" t="s">
        <v>290</v>
      </c>
      <c r="C146" s="28" t="s">
        <v>381</v>
      </c>
      <c r="D146" s="38" t="s">
        <v>137</v>
      </c>
      <c r="E146" s="38" t="s">
        <v>261</v>
      </c>
      <c r="F146" s="37" t="s">
        <v>443</v>
      </c>
      <c r="G146" s="38" t="s">
        <v>3</v>
      </c>
      <c r="H146" s="275">
        <v>27.911398333333299</v>
      </c>
      <c r="I146" s="275">
        <v>-93.598208333333304</v>
      </c>
      <c r="J146" s="39">
        <v>73</v>
      </c>
      <c r="K146" s="172">
        <v>22.250399999999999</v>
      </c>
      <c r="L146" s="18" t="str">
        <f t="shared" si="3"/>
        <v>Shallow</v>
      </c>
    </row>
    <row r="147" spans="1:12">
      <c r="A147" s="40" t="s">
        <v>382</v>
      </c>
      <c r="B147" s="47" t="s">
        <v>291</v>
      </c>
      <c r="C147" s="28" t="s">
        <v>382</v>
      </c>
      <c r="D147" s="38" t="s">
        <v>137</v>
      </c>
      <c r="E147" s="38" t="s">
        <v>261</v>
      </c>
      <c r="F147" s="37" t="s">
        <v>443</v>
      </c>
      <c r="G147" s="38" t="s">
        <v>3</v>
      </c>
      <c r="H147" s="275">
        <v>27.911398333333299</v>
      </c>
      <c r="I147" s="275">
        <v>-93.598208333333304</v>
      </c>
      <c r="J147" s="39">
        <v>75</v>
      </c>
      <c r="K147" s="172">
        <v>22.86</v>
      </c>
      <c r="L147" s="18" t="str">
        <f t="shared" si="3"/>
        <v>Shallow</v>
      </c>
    </row>
    <row r="148" spans="1:12">
      <c r="A148" s="40" t="s">
        <v>383</v>
      </c>
      <c r="B148" s="47" t="s">
        <v>292</v>
      </c>
      <c r="C148" s="28" t="s">
        <v>383</v>
      </c>
      <c r="D148" s="38" t="s">
        <v>137</v>
      </c>
      <c r="E148" s="38" t="s">
        <v>261</v>
      </c>
      <c r="F148" s="37" t="s">
        <v>443</v>
      </c>
      <c r="G148" s="38" t="s">
        <v>3</v>
      </c>
      <c r="H148" s="275">
        <v>27.911398333333299</v>
      </c>
      <c r="I148" s="275">
        <v>-93.598208333333304</v>
      </c>
      <c r="J148" s="39">
        <v>76</v>
      </c>
      <c r="K148" s="172">
        <v>23.1648</v>
      </c>
      <c r="L148" s="18" t="str">
        <f t="shared" si="3"/>
        <v>Shallow</v>
      </c>
    </row>
    <row r="149" spans="1:12">
      <c r="A149" s="40" t="s">
        <v>384</v>
      </c>
      <c r="B149" s="47" t="s">
        <v>293</v>
      </c>
      <c r="C149" s="28" t="s">
        <v>384</v>
      </c>
      <c r="D149" s="38" t="s">
        <v>137</v>
      </c>
      <c r="E149" s="38" t="s">
        <v>261</v>
      </c>
      <c r="F149" s="37" t="s">
        <v>443</v>
      </c>
      <c r="G149" s="38" t="s">
        <v>3</v>
      </c>
      <c r="H149" s="275">
        <v>27.911398333333299</v>
      </c>
      <c r="I149" s="275">
        <v>-93.598208333333304</v>
      </c>
      <c r="J149" s="39">
        <v>74</v>
      </c>
      <c r="K149" s="172">
        <v>22.555199999999999</v>
      </c>
      <c r="L149" s="18" t="str">
        <f t="shared" si="3"/>
        <v>Shallow</v>
      </c>
    </row>
    <row r="150" spans="1:12">
      <c r="A150" s="40" t="s">
        <v>385</v>
      </c>
      <c r="B150" s="47" t="s">
        <v>294</v>
      </c>
      <c r="C150" s="28" t="s">
        <v>385</v>
      </c>
      <c r="D150" s="38" t="s">
        <v>137</v>
      </c>
      <c r="E150" s="38" t="s">
        <v>261</v>
      </c>
      <c r="F150" s="37" t="s">
        <v>443</v>
      </c>
      <c r="G150" s="38" t="s">
        <v>3</v>
      </c>
      <c r="H150" s="275">
        <v>27.911398333333299</v>
      </c>
      <c r="I150" s="275">
        <v>-93.598208333333304</v>
      </c>
      <c r="J150" s="39">
        <v>74</v>
      </c>
      <c r="K150" s="172">
        <v>22.555199999999999</v>
      </c>
      <c r="L150" s="18" t="str">
        <f t="shared" si="3"/>
        <v>Shallow</v>
      </c>
    </row>
    <row r="151" spans="1:12">
      <c r="A151" s="40" t="s">
        <v>386</v>
      </c>
      <c r="B151" s="47" t="s">
        <v>295</v>
      </c>
      <c r="C151" s="28" t="s">
        <v>386</v>
      </c>
      <c r="D151" s="38" t="s">
        <v>137</v>
      </c>
      <c r="E151" s="38" t="s">
        <v>261</v>
      </c>
      <c r="F151" s="37" t="s">
        <v>443</v>
      </c>
      <c r="G151" s="38" t="s">
        <v>3</v>
      </c>
      <c r="H151" s="275">
        <v>27.911398333333299</v>
      </c>
      <c r="I151" s="275">
        <v>-93.598208333333304</v>
      </c>
      <c r="J151" s="39">
        <v>76</v>
      </c>
      <c r="K151" s="172">
        <v>23.1648</v>
      </c>
      <c r="L151" s="18" t="str">
        <f t="shared" si="3"/>
        <v>Shallow</v>
      </c>
    </row>
    <row r="152" spans="1:12">
      <c r="A152" s="40" t="s">
        <v>387</v>
      </c>
      <c r="B152" s="47" t="s">
        <v>296</v>
      </c>
      <c r="C152" s="28" t="s">
        <v>387</v>
      </c>
      <c r="D152" s="38" t="s">
        <v>137</v>
      </c>
      <c r="E152" s="38" t="s">
        <v>261</v>
      </c>
      <c r="F152" s="37" t="s">
        <v>443</v>
      </c>
      <c r="G152" s="38" t="s">
        <v>3</v>
      </c>
      <c r="H152" s="275">
        <v>27.911398333333299</v>
      </c>
      <c r="I152" s="275">
        <v>-93.598208333333304</v>
      </c>
      <c r="J152" s="39">
        <v>75</v>
      </c>
      <c r="K152" s="172">
        <v>22.86</v>
      </c>
      <c r="L152" s="18" t="str">
        <f t="shared" si="3"/>
        <v>Shallow</v>
      </c>
    </row>
    <row r="153" spans="1:12">
      <c r="A153" s="40" t="s">
        <v>388</v>
      </c>
      <c r="B153" s="47" t="s">
        <v>297</v>
      </c>
      <c r="C153" s="28" t="s">
        <v>388</v>
      </c>
      <c r="D153" s="38" t="s">
        <v>137</v>
      </c>
      <c r="E153" s="38" t="s">
        <v>261</v>
      </c>
      <c r="F153" s="37" t="s">
        <v>443</v>
      </c>
      <c r="G153" s="38" t="s">
        <v>3</v>
      </c>
      <c r="H153" s="275">
        <v>27.911398333333299</v>
      </c>
      <c r="I153" s="275">
        <v>-93.598208333333304</v>
      </c>
      <c r="J153" s="39">
        <v>78</v>
      </c>
      <c r="K153" s="172">
        <v>23.7744</v>
      </c>
      <c r="L153" s="18" t="str">
        <f t="shared" si="3"/>
        <v>Shallow</v>
      </c>
    </row>
    <row r="154" spans="1:12">
      <c r="A154" s="40" t="s">
        <v>389</v>
      </c>
      <c r="B154" s="47" t="s">
        <v>298</v>
      </c>
      <c r="C154" s="28" t="s">
        <v>389</v>
      </c>
      <c r="D154" s="38" t="s">
        <v>137</v>
      </c>
      <c r="E154" s="38" t="s">
        <v>261</v>
      </c>
      <c r="F154" s="37" t="s">
        <v>443</v>
      </c>
      <c r="G154" s="38" t="s">
        <v>3</v>
      </c>
      <c r="H154" s="275">
        <v>27.911398333333299</v>
      </c>
      <c r="I154" s="275">
        <v>-93.598208333333304</v>
      </c>
      <c r="J154" s="39">
        <v>74</v>
      </c>
      <c r="K154" s="172">
        <v>22.555199999999999</v>
      </c>
      <c r="L154" s="18" t="str">
        <f t="shared" si="3"/>
        <v>Shallow</v>
      </c>
    </row>
    <row r="155" spans="1:12">
      <c r="A155" s="40" t="s">
        <v>390</v>
      </c>
      <c r="B155" s="47" t="s">
        <v>299</v>
      </c>
      <c r="C155" s="28" t="s">
        <v>390</v>
      </c>
      <c r="D155" s="38" t="s">
        <v>137</v>
      </c>
      <c r="E155" s="38" t="s">
        <v>261</v>
      </c>
      <c r="F155" s="37" t="s">
        <v>443</v>
      </c>
      <c r="G155" s="38" t="s">
        <v>3</v>
      </c>
      <c r="H155" s="275">
        <v>27.911398333333299</v>
      </c>
      <c r="I155" s="275">
        <v>-93.598208333333304</v>
      </c>
      <c r="J155" s="39">
        <v>73</v>
      </c>
      <c r="K155" s="172">
        <v>22.250399999999999</v>
      </c>
      <c r="L155" s="18" t="str">
        <f t="shared" si="3"/>
        <v>Shallow</v>
      </c>
    </row>
    <row r="156" spans="1:12">
      <c r="A156" s="40" t="s">
        <v>391</v>
      </c>
      <c r="B156" s="47" t="s">
        <v>300</v>
      </c>
      <c r="C156" s="28" t="s">
        <v>391</v>
      </c>
      <c r="D156" s="38" t="s">
        <v>137</v>
      </c>
      <c r="E156" s="38" t="s">
        <v>261</v>
      </c>
      <c r="F156" s="37" t="s">
        <v>443</v>
      </c>
      <c r="G156" s="38" t="s">
        <v>3</v>
      </c>
      <c r="H156" s="275">
        <v>27.911398333333299</v>
      </c>
      <c r="I156" s="275">
        <v>-93.598208333333304</v>
      </c>
      <c r="J156" s="39">
        <v>77</v>
      </c>
      <c r="K156" s="172">
        <v>23.4696</v>
      </c>
      <c r="L156" s="18" t="str">
        <f t="shared" si="3"/>
        <v>Shallow</v>
      </c>
    </row>
    <row r="157" spans="1:12">
      <c r="A157" s="40" t="s">
        <v>392</v>
      </c>
      <c r="B157" s="47" t="s">
        <v>301</v>
      </c>
      <c r="C157" s="28" t="s">
        <v>392</v>
      </c>
      <c r="D157" s="38" t="s">
        <v>137</v>
      </c>
      <c r="E157" s="38" t="s">
        <v>261</v>
      </c>
      <c r="F157" s="37" t="s">
        <v>443</v>
      </c>
      <c r="G157" s="38" t="s">
        <v>3</v>
      </c>
      <c r="H157" s="275">
        <v>27.911398333333299</v>
      </c>
      <c r="I157" s="275">
        <v>-93.598208333333304</v>
      </c>
      <c r="J157" s="39">
        <v>76</v>
      </c>
      <c r="K157" s="172">
        <v>23.1648</v>
      </c>
      <c r="L157" s="18" t="str">
        <f t="shared" si="3"/>
        <v>Shallow</v>
      </c>
    </row>
    <row r="158" spans="1:12">
      <c r="A158" s="40" t="s">
        <v>393</v>
      </c>
      <c r="B158" s="47" t="s">
        <v>302</v>
      </c>
      <c r="C158" s="28" t="s">
        <v>393</v>
      </c>
      <c r="D158" s="38" t="s">
        <v>137</v>
      </c>
      <c r="E158" s="38" t="s">
        <v>261</v>
      </c>
      <c r="F158" s="37" t="s">
        <v>443</v>
      </c>
      <c r="G158" s="38" t="s">
        <v>3</v>
      </c>
      <c r="H158" s="275">
        <v>27.911398333333299</v>
      </c>
      <c r="I158" s="275">
        <v>-93.598208333333304</v>
      </c>
      <c r="J158" s="39">
        <v>76</v>
      </c>
      <c r="K158" s="172">
        <v>23.1648</v>
      </c>
      <c r="L158" s="18" t="str">
        <f t="shared" si="3"/>
        <v>Shallow</v>
      </c>
    </row>
    <row r="159" spans="1:12">
      <c r="A159" s="40" t="s">
        <v>394</v>
      </c>
      <c r="B159" s="47" t="s">
        <v>303</v>
      </c>
      <c r="C159" s="28" t="s">
        <v>394</v>
      </c>
      <c r="D159" s="38" t="s">
        <v>137</v>
      </c>
      <c r="E159" s="38" t="s">
        <v>261</v>
      </c>
      <c r="F159" s="37" t="s">
        <v>443</v>
      </c>
      <c r="G159" s="38" t="s">
        <v>3</v>
      </c>
      <c r="H159" s="275">
        <v>27.911398333333299</v>
      </c>
      <c r="I159" s="275">
        <v>-93.598208333333304</v>
      </c>
      <c r="J159" s="39">
        <v>78</v>
      </c>
      <c r="K159" s="172">
        <v>23.7744</v>
      </c>
      <c r="L159" s="18" t="str">
        <f t="shared" si="3"/>
        <v>Shallow</v>
      </c>
    </row>
    <row r="160" spans="1:12">
      <c r="A160" s="40" t="s">
        <v>395</v>
      </c>
      <c r="B160" s="47" t="s">
        <v>304</v>
      </c>
      <c r="C160" s="28" t="s">
        <v>395</v>
      </c>
      <c r="D160" s="38" t="s">
        <v>137</v>
      </c>
      <c r="E160" s="38" t="s">
        <v>261</v>
      </c>
      <c r="F160" s="37" t="s">
        <v>443</v>
      </c>
      <c r="G160" s="38" t="s">
        <v>3</v>
      </c>
      <c r="H160" s="275">
        <v>27.911398333333299</v>
      </c>
      <c r="I160" s="275">
        <v>-93.598208333333304</v>
      </c>
      <c r="J160" s="39">
        <v>79</v>
      </c>
      <c r="K160" s="172">
        <v>24.0792</v>
      </c>
      <c r="L160" s="18" t="str">
        <f t="shared" si="3"/>
        <v>Shallow</v>
      </c>
    </row>
    <row r="161" spans="1:12">
      <c r="A161" s="40" t="s">
        <v>396</v>
      </c>
      <c r="B161" s="47" t="s">
        <v>305</v>
      </c>
      <c r="C161" s="28" t="s">
        <v>396</v>
      </c>
      <c r="D161" s="38" t="s">
        <v>137</v>
      </c>
      <c r="E161" s="38" t="s">
        <v>261</v>
      </c>
      <c r="F161" s="37" t="s">
        <v>443</v>
      </c>
      <c r="G161" s="38" t="s">
        <v>3</v>
      </c>
      <c r="H161" s="275">
        <v>27.911398333333299</v>
      </c>
      <c r="I161" s="275">
        <v>-93.598208333333304</v>
      </c>
      <c r="J161" s="39">
        <v>68.999999999999986</v>
      </c>
      <c r="K161" s="172">
        <v>21.031199999999998</v>
      </c>
      <c r="L161" s="18" t="str">
        <f t="shared" si="3"/>
        <v>Shallow</v>
      </c>
    </row>
    <row r="162" spans="1:12">
      <c r="A162" s="40" t="s">
        <v>397</v>
      </c>
      <c r="B162" s="47" t="s">
        <v>306</v>
      </c>
      <c r="C162" s="28" t="s">
        <v>397</v>
      </c>
      <c r="D162" s="38" t="s">
        <v>137</v>
      </c>
      <c r="E162" s="38" t="s">
        <v>261</v>
      </c>
      <c r="F162" s="37" t="s">
        <v>443</v>
      </c>
      <c r="G162" s="38" t="s">
        <v>3</v>
      </c>
      <c r="H162" s="275">
        <v>27.911398333333299</v>
      </c>
      <c r="I162" s="275">
        <v>-93.598208333333304</v>
      </c>
      <c r="J162" s="39">
        <v>66</v>
      </c>
      <c r="K162" s="172">
        <v>20.116800000000001</v>
      </c>
      <c r="L162" s="18" t="str">
        <f t="shared" si="3"/>
        <v>Shallow</v>
      </c>
    </row>
    <row r="163" spans="1:12">
      <c r="A163" s="40" t="s">
        <v>398</v>
      </c>
      <c r="B163" s="47" t="s">
        <v>307</v>
      </c>
      <c r="C163" s="28" t="s">
        <v>398</v>
      </c>
      <c r="D163" s="38" t="s">
        <v>137</v>
      </c>
      <c r="E163" s="38" t="s">
        <v>261</v>
      </c>
      <c r="F163" s="37" t="s">
        <v>443</v>
      </c>
      <c r="G163" s="38" t="s">
        <v>3</v>
      </c>
      <c r="H163" s="275">
        <v>27.911398333333299</v>
      </c>
      <c r="I163" s="275">
        <v>-93.598208333333304</v>
      </c>
      <c r="J163" s="39">
        <v>67.000000000000014</v>
      </c>
      <c r="K163" s="172">
        <v>20.421600000000002</v>
      </c>
      <c r="L163" s="18" t="str">
        <f t="shared" si="3"/>
        <v>Shallow</v>
      </c>
    </row>
    <row r="164" spans="1:12">
      <c r="A164" s="40" t="s">
        <v>399</v>
      </c>
      <c r="B164" s="47" t="s">
        <v>308</v>
      </c>
      <c r="C164" s="28" t="s">
        <v>399</v>
      </c>
      <c r="D164" s="38" t="s">
        <v>137</v>
      </c>
      <c r="E164" s="38" t="s">
        <v>261</v>
      </c>
      <c r="F164" s="37" t="s">
        <v>443</v>
      </c>
      <c r="G164" s="38" t="s">
        <v>3</v>
      </c>
      <c r="H164" s="275">
        <v>27.911398333333299</v>
      </c>
      <c r="I164" s="275">
        <v>-93.598208333333304</v>
      </c>
      <c r="J164" s="39">
        <v>67.000000000000014</v>
      </c>
      <c r="K164" s="172">
        <v>20.421600000000002</v>
      </c>
      <c r="L164" s="18" t="str">
        <f t="shared" si="3"/>
        <v>Shallow</v>
      </c>
    </row>
    <row r="165" spans="1:12">
      <c r="A165" s="40" t="s">
        <v>400</v>
      </c>
      <c r="B165" s="47" t="s">
        <v>309</v>
      </c>
      <c r="C165" s="28" t="s">
        <v>400</v>
      </c>
      <c r="D165" s="38" t="s">
        <v>137</v>
      </c>
      <c r="E165" s="38" t="s">
        <v>261</v>
      </c>
      <c r="F165" s="37" t="s">
        <v>443</v>
      </c>
      <c r="G165" s="38" t="s">
        <v>3</v>
      </c>
      <c r="H165" s="275">
        <v>27.911398333333299</v>
      </c>
      <c r="I165" s="275">
        <v>-93.598208333333304</v>
      </c>
      <c r="J165" s="39">
        <v>67.000000000000014</v>
      </c>
      <c r="K165" s="172">
        <v>20.421600000000002</v>
      </c>
      <c r="L165" s="18" t="str">
        <f t="shared" si="3"/>
        <v>Shallow</v>
      </c>
    </row>
    <row r="166" spans="1:12">
      <c r="A166" s="40" t="s">
        <v>401</v>
      </c>
      <c r="B166" s="47" t="s">
        <v>310</v>
      </c>
      <c r="C166" s="28" t="s">
        <v>401</v>
      </c>
      <c r="D166" s="38" t="s">
        <v>137</v>
      </c>
      <c r="E166" s="38" t="s">
        <v>261</v>
      </c>
      <c r="F166" s="37" t="s">
        <v>443</v>
      </c>
      <c r="G166" s="38" t="s">
        <v>3</v>
      </c>
      <c r="H166" s="275">
        <v>27.911398333333299</v>
      </c>
      <c r="I166" s="275">
        <v>-93.598208333333304</v>
      </c>
      <c r="J166" s="39">
        <v>65</v>
      </c>
      <c r="K166" s="172">
        <v>19.812000000000001</v>
      </c>
      <c r="L166" s="18" t="str">
        <f t="shared" si="3"/>
        <v>Shallow</v>
      </c>
    </row>
    <row r="167" spans="1:12">
      <c r="A167" s="40" t="s">
        <v>402</v>
      </c>
      <c r="B167" s="47" t="s">
        <v>311</v>
      </c>
      <c r="C167" s="28" t="s">
        <v>402</v>
      </c>
      <c r="D167" s="38" t="s">
        <v>2</v>
      </c>
      <c r="E167" s="38" t="s">
        <v>312</v>
      </c>
      <c r="F167" s="37" t="s">
        <v>444</v>
      </c>
      <c r="G167" s="38" t="s">
        <v>3</v>
      </c>
      <c r="H167" s="275">
        <v>27.8742883333333</v>
      </c>
      <c r="I167" s="275">
        <v>-93.820328333333293</v>
      </c>
      <c r="J167" s="39">
        <v>77</v>
      </c>
      <c r="K167" s="172">
        <v>23.4696</v>
      </c>
      <c r="L167" s="18" t="str">
        <f t="shared" si="3"/>
        <v>Shallow</v>
      </c>
    </row>
    <row r="168" spans="1:12">
      <c r="A168" s="40" t="s">
        <v>403</v>
      </c>
      <c r="B168" s="47" t="s">
        <v>313</v>
      </c>
      <c r="C168" s="28" t="s">
        <v>403</v>
      </c>
      <c r="D168" s="38" t="s">
        <v>2</v>
      </c>
      <c r="E168" s="38" t="s">
        <v>312</v>
      </c>
      <c r="F168" s="37" t="s">
        <v>444</v>
      </c>
      <c r="G168" s="38" t="s">
        <v>3</v>
      </c>
      <c r="H168" s="275">
        <v>27.8742883333333</v>
      </c>
      <c r="I168" s="275">
        <v>-93.820328333333293</v>
      </c>
      <c r="J168" s="39">
        <v>78</v>
      </c>
      <c r="K168" s="172">
        <v>23.7744</v>
      </c>
      <c r="L168" s="18" t="str">
        <f t="shared" si="3"/>
        <v>Shallow</v>
      </c>
    </row>
    <row r="169" spans="1:12">
      <c r="A169" s="40" t="s">
        <v>404</v>
      </c>
      <c r="B169" s="47" t="s">
        <v>314</v>
      </c>
      <c r="C169" s="28" t="s">
        <v>404</v>
      </c>
      <c r="D169" s="38" t="s">
        <v>2</v>
      </c>
      <c r="E169" s="38" t="s">
        <v>312</v>
      </c>
      <c r="F169" s="37" t="s">
        <v>444</v>
      </c>
      <c r="G169" s="38" t="s">
        <v>3</v>
      </c>
      <c r="H169" s="275">
        <v>27.8742883333333</v>
      </c>
      <c r="I169" s="275">
        <v>-93.820328333333293</v>
      </c>
      <c r="J169" s="39">
        <v>78</v>
      </c>
      <c r="K169" s="172">
        <v>23.7744</v>
      </c>
      <c r="L169" s="18" t="str">
        <f t="shared" si="3"/>
        <v>Shallow</v>
      </c>
    </row>
    <row r="170" spans="1:12">
      <c r="A170" s="40" t="s">
        <v>405</v>
      </c>
      <c r="B170" s="47" t="s">
        <v>315</v>
      </c>
      <c r="C170" s="28" t="s">
        <v>405</v>
      </c>
      <c r="D170" s="38" t="s">
        <v>2</v>
      </c>
      <c r="E170" s="38" t="s">
        <v>312</v>
      </c>
      <c r="F170" s="37" t="s">
        <v>444</v>
      </c>
      <c r="G170" s="38" t="s">
        <v>3</v>
      </c>
      <c r="H170" s="275">
        <v>27.8742883333333</v>
      </c>
      <c r="I170" s="275">
        <v>-93.820328333333293</v>
      </c>
      <c r="J170" s="39">
        <v>82</v>
      </c>
      <c r="K170" s="172">
        <v>24.993600000000001</v>
      </c>
      <c r="L170" s="18" t="str">
        <f t="shared" si="3"/>
        <v>Shallow</v>
      </c>
    </row>
    <row r="171" spans="1:12">
      <c r="A171" s="40" t="s">
        <v>406</v>
      </c>
      <c r="B171" s="47" t="s">
        <v>316</v>
      </c>
      <c r="C171" s="28" t="s">
        <v>406</v>
      </c>
      <c r="D171" s="38" t="s">
        <v>2</v>
      </c>
      <c r="E171" s="38" t="s">
        <v>312</v>
      </c>
      <c r="F171" s="37" t="s">
        <v>444</v>
      </c>
      <c r="G171" s="38" t="s">
        <v>3</v>
      </c>
      <c r="H171" s="275">
        <v>27.8742883333333</v>
      </c>
      <c r="I171" s="275">
        <v>-93.820328333333293</v>
      </c>
      <c r="J171" s="39">
        <v>80</v>
      </c>
      <c r="K171" s="172">
        <v>24.384</v>
      </c>
      <c r="L171" s="18" t="str">
        <f t="shared" si="3"/>
        <v>Shallow</v>
      </c>
    </row>
    <row r="172" spans="1:12">
      <c r="A172" s="40" t="s">
        <v>407</v>
      </c>
      <c r="B172" s="47" t="s">
        <v>317</v>
      </c>
      <c r="C172" s="28" t="s">
        <v>407</v>
      </c>
      <c r="D172" s="38" t="s">
        <v>2</v>
      </c>
      <c r="E172" s="38" t="s">
        <v>312</v>
      </c>
      <c r="F172" s="37" t="s">
        <v>444</v>
      </c>
      <c r="G172" s="38" t="s">
        <v>3</v>
      </c>
      <c r="H172" s="275">
        <v>27.8742883333333</v>
      </c>
      <c r="I172" s="275">
        <v>-93.820328333333293</v>
      </c>
      <c r="J172" s="39">
        <v>75</v>
      </c>
      <c r="K172" s="172">
        <v>22.86</v>
      </c>
      <c r="L172" s="18" t="str">
        <f t="shared" si="3"/>
        <v>Shallow</v>
      </c>
    </row>
    <row r="173" spans="1:12">
      <c r="A173" s="40" t="s">
        <v>408</v>
      </c>
      <c r="B173" s="47" t="s">
        <v>318</v>
      </c>
      <c r="C173" s="28" t="s">
        <v>408</v>
      </c>
      <c r="D173" s="38" t="s">
        <v>2</v>
      </c>
      <c r="E173" s="38" t="s">
        <v>312</v>
      </c>
      <c r="F173" s="37" t="s">
        <v>444</v>
      </c>
      <c r="G173" s="38" t="s">
        <v>3</v>
      </c>
      <c r="H173" s="275">
        <v>27.8742883333333</v>
      </c>
      <c r="I173" s="275">
        <v>-93.820328333333293</v>
      </c>
      <c r="J173" s="39">
        <v>76</v>
      </c>
      <c r="K173" s="172">
        <v>23.1648</v>
      </c>
      <c r="L173" s="18" t="str">
        <f t="shared" ref="L173:L201" si="4">IF(K173&lt;30,"Shallow","Mesophotic")</f>
        <v>Shallow</v>
      </c>
    </row>
    <row r="174" spans="1:12">
      <c r="A174" s="40" t="s">
        <v>409</v>
      </c>
      <c r="B174" s="47" t="s">
        <v>319</v>
      </c>
      <c r="C174" s="28" t="s">
        <v>409</v>
      </c>
      <c r="D174" s="38" t="s">
        <v>2</v>
      </c>
      <c r="E174" s="38" t="s">
        <v>312</v>
      </c>
      <c r="F174" s="37" t="s">
        <v>444</v>
      </c>
      <c r="G174" s="38" t="s">
        <v>3</v>
      </c>
      <c r="H174" s="275">
        <v>27.8742883333333</v>
      </c>
      <c r="I174" s="275">
        <v>-93.820328333333293</v>
      </c>
      <c r="J174" s="39">
        <v>80</v>
      </c>
      <c r="K174" s="172">
        <v>24.384</v>
      </c>
      <c r="L174" s="18" t="str">
        <f t="shared" si="4"/>
        <v>Shallow</v>
      </c>
    </row>
    <row r="175" spans="1:12">
      <c r="A175" s="40" t="s">
        <v>410</v>
      </c>
      <c r="B175" s="47" t="s">
        <v>320</v>
      </c>
      <c r="C175" s="28" t="s">
        <v>410</v>
      </c>
      <c r="D175" s="38" t="s">
        <v>2</v>
      </c>
      <c r="E175" s="38" t="s">
        <v>312</v>
      </c>
      <c r="F175" s="37" t="s">
        <v>444</v>
      </c>
      <c r="G175" s="38" t="s">
        <v>3</v>
      </c>
      <c r="H175" s="275">
        <v>27.8742883333333</v>
      </c>
      <c r="I175" s="275">
        <v>-93.820328333333293</v>
      </c>
      <c r="J175" s="39">
        <v>81</v>
      </c>
      <c r="K175" s="172">
        <v>24.688800000000001</v>
      </c>
      <c r="L175" s="18" t="str">
        <f t="shared" si="4"/>
        <v>Shallow</v>
      </c>
    </row>
    <row r="176" spans="1:12">
      <c r="A176" s="40" t="s">
        <v>411</v>
      </c>
      <c r="B176" s="47" t="s">
        <v>321</v>
      </c>
      <c r="C176" s="28" t="s">
        <v>411</v>
      </c>
      <c r="D176" s="38" t="s">
        <v>2</v>
      </c>
      <c r="E176" s="38" t="s">
        <v>312</v>
      </c>
      <c r="F176" s="37" t="s">
        <v>444</v>
      </c>
      <c r="G176" s="38" t="s">
        <v>3</v>
      </c>
      <c r="H176" s="275">
        <v>27.8742883333333</v>
      </c>
      <c r="I176" s="275">
        <v>-93.820328333333293</v>
      </c>
      <c r="J176" s="39">
        <v>78</v>
      </c>
      <c r="K176" s="172">
        <v>23.7744</v>
      </c>
      <c r="L176" s="18" t="str">
        <f t="shared" si="4"/>
        <v>Shallow</v>
      </c>
    </row>
    <row r="177" spans="1:12">
      <c r="A177" s="40" t="s">
        <v>412</v>
      </c>
      <c r="B177" s="47" t="s">
        <v>322</v>
      </c>
      <c r="C177" s="28" t="s">
        <v>412</v>
      </c>
      <c r="D177" s="38" t="s">
        <v>2</v>
      </c>
      <c r="E177" s="38" t="s">
        <v>312</v>
      </c>
      <c r="F177" s="37" t="s">
        <v>444</v>
      </c>
      <c r="G177" s="38" t="s">
        <v>3</v>
      </c>
      <c r="H177" s="275">
        <v>27.8742883333333</v>
      </c>
      <c r="I177" s="275">
        <v>-93.820328333333293</v>
      </c>
      <c r="J177" s="39">
        <v>77</v>
      </c>
      <c r="K177" s="172">
        <v>23.4696</v>
      </c>
      <c r="L177" s="18" t="str">
        <f t="shared" si="4"/>
        <v>Shallow</v>
      </c>
    </row>
    <row r="178" spans="1:12">
      <c r="A178" s="40" t="s">
        <v>413</v>
      </c>
      <c r="B178" s="47" t="s">
        <v>323</v>
      </c>
      <c r="C178" s="28" t="s">
        <v>413</v>
      </c>
      <c r="D178" s="38" t="s">
        <v>2</v>
      </c>
      <c r="E178" s="38" t="s">
        <v>312</v>
      </c>
      <c r="F178" s="37" t="s">
        <v>444</v>
      </c>
      <c r="G178" s="38" t="s">
        <v>3</v>
      </c>
      <c r="H178" s="275">
        <v>27.8742883333333</v>
      </c>
      <c r="I178" s="275">
        <v>-93.820328333333293</v>
      </c>
      <c r="J178" s="39">
        <v>77</v>
      </c>
      <c r="K178" s="172">
        <v>23.4696</v>
      </c>
      <c r="L178" s="18" t="str">
        <f t="shared" si="4"/>
        <v>Shallow</v>
      </c>
    </row>
    <row r="179" spans="1:12">
      <c r="A179" s="40" t="s">
        <v>414</v>
      </c>
      <c r="B179" s="47" t="s">
        <v>324</v>
      </c>
      <c r="C179" s="28" t="s">
        <v>414</v>
      </c>
      <c r="D179" s="38" t="s">
        <v>2</v>
      </c>
      <c r="E179" s="38" t="s">
        <v>312</v>
      </c>
      <c r="F179" s="37" t="s">
        <v>444</v>
      </c>
      <c r="G179" s="38" t="s">
        <v>3</v>
      </c>
      <c r="H179" s="275">
        <v>27.8742883333333</v>
      </c>
      <c r="I179" s="275">
        <v>-93.820328333333293</v>
      </c>
      <c r="J179" s="39">
        <v>75</v>
      </c>
      <c r="K179" s="172">
        <v>22.86</v>
      </c>
      <c r="L179" s="18" t="str">
        <f t="shared" si="4"/>
        <v>Shallow</v>
      </c>
    </row>
    <row r="180" spans="1:12">
      <c r="A180" s="40" t="s">
        <v>415</v>
      </c>
      <c r="B180" s="47" t="s">
        <v>325</v>
      </c>
      <c r="C180" s="28" t="s">
        <v>415</v>
      </c>
      <c r="D180" s="38" t="s">
        <v>2</v>
      </c>
      <c r="E180" s="38" t="s">
        <v>312</v>
      </c>
      <c r="F180" s="37" t="s">
        <v>444</v>
      </c>
      <c r="G180" s="38" t="s">
        <v>3</v>
      </c>
      <c r="H180" s="275">
        <v>27.8742883333333</v>
      </c>
      <c r="I180" s="275">
        <v>-93.820328333333293</v>
      </c>
      <c r="J180" s="39">
        <v>76</v>
      </c>
      <c r="K180" s="172">
        <v>23.1648</v>
      </c>
      <c r="L180" s="18" t="str">
        <f t="shared" si="4"/>
        <v>Shallow</v>
      </c>
    </row>
    <row r="181" spans="1:12">
      <c r="A181" s="40" t="s">
        <v>416</v>
      </c>
      <c r="B181" s="47" t="s">
        <v>326</v>
      </c>
      <c r="C181" s="28" t="s">
        <v>416</v>
      </c>
      <c r="D181" s="38" t="s">
        <v>2</v>
      </c>
      <c r="E181" s="38" t="s">
        <v>312</v>
      </c>
      <c r="F181" s="37" t="s">
        <v>444</v>
      </c>
      <c r="G181" s="38" t="s">
        <v>3</v>
      </c>
      <c r="H181" s="275">
        <v>27.8742883333333</v>
      </c>
      <c r="I181" s="275">
        <v>-93.820328333333293</v>
      </c>
      <c r="J181" s="39">
        <v>74</v>
      </c>
      <c r="K181" s="172">
        <v>22.555199999999999</v>
      </c>
      <c r="L181" s="18" t="str">
        <f t="shared" si="4"/>
        <v>Shallow</v>
      </c>
    </row>
    <row r="182" spans="1:12">
      <c r="A182" s="40" t="s">
        <v>417</v>
      </c>
      <c r="B182" s="47" t="s">
        <v>327</v>
      </c>
      <c r="C182" s="28" t="s">
        <v>417</v>
      </c>
      <c r="D182" s="38" t="s">
        <v>2</v>
      </c>
      <c r="E182" s="38" t="s">
        <v>312</v>
      </c>
      <c r="F182" s="37" t="s">
        <v>444</v>
      </c>
      <c r="G182" s="38" t="s">
        <v>3</v>
      </c>
      <c r="H182" s="275">
        <v>27.8742883333333</v>
      </c>
      <c r="I182" s="275">
        <v>-93.820328333333293</v>
      </c>
      <c r="J182" s="39">
        <v>77</v>
      </c>
      <c r="K182" s="172">
        <v>23.4696</v>
      </c>
      <c r="L182" s="18" t="str">
        <f t="shared" si="4"/>
        <v>Shallow</v>
      </c>
    </row>
    <row r="183" spans="1:12">
      <c r="A183" s="40" t="s">
        <v>418</v>
      </c>
      <c r="B183" s="47" t="s">
        <v>328</v>
      </c>
      <c r="C183" s="28" t="s">
        <v>418</v>
      </c>
      <c r="D183" s="38" t="s">
        <v>2</v>
      </c>
      <c r="E183" s="38" t="s">
        <v>312</v>
      </c>
      <c r="F183" s="37" t="s">
        <v>444</v>
      </c>
      <c r="G183" s="38" t="s">
        <v>3</v>
      </c>
      <c r="H183" s="275">
        <v>27.8742883333333</v>
      </c>
      <c r="I183" s="275">
        <v>-93.820328333333293</v>
      </c>
      <c r="J183" s="39">
        <v>73</v>
      </c>
      <c r="K183" s="172">
        <v>22.250399999999999</v>
      </c>
      <c r="L183" s="18" t="str">
        <f t="shared" si="4"/>
        <v>Shallow</v>
      </c>
    </row>
    <row r="184" spans="1:12">
      <c r="A184" s="40" t="s">
        <v>419</v>
      </c>
      <c r="B184" s="47" t="s">
        <v>329</v>
      </c>
      <c r="C184" s="28" t="s">
        <v>419</v>
      </c>
      <c r="D184" s="38" t="s">
        <v>2</v>
      </c>
      <c r="E184" s="38" t="s">
        <v>312</v>
      </c>
      <c r="F184" s="37" t="s">
        <v>444</v>
      </c>
      <c r="G184" s="38" t="s">
        <v>3</v>
      </c>
      <c r="H184" s="275">
        <v>27.8742883333333</v>
      </c>
      <c r="I184" s="275">
        <v>-93.820328333333293</v>
      </c>
      <c r="J184" s="39">
        <v>75</v>
      </c>
      <c r="K184" s="172">
        <v>22.86</v>
      </c>
      <c r="L184" s="18" t="str">
        <f t="shared" si="4"/>
        <v>Shallow</v>
      </c>
    </row>
    <row r="185" spans="1:12">
      <c r="A185" s="40" t="s">
        <v>420</v>
      </c>
      <c r="B185" s="47" t="s">
        <v>330</v>
      </c>
      <c r="C185" s="28" t="s">
        <v>420</v>
      </c>
      <c r="D185" s="38" t="s">
        <v>2</v>
      </c>
      <c r="E185" s="38" t="s">
        <v>312</v>
      </c>
      <c r="F185" s="37" t="s">
        <v>444</v>
      </c>
      <c r="G185" s="38" t="s">
        <v>3</v>
      </c>
      <c r="H185" s="275">
        <v>27.8742883333333</v>
      </c>
      <c r="I185" s="275">
        <v>-93.820328333333293</v>
      </c>
      <c r="J185" s="39">
        <v>73</v>
      </c>
      <c r="K185" s="172">
        <v>22.250399999999999</v>
      </c>
      <c r="L185" s="18" t="str">
        <f t="shared" si="4"/>
        <v>Shallow</v>
      </c>
    </row>
    <row r="186" spans="1:12">
      <c r="A186" s="40" t="s">
        <v>421</v>
      </c>
      <c r="B186" s="47" t="s">
        <v>331</v>
      </c>
      <c r="C186" s="28" t="s">
        <v>421</v>
      </c>
      <c r="D186" s="38" t="s">
        <v>2</v>
      </c>
      <c r="E186" s="38" t="s">
        <v>312</v>
      </c>
      <c r="F186" s="37" t="s">
        <v>445</v>
      </c>
      <c r="G186" s="38" t="s">
        <v>3</v>
      </c>
      <c r="H186" s="275">
        <v>27.8742883333333</v>
      </c>
      <c r="I186" s="275">
        <v>-93.820328333333293</v>
      </c>
      <c r="J186" s="39">
        <v>79</v>
      </c>
      <c r="K186" s="172">
        <v>24.0792</v>
      </c>
      <c r="L186" s="18" t="str">
        <f t="shared" si="4"/>
        <v>Shallow</v>
      </c>
    </row>
    <row r="187" spans="1:12">
      <c r="A187" s="40" t="s">
        <v>422</v>
      </c>
      <c r="B187" s="47" t="s">
        <v>332</v>
      </c>
      <c r="C187" s="28" t="s">
        <v>422</v>
      </c>
      <c r="D187" s="38" t="s">
        <v>2</v>
      </c>
      <c r="E187" s="38" t="s">
        <v>312</v>
      </c>
      <c r="F187" s="37" t="s">
        <v>445</v>
      </c>
      <c r="G187" s="38" t="s">
        <v>3</v>
      </c>
      <c r="H187" s="275">
        <v>27.8742883333333</v>
      </c>
      <c r="I187" s="275">
        <v>-93.820328333333293</v>
      </c>
      <c r="J187" s="39">
        <v>79</v>
      </c>
      <c r="K187" s="172">
        <v>24.0792</v>
      </c>
      <c r="L187" s="18" t="str">
        <f t="shared" si="4"/>
        <v>Shallow</v>
      </c>
    </row>
    <row r="188" spans="1:12">
      <c r="A188" s="40" t="s">
        <v>423</v>
      </c>
      <c r="B188" s="47" t="s">
        <v>333</v>
      </c>
      <c r="C188" s="28" t="s">
        <v>423</v>
      </c>
      <c r="D188" s="38" t="s">
        <v>2</v>
      </c>
      <c r="E188" s="38" t="s">
        <v>312</v>
      </c>
      <c r="F188" s="37" t="s">
        <v>445</v>
      </c>
      <c r="G188" s="38" t="s">
        <v>3</v>
      </c>
      <c r="H188" s="275">
        <v>27.8742883333333</v>
      </c>
      <c r="I188" s="275">
        <v>-93.820328333333293</v>
      </c>
      <c r="J188" s="39">
        <v>81</v>
      </c>
      <c r="K188" s="172">
        <v>24.688800000000001</v>
      </c>
      <c r="L188" s="18" t="str">
        <f t="shared" si="4"/>
        <v>Shallow</v>
      </c>
    </row>
    <row r="189" spans="1:12">
      <c r="A189" s="40" t="s">
        <v>424</v>
      </c>
      <c r="B189" s="47" t="s">
        <v>334</v>
      </c>
      <c r="C189" s="28" t="s">
        <v>424</v>
      </c>
      <c r="D189" s="38" t="s">
        <v>2</v>
      </c>
      <c r="E189" s="38" t="s">
        <v>312</v>
      </c>
      <c r="F189" s="37" t="s">
        <v>445</v>
      </c>
      <c r="G189" s="38" t="s">
        <v>3</v>
      </c>
      <c r="H189" s="275">
        <v>27.8742883333333</v>
      </c>
      <c r="I189" s="275">
        <v>-93.820328333333293</v>
      </c>
      <c r="J189" s="39">
        <v>83</v>
      </c>
      <c r="K189" s="172">
        <v>25.298400000000001</v>
      </c>
      <c r="L189" s="18" t="str">
        <f t="shared" si="4"/>
        <v>Shallow</v>
      </c>
    </row>
    <row r="190" spans="1:12">
      <c r="A190" s="40" t="s">
        <v>425</v>
      </c>
      <c r="B190" s="47" t="s">
        <v>335</v>
      </c>
      <c r="C190" s="28" t="s">
        <v>425</v>
      </c>
      <c r="D190" s="38" t="s">
        <v>2</v>
      </c>
      <c r="E190" s="38" t="s">
        <v>312</v>
      </c>
      <c r="F190" s="37" t="s">
        <v>445</v>
      </c>
      <c r="G190" s="38" t="s">
        <v>3</v>
      </c>
      <c r="H190" s="275">
        <v>27.8742883333333</v>
      </c>
      <c r="I190" s="275">
        <v>-93.820328333333293</v>
      </c>
      <c r="J190" s="39">
        <v>80</v>
      </c>
      <c r="K190" s="172">
        <v>24.384</v>
      </c>
      <c r="L190" s="18" t="str">
        <f t="shared" si="4"/>
        <v>Shallow</v>
      </c>
    </row>
    <row r="191" spans="1:12">
      <c r="A191" s="40" t="s">
        <v>426</v>
      </c>
      <c r="B191" s="47" t="s">
        <v>336</v>
      </c>
      <c r="C191" s="28" t="s">
        <v>426</v>
      </c>
      <c r="D191" s="38" t="s">
        <v>2</v>
      </c>
      <c r="E191" s="38" t="s">
        <v>312</v>
      </c>
      <c r="F191" s="37" t="s">
        <v>445</v>
      </c>
      <c r="G191" s="38" t="s">
        <v>3</v>
      </c>
      <c r="H191" s="275">
        <v>27.8742883333333</v>
      </c>
      <c r="I191" s="275">
        <v>-93.820328333333293</v>
      </c>
      <c r="J191" s="39">
        <v>84</v>
      </c>
      <c r="K191" s="172">
        <v>25.603200000000001</v>
      </c>
      <c r="L191" s="18" t="str">
        <f t="shared" si="4"/>
        <v>Shallow</v>
      </c>
    </row>
    <row r="192" spans="1:12">
      <c r="A192" s="40" t="s">
        <v>427</v>
      </c>
      <c r="B192" s="47" t="s">
        <v>337</v>
      </c>
      <c r="C192" s="28" t="s">
        <v>427</v>
      </c>
      <c r="D192" s="38" t="s">
        <v>2</v>
      </c>
      <c r="E192" s="38" t="s">
        <v>312</v>
      </c>
      <c r="F192" s="37" t="s">
        <v>445</v>
      </c>
      <c r="G192" s="38" t="s">
        <v>3</v>
      </c>
      <c r="H192" s="275">
        <v>27.8742883333333</v>
      </c>
      <c r="I192" s="275">
        <v>-93.820328333333293</v>
      </c>
      <c r="J192" s="39">
        <v>78</v>
      </c>
      <c r="K192" s="172">
        <v>23.7744</v>
      </c>
      <c r="L192" s="18" t="str">
        <f t="shared" si="4"/>
        <v>Shallow</v>
      </c>
    </row>
    <row r="193" spans="1:12">
      <c r="A193" s="40" t="s">
        <v>428</v>
      </c>
      <c r="B193" s="47" t="s">
        <v>338</v>
      </c>
      <c r="C193" s="28" t="s">
        <v>428</v>
      </c>
      <c r="D193" s="38" t="s">
        <v>2</v>
      </c>
      <c r="E193" s="38" t="s">
        <v>312</v>
      </c>
      <c r="F193" s="37" t="s">
        <v>445</v>
      </c>
      <c r="G193" s="38" t="s">
        <v>3</v>
      </c>
      <c r="H193" s="275">
        <v>27.8742883333333</v>
      </c>
      <c r="I193" s="275">
        <v>-93.820328333333293</v>
      </c>
      <c r="J193" s="39">
        <v>73</v>
      </c>
      <c r="K193" s="172">
        <v>22.250399999999999</v>
      </c>
      <c r="L193" s="18" t="str">
        <f t="shared" si="4"/>
        <v>Shallow</v>
      </c>
    </row>
    <row r="194" spans="1:12">
      <c r="A194" s="40" t="s">
        <v>429</v>
      </c>
      <c r="B194" s="47" t="s">
        <v>339</v>
      </c>
      <c r="C194" s="28" t="s">
        <v>429</v>
      </c>
      <c r="D194" s="38" t="s">
        <v>2</v>
      </c>
      <c r="E194" s="38" t="s">
        <v>312</v>
      </c>
      <c r="F194" s="37" t="s">
        <v>445</v>
      </c>
      <c r="G194" s="38" t="s">
        <v>3</v>
      </c>
      <c r="H194" s="275">
        <v>27.8742883333333</v>
      </c>
      <c r="I194" s="275">
        <v>-93.820328333333293</v>
      </c>
      <c r="J194" s="39">
        <v>71</v>
      </c>
      <c r="K194" s="172">
        <v>21.640799999999999</v>
      </c>
      <c r="L194" s="18" t="str">
        <f t="shared" si="4"/>
        <v>Shallow</v>
      </c>
    </row>
    <row r="195" spans="1:12">
      <c r="A195" s="40" t="s">
        <v>430</v>
      </c>
      <c r="B195" s="47" t="s">
        <v>340</v>
      </c>
      <c r="C195" s="28" t="s">
        <v>430</v>
      </c>
      <c r="D195" s="38" t="s">
        <v>2</v>
      </c>
      <c r="E195" s="38" t="s">
        <v>312</v>
      </c>
      <c r="F195" s="37" t="s">
        <v>445</v>
      </c>
      <c r="G195" s="38" t="s">
        <v>3</v>
      </c>
      <c r="H195" s="275">
        <v>27.8742883333333</v>
      </c>
      <c r="I195" s="275">
        <v>-93.820328333333293</v>
      </c>
      <c r="J195" s="39">
        <v>75</v>
      </c>
      <c r="K195" s="172">
        <v>22.86</v>
      </c>
      <c r="L195" s="18" t="str">
        <f t="shared" si="4"/>
        <v>Shallow</v>
      </c>
    </row>
    <row r="196" spans="1:12">
      <c r="A196" s="40" t="s">
        <v>431</v>
      </c>
      <c r="B196" s="47" t="s">
        <v>341</v>
      </c>
      <c r="C196" s="28" t="s">
        <v>431</v>
      </c>
      <c r="D196" s="38" t="s">
        <v>2</v>
      </c>
      <c r="E196" s="38" t="s">
        <v>312</v>
      </c>
      <c r="F196" s="37" t="s">
        <v>445</v>
      </c>
      <c r="G196" s="38" t="s">
        <v>3</v>
      </c>
      <c r="H196" s="275">
        <v>27.8742883333333</v>
      </c>
      <c r="I196" s="275">
        <v>-93.820328333333293</v>
      </c>
      <c r="J196" s="39">
        <v>75</v>
      </c>
      <c r="K196" s="172">
        <v>22.86</v>
      </c>
      <c r="L196" s="18" t="str">
        <f t="shared" si="4"/>
        <v>Shallow</v>
      </c>
    </row>
    <row r="197" spans="1:12">
      <c r="A197" s="40" t="s">
        <v>432</v>
      </c>
      <c r="B197" s="47" t="s">
        <v>342</v>
      </c>
      <c r="C197" s="28" t="s">
        <v>432</v>
      </c>
      <c r="D197" s="38" t="s">
        <v>2</v>
      </c>
      <c r="E197" s="38" t="s">
        <v>312</v>
      </c>
      <c r="F197" s="37" t="s">
        <v>445</v>
      </c>
      <c r="G197" s="38" t="s">
        <v>3</v>
      </c>
      <c r="H197" s="275">
        <v>27.8742883333333</v>
      </c>
      <c r="I197" s="275">
        <v>-93.820328333333293</v>
      </c>
      <c r="J197" s="39">
        <v>76</v>
      </c>
      <c r="K197" s="172">
        <v>23.1648</v>
      </c>
      <c r="L197" s="18" t="str">
        <f t="shared" si="4"/>
        <v>Shallow</v>
      </c>
    </row>
    <row r="198" spans="1:12">
      <c r="A198" s="40" t="s">
        <v>433</v>
      </c>
      <c r="B198" s="47" t="s">
        <v>343</v>
      </c>
      <c r="C198" s="28" t="s">
        <v>433</v>
      </c>
      <c r="D198" s="38" t="s">
        <v>2</v>
      </c>
      <c r="E198" s="38" t="s">
        <v>312</v>
      </c>
      <c r="F198" s="37" t="s">
        <v>445</v>
      </c>
      <c r="G198" s="38" t="s">
        <v>3</v>
      </c>
      <c r="H198" s="275">
        <v>27.8742883333333</v>
      </c>
      <c r="I198" s="275">
        <v>-93.820328333333293</v>
      </c>
      <c r="J198" s="39">
        <v>73</v>
      </c>
      <c r="K198" s="172">
        <v>22.250399999999999</v>
      </c>
      <c r="L198" s="18" t="str">
        <f t="shared" si="4"/>
        <v>Shallow</v>
      </c>
    </row>
    <row r="199" spans="1:12">
      <c r="A199" s="40" t="s">
        <v>434</v>
      </c>
      <c r="B199" s="47" t="s">
        <v>344</v>
      </c>
      <c r="C199" s="28" t="s">
        <v>434</v>
      </c>
      <c r="D199" s="38" t="s">
        <v>2</v>
      </c>
      <c r="E199" s="38" t="s">
        <v>312</v>
      </c>
      <c r="F199" s="37" t="s">
        <v>445</v>
      </c>
      <c r="G199" s="38" t="s">
        <v>3</v>
      </c>
      <c r="H199" s="275">
        <v>27.8742883333333</v>
      </c>
      <c r="I199" s="275">
        <v>-93.820328333333293</v>
      </c>
      <c r="J199" s="39">
        <v>76</v>
      </c>
      <c r="K199" s="172">
        <v>23.1648</v>
      </c>
      <c r="L199" s="18" t="str">
        <f t="shared" si="4"/>
        <v>Shallow</v>
      </c>
    </row>
    <row r="200" spans="1:12">
      <c r="A200" s="40" t="s">
        <v>435</v>
      </c>
      <c r="B200" s="47" t="s">
        <v>345</v>
      </c>
      <c r="C200" s="28" t="s">
        <v>435</v>
      </c>
      <c r="D200" s="38" t="s">
        <v>2</v>
      </c>
      <c r="E200" s="38" t="s">
        <v>312</v>
      </c>
      <c r="F200" s="37" t="s">
        <v>445</v>
      </c>
      <c r="G200" s="38" t="s">
        <v>3</v>
      </c>
      <c r="H200" s="275">
        <v>27.8742883333333</v>
      </c>
      <c r="I200" s="275">
        <v>-93.820328333333293</v>
      </c>
      <c r="J200" s="39">
        <v>77</v>
      </c>
      <c r="K200" s="172">
        <v>23.4696</v>
      </c>
      <c r="L200" s="18" t="str">
        <f t="shared" si="4"/>
        <v>Shallow</v>
      </c>
    </row>
    <row r="201" spans="1:12">
      <c r="A201" s="40" t="s">
        <v>436</v>
      </c>
      <c r="B201" s="47" t="s">
        <v>346</v>
      </c>
      <c r="C201" s="28" t="s">
        <v>436</v>
      </c>
      <c r="D201" s="38" t="s">
        <v>2</v>
      </c>
      <c r="E201" s="38" t="s">
        <v>312</v>
      </c>
      <c r="F201" s="37" t="s">
        <v>445</v>
      </c>
      <c r="G201" s="38" t="s">
        <v>3</v>
      </c>
      <c r="H201" s="275">
        <v>27.8742883333333</v>
      </c>
      <c r="I201" s="275">
        <v>-93.820328333333293</v>
      </c>
      <c r="J201" s="39">
        <v>77</v>
      </c>
      <c r="K201" s="172">
        <v>23.4696</v>
      </c>
      <c r="L201" s="18" t="str">
        <f t="shared" si="4"/>
        <v>Shallow</v>
      </c>
    </row>
    <row r="202" spans="1:12">
      <c r="A202" s="40" t="s">
        <v>437</v>
      </c>
      <c r="B202" s="47" t="s">
        <v>251</v>
      </c>
      <c r="C202" s="28" t="s">
        <v>437</v>
      </c>
      <c r="D202" s="38" t="s">
        <v>137</v>
      </c>
      <c r="E202" s="38" t="s">
        <v>250</v>
      </c>
      <c r="F202" s="37" t="s">
        <v>442</v>
      </c>
      <c r="G202" s="38" t="s">
        <v>3</v>
      </c>
      <c r="H202" s="275">
        <v>27.911016666666701</v>
      </c>
      <c r="I202" s="275">
        <v>-93.596683333333303</v>
      </c>
      <c r="J202" s="39">
        <v>154</v>
      </c>
      <c r="K202" s="172">
        <v>46.9392</v>
      </c>
      <c r="L202" s="18" t="str">
        <f>IF(K202&lt;30,"Shallow","Mesophotic")</f>
        <v>Mesophotic</v>
      </c>
    </row>
    <row r="203" spans="1:12">
      <c r="A203" s="40" t="s">
        <v>438</v>
      </c>
      <c r="B203" s="47" t="s">
        <v>252</v>
      </c>
      <c r="C203" s="28" t="s">
        <v>438</v>
      </c>
      <c r="D203" s="38" t="s">
        <v>137</v>
      </c>
      <c r="E203" s="38" t="s">
        <v>250</v>
      </c>
      <c r="F203" s="37" t="s">
        <v>442</v>
      </c>
      <c r="G203" s="38" t="s">
        <v>3</v>
      </c>
      <c r="H203" s="275">
        <v>27.911016666666701</v>
      </c>
      <c r="I203" s="275">
        <v>-93.596683333333303</v>
      </c>
      <c r="J203" s="39">
        <v>160</v>
      </c>
      <c r="K203" s="172">
        <v>48.768000000000001</v>
      </c>
      <c r="L203" s="18" t="str">
        <f>IF(K203&lt;30,"Shallow","Mesophotic")</f>
        <v>Mesophotic</v>
      </c>
    </row>
    <row r="204" spans="1:12">
      <c r="A204" s="40" t="s">
        <v>439</v>
      </c>
      <c r="B204" s="47" t="s">
        <v>253</v>
      </c>
      <c r="C204" s="28" t="s">
        <v>439</v>
      </c>
      <c r="D204" s="38" t="s">
        <v>137</v>
      </c>
      <c r="E204" s="38" t="s">
        <v>250</v>
      </c>
      <c r="F204" s="37" t="s">
        <v>442</v>
      </c>
      <c r="G204" s="38" t="s">
        <v>3</v>
      </c>
      <c r="H204" s="275">
        <v>27.911016666666701</v>
      </c>
      <c r="I204" s="275">
        <v>-93.596683333333303</v>
      </c>
      <c r="J204" s="39">
        <v>152</v>
      </c>
      <c r="K204" s="172">
        <v>46.329599999999999</v>
      </c>
      <c r="L204" s="18" t="str">
        <f>IF(K204&lt;30,"Shallow","Mesophotic")</f>
        <v>Mesophotic</v>
      </c>
    </row>
    <row r="205" spans="1:12" ht="17" thickBot="1">
      <c r="A205" s="41" t="s">
        <v>440</v>
      </c>
      <c r="B205" s="48" t="s">
        <v>254</v>
      </c>
      <c r="C205" s="43" t="s">
        <v>440</v>
      </c>
      <c r="D205" s="42" t="s">
        <v>137</v>
      </c>
      <c r="E205" s="42" t="s">
        <v>250</v>
      </c>
      <c r="F205" s="44" t="s">
        <v>442</v>
      </c>
      <c r="G205" s="42" t="s">
        <v>3</v>
      </c>
      <c r="H205" s="276">
        <v>27.911016666666701</v>
      </c>
      <c r="I205" s="276">
        <v>-93.596683333333303</v>
      </c>
      <c r="J205" s="45">
        <v>160</v>
      </c>
      <c r="K205" s="173">
        <v>48.768000000000001</v>
      </c>
      <c r="L205" s="21" t="str">
        <f>IF(K205&lt;30,"Shallow","Mesophotic")</f>
        <v>Mesophotic</v>
      </c>
    </row>
    <row r="206" spans="1:12">
      <c r="A206" s="34" t="s">
        <v>783</v>
      </c>
      <c r="B206" s="27" t="s">
        <v>948</v>
      </c>
      <c r="C206" s="28" t="s">
        <v>783</v>
      </c>
      <c r="D206" s="29" t="s">
        <v>137</v>
      </c>
      <c r="E206" s="29" t="s">
        <v>250</v>
      </c>
      <c r="F206" s="256">
        <v>43291</v>
      </c>
      <c r="G206" s="29" t="s">
        <v>949</v>
      </c>
      <c r="H206" s="274">
        <v>27.911020000000001</v>
      </c>
      <c r="I206" s="274">
        <v>-93.596680000000006</v>
      </c>
      <c r="J206" s="257">
        <v>152</v>
      </c>
      <c r="K206" s="258">
        <v>46.3</v>
      </c>
      <c r="L206" s="35" t="s">
        <v>4</v>
      </c>
    </row>
    <row r="207" spans="1:12">
      <c r="A207" s="34" t="s">
        <v>784</v>
      </c>
      <c r="B207" s="27" t="s">
        <v>950</v>
      </c>
      <c r="C207" s="28" t="s">
        <v>784</v>
      </c>
      <c r="D207" s="29" t="s">
        <v>137</v>
      </c>
      <c r="E207" s="29" t="s">
        <v>250</v>
      </c>
      <c r="F207" s="256">
        <v>43291</v>
      </c>
      <c r="G207" s="29" t="s">
        <v>949</v>
      </c>
      <c r="H207" s="274">
        <v>27.911020000000001</v>
      </c>
      <c r="I207" s="274">
        <v>-93.596680000000006</v>
      </c>
      <c r="J207" s="257">
        <v>150</v>
      </c>
      <c r="K207" s="258">
        <v>45.7</v>
      </c>
      <c r="L207" s="35" t="s">
        <v>4</v>
      </c>
    </row>
    <row r="208" spans="1:12">
      <c r="A208" s="34" t="s">
        <v>785</v>
      </c>
      <c r="B208" s="27" t="s">
        <v>951</v>
      </c>
      <c r="C208" s="28" t="s">
        <v>785</v>
      </c>
      <c r="D208" s="29" t="s">
        <v>137</v>
      </c>
      <c r="E208" s="29" t="s">
        <v>250</v>
      </c>
      <c r="F208" s="256">
        <v>43291</v>
      </c>
      <c r="G208" s="29" t="s">
        <v>949</v>
      </c>
      <c r="H208" s="274">
        <v>27.911020000000001</v>
      </c>
      <c r="I208" s="274">
        <v>-93.596680000000006</v>
      </c>
      <c r="J208" s="257">
        <v>149</v>
      </c>
      <c r="K208" s="258">
        <v>45.4</v>
      </c>
      <c r="L208" s="35" t="s">
        <v>4</v>
      </c>
    </row>
    <row r="209" spans="1:12">
      <c r="A209" s="34" t="s">
        <v>786</v>
      </c>
      <c r="B209" s="27" t="s">
        <v>952</v>
      </c>
      <c r="C209" s="28" t="s">
        <v>786</v>
      </c>
      <c r="D209" s="29" t="s">
        <v>137</v>
      </c>
      <c r="E209" s="29" t="s">
        <v>250</v>
      </c>
      <c r="F209" s="256">
        <v>43291</v>
      </c>
      <c r="G209" s="29" t="s">
        <v>949</v>
      </c>
      <c r="H209" s="274">
        <v>27.911020000000001</v>
      </c>
      <c r="I209" s="274">
        <v>-93.596680000000006</v>
      </c>
      <c r="J209" s="257">
        <v>143</v>
      </c>
      <c r="K209" s="258">
        <v>43.6</v>
      </c>
      <c r="L209" s="35" t="s">
        <v>4</v>
      </c>
    </row>
    <row r="210" spans="1:12">
      <c r="A210" s="34" t="s">
        <v>787</v>
      </c>
      <c r="B210" s="27" t="s">
        <v>953</v>
      </c>
      <c r="C210" s="28" t="s">
        <v>787</v>
      </c>
      <c r="D210" s="29" t="s">
        <v>137</v>
      </c>
      <c r="E210" s="29" t="s">
        <v>250</v>
      </c>
      <c r="F210" s="256">
        <v>43291</v>
      </c>
      <c r="G210" s="29" t="s">
        <v>949</v>
      </c>
      <c r="H210" s="274">
        <v>27.911020000000001</v>
      </c>
      <c r="I210" s="274">
        <v>-93.596680000000006</v>
      </c>
      <c r="J210" s="257">
        <v>144</v>
      </c>
      <c r="K210" s="258">
        <v>43.9</v>
      </c>
      <c r="L210" s="35" t="s">
        <v>4</v>
      </c>
    </row>
    <row r="211" spans="1:12">
      <c r="A211" s="34" t="s">
        <v>788</v>
      </c>
      <c r="B211" s="27" t="s">
        <v>954</v>
      </c>
      <c r="C211" s="28" t="s">
        <v>788</v>
      </c>
      <c r="D211" s="29" t="s">
        <v>137</v>
      </c>
      <c r="E211" s="29" t="s">
        <v>250</v>
      </c>
      <c r="F211" s="256">
        <v>43291</v>
      </c>
      <c r="G211" s="29" t="s">
        <v>949</v>
      </c>
      <c r="H211" s="274">
        <v>27.911020000000001</v>
      </c>
      <c r="I211" s="274">
        <v>-93.596680000000006</v>
      </c>
      <c r="J211" s="257">
        <v>142</v>
      </c>
      <c r="K211" s="258">
        <v>43.3</v>
      </c>
      <c r="L211" s="35" t="s">
        <v>4</v>
      </c>
    </row>
    <row r="212" spans="1:12">
      <c r="A212" s="34" t="s">
        <v>789</v>
      </c>
      <c r="B212" s="27" t="s">
        <v>955</v>
      </c>
      <c r="C212" s="28" t="s">
        <v>789</v>
      </c>
      <c r="D212" s="29" t="s">
        <v>137</v>
      </c>
      <c r="E212" s="29" t="s">
        <v>250</v>
      </c>
      <c r="F212" s="256">
        <v>43291</v>
      </c>
      <c r="G212" s="29" t="s">
        <v>949</v>
      </c>
      <c r="H212" s="274">
        <v>27.911020000000001</v>
      </c>
      <c r="I212" s="274">
        <v>-93.596680000000006</v>
      </c>
      <c r="J212" s="257">
        <v>137</v>
      </c>
      <c r="K212" s="258">
        <v>41.8</v>
      </c>
      <c r="L212" s="35" t="s">
        <v>4</v>
      </c>
    </row>
    <row r="213" spans="1:12">
      <c r="A213" s="34" t="s">
        <v>790</v>
      </c>
      <c r="B213" s="27" t="s">
        <v>956</v>
      </c>
      <c r="C213" s="28" t="s">
        <v>790</v>
      </c>
      <c r="D213" s="29" t="s">
        <v>137</v>
      </c>
      <c r="E213" s="29" t="s">
        <v>250</v>
      </c>
      <c r="F213" s="256">
        <v>43291</v>
      </c>
      <c r="G213" s="29" t="s">
        <v>949</v>
      </c>
      <c r="H213" s="274">
        <v>27.911020000000001</v>
      </c>
      <c r="I213" s="274">
        <v>-93.596680000000006</v>
      </c>
      <c r="J213" s="257">
        <v>145</v>
      </c>
      <c r="K213" s="258">
        <v>44.2</v>
      </c>
      <c r="L213" s="35" t="s">
        <v>4</v>
      </c>
    </row>
    <row r="214" spans="1:12">
      <c r="A214" s="34" t="s">
        <v>791</v>
      </c>
      <c r="B214" s="27" t="s">
        <v>957</v>
      </c>
      <c r="C214" s="28" t="s">
        <v>791</v>
      </c>
      <c r="D214" s="29" t="s">
        <v>137</v>
      </c>
      <c r="E214" s="29" t="s">
        <v>250</v>
      </c>
      <c r="F214" s="256">
        <v>43291</v>
      </c>
      <c r="G214" s="29" t="s">
        <v>949</v>
      </c>
      <c r="H214" s="274">
        <v>27.911020000000001</v>
      </c>
      <c r="I214" s="274">
        <v>-93.596680000000006</v>
      </c>
      <c r="J214" s="257">
        <v>145</v>
      </c>
      <c r="K214" s="258">
        <v>44.2</v>
      </c>
      <c r="L214" s="35" t="s">
        <v>4</v>
      </c>
    </row>
    <row r="215" spans="1:12">
      <c r="A215" s="34" t="s">
        <v>792</v>
      </c>
      <c r="B215" s="27" t="s">
        <v>958</v>
      </c>
      <c r="C215" s="28" t="s">
        <v>792</v>
      </c>
      <c r="D215" s="29" t="s">
        <v>137</v>
      </c>
      <c r="E215" s="29" t="s">
        <v>250</v>
      </c>
      <c r="F215" s="256">
        <v>43291</v>
      </c>
      <c r="G215" s="29" t="s">
        <v>949</v>
      </c>
      <c r="H215" s="274">
        <v>27.911020000000001</v>
      </c>
      <c r="I215" s="274">
        <v>-93.596680000000006</v>
      </c>
      <c r="J215" s="257">
        <v>142</v>
      </c>
      <c r="K215" s="258">
        <v>43.3</v>
      </c>
      <c r="L215" s="35" t="s">
        <v>4</v>
      </c>
    </row>
    <row r="216" spans="1:12">
      <c r="A216" s="34" t="s">
        <v>793</v>
      </c>
      <c r="B216" s="27" t="s">
        <v>959</v>
      </c>
      <c r="C216" s="28" t="s">
        <v>793</v>
      </c>
      <c r="D216" s="29" t="s">
        <v>137</v>
      </c>
      <c r="E216" s="29" t="s">
        <v>250</v>
      </c>
      <c r="F216" s="256">
        <v>43294</v>
      </c>
      <c r="G216" s="29" t="s">
        <v>949</v>
      </c>
      <c r="H216" s="274">
        <v>27.911020000000001</v>
      </c>
      <c r="I216" s="274">
        <v>-93.596680000000006</v>
      </c>
      <c r="J216" s="257">
        <v>147</v>
      </c>
      <c r="K216" s="258">
        <v>44.8</v>
      </c>
      <c r="L216" s="35" t="s">
        <v>4</v>
      </c>
    </row>
    <row r="217" spans="1:12">
      <c r="A217" s="34" t="s">
        <v>794</v>
      </c>
      <c r="B217" s="27" t="s">
        <v>960</v>
      </c>
      <c r="C217" s="28" t="s">
        <v>794</v>
      </c>
      <c r="D217" s="29" t="s">
        <v>137</v>
      </c>
      <c r="E217" s="29" t="s">
        <v>250</v>
      </c>
      <c r="F217" s="256">
        <v>43294</v>
      </c>
      <c r="G217" s="29" t="s">
        <v>949</v>
      </c>
      <c r="H217" s="274">
        <v>27.911020000000001</v>
      </c>
      <c r="I217" s="274">
        <v>-93.596680000000006</v>
      </c>
      <c r="J217" s="257">
        <v>141</v>
      </c>
      <c r="K217" s="258">
        <v>43</v>
      </c>
      <c r="L217" s="35" t="s">
        <v>4</v>
      </c>
    </row>
    <row r="218" spans="1:12">
      <c r="A218" s="34" t="s">
        <v>795</v>
      </c>
      <c r="B218" s="27" t="s">
        <v>961</v>
      </c>
      <c r="C218" s="28" t="s">
        <v>795</v>
      </c>
      <c r="D218" s="29" t="s">
        <v>137</v>
      </c>
      <c r="E218" s="29" t="s">
        <v>250</v>
      </c>
      <c r="F218" s="256">
        <v>43294</v>
      </c>
      <c r="G218" s="29" t="s">
        <v>949</v>
      </c>
      <c r="H218" s="274">
        <v>27.911020000000001</v>
      </c>
      <c r="I218" s="274">
        <v>-93.596680000000006</v>
      </c>
      <c r="J218" s="257">
        <v>139</v>
      </c>
      <c r="K218" s="258">
        <v>42.4</v>
      </c>
      <c r="L218" s="35" t="s">
        <v>4</v>
      </c>
    </row>
    <row r="219" spans="1:12">
      <c r="A219" s="34" t="s">
        <v>796</v>
      </c>
      <c r="B219" s="27" t="s">
        <v>962</v>
      </c>
      <c r="C219" s="28" t="s">
        <v>796</v>
      </c>
      <c r="D219" s="29" t="s">
        <v>137</v>
      </c>
      <c r="E219" s="29" t="s">
        <v>250</v>
      </c>
      <c r="F219" s="256">
        <v>43294</v>
      </c>
      <c r="G219" s="29" t="s">
        <v>949</v>
      </c>
      <c r="H219" s="274">
        <v>27.911020000000001</v>
      </c>
      <c r="I219" s="274">
        <v>-93.596680000000006</v>
      </c>
      <c r="J219" s="257">
        <v>138</v>
      </c>
      <c r="K219" s="258">
        <v>42.1</v>
      </c>
      <c r="L219" s="35" t="s">
        <v>4</v>
      </c>
    </row>
    <row r="220" spans="1:12">
      <c r="A220" s="34" t="s">
        <v>797</v>
      </c>
      <c r="B220" s="27" t="s">
        <v>963</v>
      </c>
      <c r="C220" s="28" t="s">
        <v>797</v>
      </c>
      <c r="D220" s="29" t="s">
        <v>137</v>
      </c>
      <c r="E220" s="29" t="s">
        <v>250</v>
      </c>
      <c r="F220" s="256">
        <v>43294</v>
      </c>
      <c r="G220" s="29" t="s">
        <v>949</v>
      </c>
      <c r="H220" s="274">
        <v>27.911020000000001</v>
      </c>
      <c r="I220" s="274">
        <v>-93.596680000000006</v>
      </c>
      <c r="J220" s="257">
        <v>149</v>
      </c>
      <c r="K220" s="258">
        <v>45.4</v>
      </c>
      <c r="L220" s="35" t="s">
        <v>4</v>
      </c>
    </row>
    <row r="221" spans="1:12">
      <c r="A221" s="34" t="s">
        <v>798</v>
      </c>
      <c r="B221" s="27" t="s">
        <v>964</v>
      </c>
      <c r="C221" s="28" t="s">
        <v>798</v>
      </c>
      <c r="D221" s="29" t="s">
        <v>137</v>
      </c>
      <c r="E221" s="29" t="s">
        <v>250</v>
      </c>
      <c r="F221" s="256">
        <v>43294</v>
      </c>
      <c r="G221" s="29" t="s">
        <v>949</v>
      </c>
      <c r="H221" s="274">
        <v>27.911020000000001</v>
      </c>
      <c r="I221" s="274">
        <v>-93.596680000000006</v>
      </c>
      <c r="J221" s="257">
        <v>148</v>
      </c>
      <c r="K221" s="258">
        <v>45.1</v>
      </c>
      <c r="L221" s="35" t="s">
        <v>4</v>
      </c>
    </row>
    <row r="222" spans="1:12">
      <c r="A222" s="34" t="s">
        <v>799</v>
      </c>
      <c r="B222" s="27" t="s">
        <v>965</v>
      </c>
      <c r="C222" s="28" t="s">
        <v>799</v>
      </c>
      <c r="D222" s="29" t="s">
        <v>137</v>
      </c>
      <c r="E222" s="29" t="s">
        <v>250</v>
      </c>
      <c r="F222" s="256">
        <v>43294</v>
      </c>
      <c r="G222" s="29" t="s">
        <v>949</v>
      </c>
      <c r="H222" s="274">
        <v>27.911020000000001</v>
      </c>
      <c r="I222" s="274">
        <v>-93.596680000000006</v>
      </c>
      <c r="J222" s="29">
        <v>145</v>
      </c>
      <c r="K222" s="258">
        <v>44.2</v>
      </c>
      <c r="L222" s="35" t="s">
        <v>4</v>
      </c>
    </row>
    <row r="223" spans="1:12">
      <c r="A223" s="34" t="s">
        <v>800</v>
      </c>
      <c r="B223" s="27" t="s">
        <v>966</v>
      </c>
      <c r="C223" s="28" t="s">
        <v>800</v>
      </c>
      <c r="D223" s="29" t="s">
        <v>137</v>
      </c>
      <c r="E223" s="29" t="s">
        <v>250</v>
      </c>
      <c r="F223" s="256">
        <v>44408</v>
      </c>
      <c r="G223" s="29" t="s">
        <v>949</v>
      </c>
      <c r="H223" s="274">
        <v>27.911020000000001</v>
      </c>
      <c r="I223" s="274">
        <v>-93.596680000000006</v>
      </c>
      <c r="J223" s="29">
        <v>154</v>
      </c>
      <c r="K223" s="258">
        <v>46.9</v>
      </c>
      <c r="L223" s="35" t="s">
        <v>4</v>
      </c>
    </row>
    <row r="224" spans="1:12">
      <c r="A224" s="34" t="s">
        <v>801</v>
      </c>
      <c r="B224" s="23" t="s">
        <v>967</v>
      </c>
      <c r="C224" s="28" t="s">
        <v>801</v>
      </c>
      <c r="D224" s="24" t="s">
        <v>137</v>
      </c>
      <c r="E224" s="24" t="s">
        <v>250</v>
      </c>
      <c r="F224" s="256">
        <v>44408</v>
      </c>
      <c r="G224" s="24" t="s">
        <v>949</v>
      </c>
      <c r="H224" s="275">
        <v>27.911020000000001</v>
      </c>
      <c r="I224" s="275">
        <v>-93.596680000000006</v>
      </c>
      <c r="J224" s="24">
        <v>154</v>
      </c>
      <c r="K224" s="259">
        <v>46.9</v>
      </c>
      <c r="L224" s="36" t="s">
        <v>4</v>
      </c>
    </row>
    <row r="225" spans="1:12">
      <c r="A225" s="34" t="s">
        <v>802</v>
      </c>
      <c r="B225" s="23" t="s">
        <v>968</v>
      </c>
      <c r="C225" s="28" t="s">
        <v>802</v>
      </c>
      <c r="D225" s="24" t="s">
        <v>137</v>
      </c>
      <c r="E225" s="24" t="s">
        <v>250</v>
      </c>
      <c r="F225" s="256">
        <v>44408</v>
      </c>
      <c r="G225" s="24" t="s">
        <v>949</v>
      </c>
      <c r="H225" s="275">
        <v>27.911020000000001</v>
      </c>
      <c r="I225" s="275">
        <v>-93.596680000000006</v>
      </c>
      <c r="J225" s="24">
        <v>152</v>
      </c>
      <c r="K225" s="259">
        <v>46.3</v>
      </c>
      <c r="L225" s="36" t="s">
        <v>4</v>
      </c>
    </row>
    <row r="226" spans="1:12">
      <c r="A226" s="34" t="s">
        <v>803</v>
      </c>
      <c r="B226" s="23" t="s">
        <v>969</v>
      </c>
      <c r="C226" s="28" t="s">
        <v>803</v>
      </c>
      <c r="D226" s="24" t="s">
        <v>137</v>
      </c>
      <c r="E226" s="24" t="s">
        <v>250</v>
      </c>
      <c r="F226" s="256">
        <v>44408</v>
      </c>
      <c r="G226" s="24" t="s">
        <v>949</v>
      </c>
      <c r="H226" s="275">
        <v>27.911020000000001</v>
      </c>
      <c r="I226" s="275">
        <v>-93.596680000000006</v>
      </c>
      <c r="J226" s="24">
        <v>154</v>
      </c>
      <c r="K226" s="259">
        <v>46.9</v>
      </c>
      <c r="L226" s="36" t="s">
        <v>4</v>
      </c>
    </row>
    <row r="227" spans="1:12">
      <c r="A227" s="34" t="s">
        <v>804</v>
      </c>
      <c r="B227" s="23" t="s">
        <v>970</v>
      </c>
      <c r="C227" s="28" t="s">
        <v>804</v>
      </c>
      <c r="D227" s="24" t="s">
        <v>137</v>
      </c>
      <c r="E227" s="24" t="s">
        <v>261</v>
      </c>
      <c r="F227" s="256">
        <v>44408</v>
      </c>
      <c r="G227" s="24" t="s">
        <v>949</v>
      </c>
      <c r="H227" s="275">
        <v>27.9114</v>
      </c>
      <c r="I227" s="275">
        <v>-93.598209999999995</v>
      </c>
      <c r="J227" s="24">
        <v>73</v>
      </c>
      <c r="K227" s="259">
        <v>22.3</v>
      </c>
      <c r="L227" s="36" t="s">
        <v>564</v>
      </c>
    </row>
    <row r="228" spans="1:12">
      <c r="A228" s="34" t="s">
        <v>805</v>
      </c>
      <c r="B228" s="23" t="s">
        <v>971</v>
      </c>
      <c r="C228" s="28" t="s">
        <v>805</v>
      </c>
      <c r="D228" s="24" t="s">
        <v>137</v>
      </c>
      <c r="E228" s="24" t="s">
        <v>261</v>
      </c>
      <c r="F228" s="256">
        <v>44408</v>
      </c>
      <c r="G228" s="24" t="s">
        <v>949</v>
      </c>
      <c r="H228" s="275">
        <v>27.9114</v>
      </c>
      <c r="I228" s="275">
        <v>-93.598209999999995</v>
      </c>
      <c r="J228" s="24">
        <v>67</v>
      </c>
      <c r="K228" s="259">
        <v>20.399999999999999</v>
      </c>
      <c r="L228" s="36" t="s">
        <v>564</v>
      </c>
    </row>
    <row r="229" spans="1:12">
      <c r="A229" s="34" t="s">
        <v>806</v>
      </c>
      <c r="B229" s="23" t="s">
        <v>972</v>
      </c>
      <c r="C229" s="28" t="s">
        <v>806</v>
      </c>
      <c r="D229" s="24" t="s">
        <v>137</v>
      </c>
      <c r="E229" s="24" t="s">
        <v>261</v>
      </c>
      <c r="F229" s="256">
        <v>44408</v>
      </c>
      <c r="G229" s="24" t="s">
        <v>949</v>
      </c>
      <c r="H229" s="275">
        <v>27.9114</v>
      </c>
      <c r="I229" s="275">
        <v>-93.598209999999995</v>
      </c>
      <c r="J229" s="24">
        <v>67</v>
      </c>
      <c r="K229" s="259">
        <v>20.399999999999999</v>
      </c>
      <c r="L229" s="36" t="s">
        <v>564</v>
      </c>
    </row>
    <row r="230" spans="1:12">
      <c r="A230" s="34" t="s">
        <v>807</v>
      </c>
      <c r="B230" s="23" t="s">
        <v>973</v>
      </c>
      <c r="C230" s="28" t="s">
        <v>807</v>
      </c>
      <c r="D230" s="24" t="s">
        <v>137</v>
      </c>
      <c r="E230" s="24" t="s">
        <v>261</v>
      </c>
      <c r="F230" s="256">
        <v>44408</v>
      </c>
      <c r="G230" s="24" t="s">
        <v>949</v>
      </c>
      <c r="H230" s="275">
        <v>27.9114</v>
      </c>
      <c r="I230" s="275">
        <v>-93.598209999999995</v>
      </c>
      <c r="J230" s="24">
        <v>67</v>
      </c>
      <c r="K230" s="259">
        <v>20.399999999999999</v>
      </c>
      <c r="L230" s="36" t="s">
        <v>564</v>
      </c>
    </row>
    <row r="231" spans="1:12">
      <c r="A231" s="34" t="s">
        <v>808</v>
      </c>
      <c r="B231" s="23" t="s">
        <v>974</v>
      </c>
      <c r="C231" s="28" t="s">
        <v>808</v>
      </c>
      <c r="D231" s="24" t="s">
        <v>137</v>
      </c>
      <c r="E231" s="24" t="s">
        <v>261</v>
      </c>
      <c r="F231" s="256">
        <v>44408</v>
      </c>
      <c r="G231" s="24" t="s">
        <v>949</v>
      </c>
      <c r="H231" s="275">
        <v>27.9114</v>
      </c>
      <c r="I231" s="275">
        <v>-93.598209999999995</v>
      </c>
      <c r="J231" s="24">
        <v>65</v>
      </c>
      <c r="K231" s="259">
        <v>19.8</v>
      </c>
      <c r="L231" s="36" t="s">
        <v>564</v>
      </c>
    </row>
    <row r="232" spans="1:12">
      <c r="A232" s="34" t="s">
        <v>809</v>
      </c>
      <c r="B232" s="23" t="s">
        <v>975</v>
      </c>
      <c r="C232" s="28" t="s">
        <v>809</v>
      </c>
      <c r="D232" s="24" t="s">
        <v>137</v>
      </c>
      <c r="E232" s="24" t="s">
        <v>261</v>
      </c>
      <c r="F232" s="256">
        <v>44408</v>
      </c>
      <c r="G232" s="24" t="s">
        <v>949</v>
      </c>
      <c r="H232" s="275">
        <v>27.9114</v>
      </c>
      <c r="I232" s="275">
        <v>-93.598209999999995</v>
      </c>
      <c r="J232" s="24">
        <v>63</v>
      </c>
      <c r="K232" s="259">
        <v>19.2</v>
      </c>
      <c r="L232" s="36" t="s">
        <v>564</v>
      </c>
    </row>
    <row r="233" spans="1:12">
      <c r="A233" s="34" t="s">
        <v>976</v>
      </c>
      <c r="B233" s="23" t="s">
        <v>977</v>
      </c>
      <c r="C233" s="28" t="s">
        <v>976</v>
      </c>
      <c r="D233" s="24" t="s">
        <v>137</v>
      </c>
      <c r="E233" s="24" t="s">
        <v>261</v>
      </c>
      <c r="F233" s="256">
        <v>44408</v>
      </c>
      <c r="G233" s="24" t="s">
        <v>949</v>
      </c>
      <c r="H233" s="275">
        <v>27.9114</v>
      </c>
      <c r="I233" s="275">
        <v>-93.598209999999995</v>
      </c>
      <c r="J233" s="24">
        <v>62</v>
      </c>
      <c r="K233" s="259">
        <v>18.899999999999999</v>
      </c>
      <c r="L233" s="36" t="s">
        <v>564</v>
      </c>
    </row>
    <row r="234" spans="1:12">
      <c r="A234" s="34" t="s">
        <v>810</v>
      </c>
      <c r="B234" s="23" t="s">
        <v>978</v>
      </c>
      <c r="C234" s="28" t="s">
        <v>810</v>
      </c>
      <c r="D234" s="24" t="s">
        <v>137</v>
      </c>
      <c r="E234" s="24" t="s">
        <v>261</v>
      </c>
      <c r="F234" s="256">
        <v>44408</v>
      </c>
      <c r="G234" s="24" t="s">
        <v>949</v>
      </c>
      <c r="H234" s="275">
        <v>27.9114</v>
      </c>
      <c r="I234" s="275">
        <v>-93.598209999999995</v>
      </c>
      <c r="J234" s="24">
        <v>61</v>
      </c>
      <c r="K234" s="259">
        <v>18.600000000000001</v>
      </c>
      <c r="L234" s="36" t="s">
        <v>564</v>
      </c>
    </row>
    <row r="235" spans="1:12">
      <c r="A235" s="34" t="s">
        <v>811</v>
      </c>
      <c r="B235" s="23" t="s">
        <v>979</v>
      </c>
      <c r="C235" s="28" t="s">
        <v>811</v>
      </c>
      <c r="D235" s="24" t="s">
        <v>137</v>
      </c>
      <c r="E235" s="24" t="s">
        <v>261</v>
      </c>
      <c r="F235" s="256">
        <v>44408</v>
      </c>
      <c r="G235" s="24" t="s">
        <v>949</v>
      </c>
      <c r="H235" s="275">
        <v>27.9114</v>
      </c>
      <c r="I235" s="275">
        <v>-93.598209999999995</v>
      </c>
      <c r="J235" s="24">
        <v>62</v>
      </c>
      <c r="K235" s="259">
        <v>18.899999999999999</v>
      </c>
      <c r="L235" s="36" t="s">
        <v>564</v>
      </c>
    </row>
    <row r="236" spans="1:12">
      <c r="A236" s="34" t="s">
        <v>812</v>
      </c>
      <c r="B236" s="23" t="s">
        <v>980</v>
      </c>
      <c r="C236" s="28" t="s">
        <v>812</v>
      </c>
      <c r="D236" s="24" t="s">
        <v>137</v>
      </c>
      <c r="E236" s="24" t="s">
        <v>250</v>
      </c>
      <c r="F236" s="256">
        <v>44408</v>
      </c>
      <c r="G236" s="24" t="s">
        <v>949</v>
      </c>
      <c r="H236" s="275">
        <v>27.911020000000001</v>
      </c>
      <c r="I236" s="275">
        <v>-93.596680000000006</v>
      </c>
      <c r="J236" s="24">
        <v>155</v>
      </c>
      <c r="K236" s="259">
        <v>47.2</v>
      </c>
      <c r="L236" s="36" t="s">
        <v>4</v>
      </c>
    </row>
    <row r="237" spans="1:12">
      <c r="A237" s="34" t="s">
        <v>813</v>
      </c>
      <c r="B237" s="23" t="s">
        <v>981</v>
      </c>
      <c r="C237" s="28" t="s">
        <v>813</v>
      </c>
      <c r="D237" s="24" t="s">
        <v>137</v>
      </c>
      <c r="E237" s="24" t="s">
        <v>250</v>
      </c>
      <c r="F237" s="256">
        <v>44408</v>
      </c>
      <c r="G237" s="24" t="s">
        <v>949</v>
      </c>
      <c r="H237" s="275">
        <v>27.911020000000001</v>
      </c>
      <c r="I237" s="275">
        <v>-93.596680000000006</v>
      </c>
      <c r="J237" s="24">
        <v>154</v>
      </c>
      <c r="K237" s="259">
        <v>46.9</v>
      </c>
      <c r="L237" s="36" t="s">
        <v>4</v>
      </c>
    </row>
    <row r="238" spans="1:12">
      <c r="A238" s="34" t="s">
        <v>814</v>
      </c>
      <c r="B238" s="23" t="s">
        <v>982</v>
      </c>
      <c r="C238" s="28" t="s">
        <v>814</v>
      </c>
      <c r="D238" s="24" t="s">
        <v>137</v>
      </c>
      <c r="E238" s="24" t="s">
        <v>250</v>
      </c>
      <c r="F238" s="256">
        <v>44408</v>
      </c>
      <c r="G238" s="24" t="s">
        <v>949</v>
      </c>
      <c r="H238" s="275">
        <v>27.911020000000001</v>
      </c>
      <c r="I238" s="275">
        <v>-93.596680000000006</v>
      </c>
      <c r="J238" s="24">
        <v>152</v>
      </c>
      <c r="K238" s="259">
        <v>46.3</v>
      </c>
      <c r="L238" s="36" t="s">
        <v>4</v>
      </c>
    </row>
    <row r="239" spans="1:12">
      <c r="A239" s="34" t="s">
        <v>815</v>
      </c>
      <c r="B239" s="23" t="s">
        <v>983</v>
      </c>
      <c r="C239" s="28" t="s">
        <v>815</v>
      </c>
      <c r="D239" s="24" t="s">
        <v>137</v>
      </c>
      <c r="E239" s="24" t="s">
        <v>250</v>
      </c>
      <c r="F239" s="256">
        <v>44408</v>
      </c>
      <c r="G239" s="24" t="s">
        <v>949</v>
      </c>
      <c r="H239" s="275">
        <v>27.911020000000001</v>
      </c>
      <c r="I239" s="275">
        <v>-93.596680000000006</v>
      </c>
      <c r="J239" s="24">
        <v>147</v>
      </c>
      <c r="K239" s="259">
        <v>44.8</v>
      </c>
      <c r="L239" s="36" t="s">
        <v>4</v>
      </c>
    </row>
    <row r="240" spans="1:12">
      <c r="A240" s="34" t="s">
        <v>984</v>
      </c>
      <c r="B240" s="23" t="s">
        <v>985</v>
      </c>
      <c r="C240" s="28" t="s">
        <v>984</v>
      </c>
      <c r="D240" s="24" t="s">
        <v>137</v>
      </c>
      <c r="E240" s="24" t="s">
        <v>261</v>
      </c>
      <c r="F240" s="256">
        <v>44408</v>
      </c>
      <c r="G240" s="24" t="s">
        <v>949</v>
      </c>
      <c r="H240" s="275">
        <v>27.9114</v>
      </c>
      <c r="I240" s="275">
        <v>-93.598209999999995</v>
      </c>
      <c r="J240" s="24">
        <v>69</v>
      </c>
      <c r="K240" s="259">
        <v>21</v>
      </c>
      <c r="L240" s="36" t="s">
        <v>564</v>
      </c>
    </row>
    <row r="241" spans="1:12">
      <c r="A241" s="34" t="s">
        <v>816</v>
      </c>
      <c r="B241" s="23" t="s">
        <v>986</v>
      </c>
      <c r="C241" s="28" t="s">
        <v>816</v>
      </c>
      <c r="D241" s="24" t="s">
        <v>137</v>
      </c>
      <c r="E241" s="24" t="s">
        <v>261</v>
      </c>
      <c r="F241" s="256">
        <v>44408</v>
      </c>
      <c r="G241" s="24" t="s">
        <v>949</v>
      </c>
      <c r="H241" s="275">
        <v>27.9114</v>
      </c>
      <c r="I241" s="275">
        <v>-93.598209999999995</v>
      </c>
      <c r="J241" s="24">
        <v>68</v>
      </c>
      <c r="K241" s="259">
        <v>20.7</v>
      </c>
      <c r="L241" s="36" t="s">
        <v>564</v>
      </c>
    </row>
    <row r="242" spans="1:12">
      <c r="A242" s="34" t="s">
        <v>817</v>
      </c>
      <c r="B242" s="23" t="s">
        <v>987</v>
      </c>
      <c r="C242" s="28" t="s">
        <v>817</v>
      </c>
      <c r="D242" s="24" t="s">
        <v>137</v>
      </c>
      <c r="E242" s="24" t="s">
        <v>261</v>
      </c>
      <c r="F242" s="256">
        <v>44408</v>
      </c>
      <c r="G242" s="24" t="s">
        <v>949</v>
      </c>
      <c r="H242" s="275">
        <v>27.9114</v>
      </c>
      <c r="I242" s="275">
        <v>-93.598209999999995</v>
      </c>
      <c r="J242" s="24">
        <v>68</v>
      </c>
      <c r="K242" s="259">
        <v>20.7</v>
      </c>
      <c r="L242" s="36" t="s">
        <v>564</v>
      </c>
    </row>
    <row r="243" spans="1:12">
      <c r="A243" s="34" t="s">
        <v>988</v>
      </c>
      <c r="B243" s="23" t="s">
        <v>989</v>
      </c>
      <c r="C243" s="28" t="s">
        <v>988</v>
      </c>
      <c r="D243" s="24" t="s">
        <v>137</v>
      </c>
      <c r="E243" s="24" t="s">
        <v>261</v>
      </c>
      <c r="F243" s="256">
        <v>44408</v>
      </c>
      <c r="G243" s="24" t="s">
        <v>949</v>
      </c>
      <c r="H243" s="275">
        <v>27.9114</v>
      </c>
      <c r="I243" s="275">
        <v>-93.598209999999995</v>
      </c>
      <c r="J243" s="24">
        <v>68</v>
      </c>
      <c r="K243" s="259">
        <v>20.7</v>
      </c>
      <c r="L243" s="36" t="s">
        <v>564</v>
      </c>
    </row>
    <row r="244" spans="1:12">
      <c r="A244" s="34" t="s">
        <v>990</v>
      </c>
      <c r="B244" s="23" t="s">
        <v>991</v>
      </c>
      <c r="C244" s="28" t="s">
        <v>990</v>
      </c>
      <c r="D244" s="24" t="s">
        <v>137</v>
      </c>
      <c r="E244" s="24" t="s">
        <v>261</v>
      </c>
      <c r="F244" s="256">
        <v>44408</v>
      </c>
      <c r="G244" s="24" t="s">
        <v>949</v>
      </c>
      <c r="H244" s="275">
        <v>27.9114</v>
      </c>
      <c r="I244" s="275">
        <v>-93.598209999999995</v>
      </c>
      <c r="J244" s="24">
        <v>64</v>
      </c>
      <c r="K244" s="259">
        <v>19.5</v>
      </c>
      <c r="L244" s="36" t="s">
        <v>564</v>
      </c>
    </row>
    <row r="245" spans="1:12">
      <c r="A245" s="34" t="s">
        <v>818</v>
      </c>
      <c r="B245" s="23" t="s">
        <v>992</v>
      </c>
      <c r="C245" s="28" t="s">
        <v>818</v>
      </c>
      <c r="D245" s="24" t="s">
        <v>137</v>
      </c>
      <c r="E245" s="24" t="s">
        <v>261</v>
      </c>
      <c r="F245" s="256">
        <v>44408</v>
      </c>
      <c r="G245" s="24" t="s">
        <v>949</v>
      </c>
      <c r="H245" s="275">
        <v>27.9114</v>
      </c>
      <c r="I245" s="275">
        <v>-93.598209999999995</v>
      </c>
      <c r="J245" s="24">
        <v>63</v>
      </c>
      <c r="K245" s="259">
        <v>19.2</v>
      </c>
      <c r="L245" s="36" t="s">
        <v>564</v>
      </c>
    </row>
    <row r="246" spans="1:12">
      <c r="A246" s="34" t="s">
        <v>819</v>
      </c>
      <c r="B246" s="23" t="s">
        <v>993</v>
      </c>
      <c r="C246" s="28" t="s">
        <v>819</v>
      </c>
      <c r="D246" s="24" t="s">
        <v>137</v>
      </c>
      <c r="E246" s="24" t="s">
        <v>261</v>
      </c>
      <c r="F246" s="256">
        <v>44408</v>
      </c>
      <c r="G246" s="24" t="s">
        <v>949</v>
      </c>
      <c r="H246" s="275">
        <v>27.9114</v>
      </c>
      <c r="I246" s="275">
        <v>-93.598209999999995</v>
      </c>
      <c r="J246" s="24">
        <v>65</v>
      </c>
      <c r="K246" s="259">
        <v>19.8</v>
      </c>
      <c r="L246" s="36" t="s">
        <v>564</v>
      </c>
    </row>
    <row r="247" spans="1:12">
      <c r="A247" s="34" t="s">
        <v>994</v>
      </c>
      <c r="B247" s="23" t="s">
        <v>995</v>
      </c>
      <c r="C247" s="28" t="s">
        <v>994</v>
      </c>
      <c r="D247" s="24" t="s">
        <v>137</v>
      </c>
      <c r="E247" s="24" t="s">
        <v>261</v>
      </c>
      <c r="F247" s="256">
        <v>44408</v>
      </c>
      <c r="G247" s="24" t="s">
        <v>949</v>
      </c>
      <c r="H247" s="275">
        <v>27.9114</v>
      </c>
      <c r="I247" s="275">
        <v>-93.598209999999995</v>
      </c>
      <c r="J247" s="24">
        <v>67</v>
      </c>
      <c r="K247" s="259">
        <v>20.399999999999999</v>
      </c>
      <c r="L247" s="36" t="s">
        <v>564</v>
      </c>
    </row>
    <row r="248" spans="1:12">
      <c r="A248" s="34" t="s">
        <v>820</v>
      </c>
      <c r="B248" s="23" t="s">
        <v>996</v>
      </c>
      <c r="C248" s="28" t="s">
        <v>820</v>
      </c>
      <c r="D248" s="24" t="s">
        <v>137</v>
      </c>
      <c r="E248" s="24" t="s">
        <v>261</v>
      </c>
      <c r="F248" s="256">
        <v>44408</v>
      </c>
      <c r="G248" s="24" t="s">
        <v>949</v>
      </c>
      <c r="H248" s="275">
        <v>27.9114</v>
      </c>
      <c r="I248" s="275">
        <v>-93.598209999999995</v>
      </c>
      <c r="J248" s="24">
        <v>72</v>
      </c>
      <c r="K248" s="259">
        <v>21.9</v>
      </c>
      <c r="L248" s="36" t="s">
        <v>564</v>
      </c>
    </row>
    <row r="249" spans="1:12">
      <c r="A249" s="34" t="s">
        <v>821</v>
      </c>
      <c r="B249" s="23" t="s">
        <v>997</v>
      </c>
      <c r="C249" s="28" t="s">
        <v>821</v>
      </c>
      <c r="D249" s="24" t="s">
        <v>137</v>
      </c>
      <c r="E249" s="24" t="s">
        <v>261</v>
      </c>
      <c r="F249" s="256">
        <v>44408</v>
      </c>
      <c r="G249" s="24" t="s">
        <v>949</v>
      </c>
      <c r="H249" s="275">
        <v>27.9114</v>
      </c>
      <c r="I249" s="275">
        <v>-93.598209999999995</v>
      </c>
      <c r="J249" s="24">
        <v>67</v>
      </c>
      <c r="K249" s="259">
        <v>20.399999999999999</v>
      </c>
      <c r="L249" s="36" t="s">
        <v>564</v>
      </c>
    </row>
    <row r="250" spans="1:12">
      <c r="A250" s="34" t="s">
        <v>822</v>
      </c>
      <c r="B250" s="23" t="s">
        <v>998</v>
      </c>
      <c r="C250" s="13" t="s">
        <v>822</v>
      </c>
      <c r="D250" s="24" t="s">
        <v>137</v>
      </c>
      <c r="E250" s="24" t="s">
        <v>261</v>
      </c>
      <c r="F250" s="256">
        <v>44408</v>
      </c>
      <c r="G250" s="24" t="s">
        <v>949</v>
      </c>
      <c r="H250" s="275">
        <v>27.9114</v>
      </c>
      <c r="I250" s="275">
        <v>-93.598209999999995</v>
      </c>
      <c r="J250" s="24">
        <v>67</v>
      </c>
      <c r="K250" s="259">
        <v>20.399999999999999</v>
      </c>
      <c r="L250" s="36" t="s">
        <v>564</v>
      </c>
    </row>
    <row r="251" spans="1:12">
      <c r="A251" s="34" t="s">
        <v>823</v>
      </c>
      <c r="B251" s="27" t="s">
        <v>999</v>
      </c>
      <c r="C251" s="28" t="s">
        <v>823</v>
      </c>
      <c r="D251" s="29" t="s">
        <v>137</v>
      </c>
      <c r="E251" s="29" t="s">
        <v>250</v>
      </c>
      <c r="F251" s="256">
        <v>44409</v>
      </c>
      <c r="G251" s="29" t="s">
        <v>949</v>
      </c>
      <c r="H251" s="274">
        <v>27.911020000000001</v>
      </c>
      <c r="I251" s="274">
        <v>-93.596680000000006</v>
      </c>
      <c r="J251" s="29">
        <v>149</v>
      </c>
      <c r="K251" s="258">
        <v>45.4</v>
      </c>
      <c r="L251" s="35" t="s">
        <v>4</v>
      </c>
    </row>
    <row r="252" spans="1:12">
      <c r="A252" s="34" t="s">
        <v>824</v>
      </c>
      <c r="B252" s="23" t="s">
        <v>1000</v>
      </c>
      <c r="C252" s="28" t="s">
        <v>824</v>
      </c>
      <c r="D252" s="24" t="s">
        <v>137</v>
      </c>
      <c r="E252" s="24" t="s">
        <v>261</v>
      </c>
      <c r="F252" s="256">
        <v>44409</v>
      </c>
      <c r="G252" s="24" t="s">
        <v>949</v>
      </c>
      <c r="H252" s="275">
        <v>27.9114</v>
      </c>
      <c r="I252" s="275">
        <v>-93.598209999999995</v>
      </c>
      <c r="J252" s="24">
        <v>70</v>
      </c>
      <c r="K252" s="259">
        <v>21.3</v>
      </c>
      <c r="L252" s="36" t="s">
        <v>564</v>
      </c>
    </row>
    <row r="253" spans="1:12">
      <c r="A253" s="34" t="s">
        <v>825</v>
      </c>
      <c r="B253" s="23" t="s">
        <v>1001</v>
      </c>
      <c r="C253" s="28" t="s">
        <v>825</v>
      </c>
      <c r="D253" s="24" t="s">
        <v>137</v>
      </c>
      <c r="E253" s="24" t="s">
        <v>261</v>
      </c>
      <c r="F253" s="256">
        <v>44409</v>
      </c>
      <c r="G253" s="24" t="s">
        <v>949</v>
      </c>
      <c r="H253" s="275">
        <v>27.9114</v>
      </c>
      <c r="I253" s="275">
        <v>-93.598209999999995</v>
      </c>
      <c r="J253" s="24">
        <v>72</v>
      </c>
      <c r="K253" s="259">
        <v>21.9</v>
      </c>
      <c r="L253" s="36" t="s">
        <v>564</v>
      </c>
    </row>
    <row r="254" spans="1:12">
      <c r="A254" s="34" t="s">
        <v>826</v>
      </c>
      <c r="B254" s="23" t="s">
        <v>1002</v>
      </c>
      <c r="C254" s="28" t="s">
        <v>826</v>
      </c>
      <c r="D254" s="24" t="s">
        <v>137</v>
      </c>
      <c r="E254" s="24" t="s">
        <v>261</v>
      </c>
      <c r="F254" s="256">
        <v>44409</v>
      </c>
      <c r="G254" s="24" t="s">
        <v>949</v>
      </c>
      <c r="H254" s="275">
        <v>27.9114</v>
      </c>
      <c r="I254" s="275">
        <v>-93.598209999999995</v>
      </c>
      <c r="J254" s="24">
        <v>74</v>
      </c>
      <c r="K254" s="259">
        <v>22.6</v>
      </c>
      <c r="L254" s="36" t="s">
        <v>564</v>
      </c>
    </row>
    <row r="255" spans="1:12">
      <c r="A255" s="34" t="s">
        <v>827</v>
      </c>
      <c r="B255" s="23" t="s">
        <v>1003</v>
      </c>
      <c r="C255" s="28" t="s">
        <v>827</v>
      </c>
      <c r="D255" s="24" t="s">
        <v>137</v>
      </c>
      <c r="E255" s="24" t="s">
        <v>261</v>
      </c>
      <c r="F255" s="256">
        <v>44409</v>
      </c>
      <c r="G255" s="24" t="s">
        <v>949</v>
      </c>
      <c r="H255" s="275">
        <v>27.9114</v>
      </c>
      <c r="I255" s="275">
        <v>-93.598209999999995</v>
      </c>
      <c r="J255" s="24">
        <v>72</v>
      </c>
      <c r="K255" s="259">
        <v>21.9</v>
      </c>
      <c r="L255" s="36" t="s">
        <v>564</v>
      </c>
    </row>
    <row r="256" spans="1:12">
      <c r="A256" s="34" t="s">
        <v>828</v>
      </c>
      <c r="B256" s="23" t="s">
        <v>1004</v>
      </c>
      <c r="C256" s="28" t="s">
        <v>828</v>
      </c>
      <c r="D256" s="24" t="s">
        <v>137</v>
      </c>
      <c r="E256" s="24" t="s">
        <v>261</v>
      </c>
      <c r="F256" s="256">
        <v>44409</v>
      </c>
      <c r="G256" s="24" t="s">
        <v>949</v>
      </c>
      <c r="H256" s="275">
        <v>27.9114</v>
      </c>
      <c r="I256" s="275">
        <v>-93.598209999999995</v>
      </c>
      <c r="J256" s="24">
        <v>72</v>
      </c>
      <c r="K256" s="259">
        <v>21.9</v>
      </c>
      <c r="L256" s="36" t="s">
        <v>564</v>
      </c>
    </row>
    <row r="257" spans="1:12">
      <c r="A257" s="34" t="s">
        <v>829</v>
      </c>
      <c r="B257" s="23" t="s">
        <v>1005</v>
      </c>
      <c r="C257" s="28" t="s">
        <v>829</v>
      </c>
      <c r="D257" s="24" t="s">
        <v>137</v>
      </c>
      <c r="E257" s="24" t="s">
        <v>261</v>
      </c>
      <c r="F257" s="256">
        <v>44409</v>
      </c>
      <c r="G257" s="24" t="s">
        <v>949</v>
      </c>
      <c r="H257" s="275">
        <v>27.9114</v>
      </c>
      <c r="I257" s="275">
        <v>-93.598209999999995</v>
      </c>
      <c r="J257" s="24">
        <v>74</v>
      </c>
      <c r="K257" s="259">
        <v>22.6</v>
      </c>
      <c r="L257" s="36" t="s">
        <v>564</v>
      </c>
    </row>
    <row r="258" spans="1:12">
      <c r="A258" s="34" t="s">
        <v>830</v>
      </c>
      <c r="B258" s="23" t="s">
        <v>1006</v>
      </c>
      <c r="C258" s="28" t="s">
        <v>830</v>
      </c>
      <c r="D258" s="24" t="s">
        <v>137</v>
      </c>
      <c r="E258" s="24" t="s">
        <v>261</v>
      </c>
      <c r="F258" s="256">
        <v>44409</v>
      </c>
      <c r="G258" s="24" t="s">
        <v>949</v>
      </c>
      <c r="H258" s="275">
        <v>27.9114</v>
      </c>
      <c r="I258" s="275">
        <v>-93.598209999999995</v>
      </c>
      <c r="J258" s="24">
        <v>73</v>
      </c>
      <c r="K258" s="259">
        <v>22.3</v>
      </c>
      <c r="L258" s="36" t="s">
        <v>564</v>
      </c>
    </row>
    <row r="259" spans="1:12">
      <c r="A259" s="34" t="s">
        <v>831</v>
      </c>
      <c r="B259" s="23" t="s">
        <v>1007</v>
      </c>
      <c r="C259" s="28" t="s">
        <v>831</v>
      </c>
      <c r="D259" s="24" t="s">
        <v>137</v>
      </c>
      <c r="E259" s="24" t="s">
        <v>261</v>
      </c>
      <c r="F259" s="256">
        <v>44409</v>
      </c>
      <c r="G259" s="24" t="s">
        <v>949</v>
      </c>
      <c r="H259" s="275">
        <v>27.9114</v>
      </c>
      <c r="I259" s="275">
        <v>-93.598209999999995</v>
      </c>
      <c r="J259" s="24">
        <v>70</v>
      </c>
      <c r="K259" s="259">
        <v>21.3</v>
      </c>
      <c r="L259" s="36" t="s">
        <v>564</v>
      </c>
    </row>
    <row r="260" spans="1:12">
      <c r="A260" s="34" t="s">
        <v>832</v>
      </c>
      <c r="B260" s="23" t="s">
        <v>1008</v>
      </c>
      <c r="C260" s="28" t="s">
        <v>832</v>
      </c>
      <c r="D260" s="24" t="s">
        <v>137</v>
      </c>
      <c r="E260" s="24" t="s">
        <v>261</v>
      </c>
      <c r="F260" s="256">
        <v>44409</v>
      </c>
      <c r="G260" s="24" t="s">
        <v>949</v>
      </c>
      <c r="H260" s="275">
        <v>27.9114</v>
      </c>
      <c r="I260" s="275">
        <v>-93.598209999999995</v>
      </c>
      <c r="J260" s="24">
        <v>76</v>
      </c>
      <c r="K260" s="259">
        <v>23.2</v>
      </c>
      <c r="L260" s="36" t="s">
        <v>564</v>
      </c>
    </row>
    <row r="261" spans="1:12">
      <c r="A261" s="34" t="s">
        <v>833</v>
      </c>
      <c r="B261" s="23" t="s">
        <v>1009</v>
      </c>
      <c r="C261" s="28" t="s">
        <v>833</v>
      </c>
      <c r="D261" s="24" t="s">
        <v>137</v>
      </c>
      <c r="E261" s="24" t="s">
        <v>261</v>
      </c>
      <c r="F261" s="256">
        <v>44409</v>
      </c>
      <c r="G261" s="24" t="s">
        <v>949</v>
      </c>
      <c r="H261" s="275">
        <v>27.9114</v>
      </c>
      <c r="I261" s="275">
        <v>-93.598209999999995</v>
      </c>
      <c r="J261" s="24">
        <v>74</v>
      </c>
      <c r="K261" s="259">
        <v>22.6</v>
      </c>
      <c r="L261" s="36" t="s">
        <v>564</v>
      </c>
    </row>
    <row r="262" spans="1:12">
      <c r="A262" s="34" t="s">
        <v>834</v>
      </c>
      <c r="B262" s="23" t="s">
        <v>1010</v>
      </c>
      <c r="C262" s="28" t="s">
        <v>834</v>
      </c>
      <c r="D262" s="24" t="s">
        <v>137</v>
      </c>
      <c r="E262" s="24" t="s">
        <v>261</v>
      </c>
      <c r="F262" s="256">
        <v>44409</v>
      </c>
      <c r="G262" s="24" t="s">
        <v>949</v>
      </c>
      <c r="H262" s="275">
        <v>27.9114</v>
      </c>
      <c r="I262" s="275">
        <v>-93.598209999999995</v>
      </c>
      <c r="J262" s="24">
        <v>76</v>
      </c>
      <c r="K262" s="259">
        <v>23.2</v>
      </c>
      <c r="L262" s="36" t="s">
        <v>564</v>
      </c>
    </row>
    <row r="263" spans="1:12">
      <c r="A263" s="34" t="s">
        <v>835</v>
      </c>
      <c r="B263" s="23" t="s">
        <v>1011</v>
      </c>
      <c r="C263" s="28" t="s">
        <v>835</v>
      </c>
      <c r="D263" s="24" t="s">
        <v>137</v>
      </c>
      <c r="E263" s="24" t="s">
        <v>261</v>
      </c>
      <c r="F263" s="256">
        <v>44409</v>
      </c>
      <c r="G263" s="24" t="s">
        <v>949</v>
      </c>
      <c r="H263" s="275">
        <v>27.9114</v>
      </c>
      <c r="I263" s="275">
        <v>-93.598209999999995</v>
      </c>
      <c r="J263" s="24">
        <v>74</v>
      </c>
      <c r="K263" s="259">
        <v>22.6</v>
      </c>
      <c r="L263" s="36" t="s">
        <v>564</v>
      </c>
    </row>
    <row r="264" spans="1:12">
      <c r="A264" s="34" t="s">
        <v>836</v>
      </c>
      <c r="B264" s="23" t="s">
        <v>1012</v>
      </c>
      <c r="C264" s="28" t="s">
        <v>836</v>
      </c>
      <c r="D264" s="24" t="s">
        <v>137</v>
      </c>
      <c r="E264" s="24" t="s">
        <v>261</v>
      </c>
      <c r="F264" s="256">
        <v>44409</v>
      </c>
      <c r="G264" s="24" t="s">
        <v>949</v>
      </c>
      <c r="H264" s="275">
        <v>27.9114</v>
      </c>
      <c r="I264" s="275">
        <v>-93.598209999999995</v>
      </c>
      <c r="J264" s="24">
        <v>76</v>
      </c>
      <c r="K264" s="259">
        <v>23.2</v>
      </c>
      <c r="L264" s="36" t="s">
        <v>564</v>
      </c>
    </row>
    <row r="265" spans="1:12">
      <c r="A265" s="34" t="s">
        <v>837</v>
      </c>
      <c r="B265" s="23" t="s">
        <v>1013</v>
      </c>
      <c r="C265" s="28" t="s">
        <v>837</v>
      </c>
      <c r="D265" s="24" t="s">
        <v>137</v>
      </c>
      <c r="E265" s="24" t="s">
        <v>261</v>
      </c>
      <c r="F265" s="256">
        <v>44409</v>
      </c>
      <c r="G265" s="24" t="s">
        <v>949</v>
      </c>
      <c r="H265" s="275">
        <v>27.9114</v>
      </c>
      <c r="I265" s="275">
        <v>-93.598209999999995</v>
      </c>
      <c r="J265" s="24">
        <v>76</v>
      </c>
      <c r="K265" s="259">
        <v>23.2</v>
      </c>
      <c r="L265" s="36" t="s">
        <v>564</v>
      </c>
    </row>
    <row r="266" spans="1:12">
      <c r="A266" s="34" t="s">
        <v>838</v>
      </c>
      <c r="B266" s="23" t="s">
        <v>1014</v>
      </c>
      <c r="C266" s="28" t="s">
        <v>838</v>
      </c>
      <c r="D266" s="24" t="s">
        <v>137</v>
      </c>
      <c r="E266" s="24" t="s">
        <v>261</v>
      </c>
      <c r="F266" s="256">
        <v>44409</v>
      </c>
      <c r="G266" s="24" t="s">
        <v>949</v>
      </c>
      <c r="H266" s="275">
        <v>27.9114</v>
      </c>
      <c r="I266" s="275">
        <v>-93.598209999999995</v>
      </c>
      <c r="J266" s="24">
        <v>72</v>
      </c>
      <c r="K266" s="259">
        <v>21.9</v>
      </c>
      <c r="L266" s="36" t="s">
        <v>564</v>
      </c>
    </row>
    <row r="267" spans="1:12">
      <c r="A267" s="34" t="s">
        <v>839</v>
      </c>
      <c r="B267" s="23" t="s">
        <v>1015</v>
      </c>
      <c r="C267" s="28" t="s">
        <v>839</v>
      </c>
      <c r="D267" s="24" t="s">
        <v>137</v>
      </c>
      <c r="E267" s="24" t="s">
        <v>250</v>
      </c>
      <c r="F267" s="256">
        <v>44409</v>
      </c>
      <c r="G267" s="24" t="s">
        <v>949</v>
      </c>
      <c r="H267" s="275">
        <v>27.911020000000001</v>
      </c>
      <c r="I267" s="275">
        <v>-93.596680000000006</v>
      </c>
      <c r="J267" s="24">
        <v>153</v>
      </c>
      <c r="K267" s="259">
        <v>46.6</v>
      </c>
      <c r="L267" s="36" t="s">
        <v>4</v>
      </c>
    </row>
    <row r="268" spans="1:12">
      <c r="A268" s="34" t="s">
        <v>1016</v>
      </c>
      <c r="B268" s="23" t="s">
        <v>1017</v>
      </c>
      <c r="C268" s="28" t="s">
        <v>1016</v>
      </c>
      <c r="D268" s="24" t="s">
        <v>137</v>
      </c>
      <c r="E268" s="24" t="s">
        <v>250</v>
      </c>
      <c r="F268" s="256">
        <v>44409</v>
      </c>
      <c r="G268" s="24" t="s">
        <v>949</v>
      </c>
      <c r="H268" s="275">
        <v>27.911020000000001</v>
      </c>
      <c r="I268" s="275">
        <v>-93.596680000000006</v>
      </c>
      <c r="J268" s="24">
        <v>153</v>
      </c>
      <c r="K268" s="259">
        <v>46.6</v>
      </c>
      <c r="L268" s="36" t="s">
        <v>4</v>
      </c>
    </row>
    <row r="269" spans="1:12">
      <c r="A269" s="34" t="s">
        <v>840</v>
      </c>
      <c r="B269" s="23" t="s">
        <v>1018</v>
      </c>
      <c r="C269" s="28" t="s">
        <v>840</v>
      </c>
      <c r="D269" s="24" t="s">
        <v>137</v>
      </c>
      <c r="E269" s="24" t="s">
        <v>250</v>
      </c>
      <c r="F269" s="256">
        <v>44409</v>
      </c>
      <c r="G269" s="24" t="s">
        <v>949</v>
      </c>
      <c r="H269" s="275">
        <v>27.911020000000001</v>
      </c>
      <c r="I269" s="275">
        <v>-93.596680000000006</v>
      </c>
      <c r="J269" s="24">
        <v>153</v>
      </c>
      <c r="K269" s="259">
        <v>46.6</v>
      </c>
      <c r="L269" s="36" t="s">
        <v>4</v>
      </c>
    </row>
    <row r="270" spans="1:12">
      <c r="A270" s="34" t="s">
        <v>841</v>
      </c>
      <c r="B270" s="23" t="s">
        <v>1019</v>
      </c>
      <c r="C270" s="28" t="s">
        <v>841</v>
      </c>
      <c r="D270" s="24" t="s">
        <v>137</v>
      </c>
      <c r="E270" s="24" t="s">
        <v>250</v>
      </c>
      <c r="F270" s="256">
        <v>44409</v>
      </c>
      <c r="G270" s="24" t="s">
        <v>949</v>
      </c>
      <c r="H270" s="275">
        <v>27.911020000000001</v>
      </c>
      <c r="I270" s="275">
        <v>-93.596680000000006</v>
      </c>
      <c r="J270" s="24">
        <v>146</v>
      </c>
      <c r="K270" s="259">
        <v>44.5</v>
      </c>
      <c r="L270" s="36" t="s">
        <v>4</v>
      </c>
    </row>
    <row r="271" spans="1:12">
      <c r="A271" s="34" t="s">
        <v>842</v>
      </c>
      <c r="B271" s="23" t="s">
        <v>1020</v>
      </c>
      <c r="C271" s="28" t="s">
        <v>842</v>
      </c>
      <c r="D271" s="24" t="s">
        <v>137</v>
      </c>
      <c r="E271" s="24" t="s">
        <v>250</v>
      </c>
      <c r="F271" s="256">
        <v>44409</v>
      </c>
      <c r="G271" s="24" t="s">
        <v>949</v>
      </c>
      <c r="H271" s="275">
        <v>27.911020000000001</v>
      </c>
      <c r="I271" s="275">
        <v>-93.596680000000006</v>
      </c>
      <c r="J271" s="24">
        <v>146</v>
      </c>
      <c r="K271" s="259">
        <v>44.5</v>
      </c>
      <c r="L271" s="36" t="s">
        <v>4</v>
      </c>
    </row>
    <row r="272" spans="1:12">
      <c r="A272" s="34" t="s">
        <v>843</v>
      </c>
      <c r="B272" s="23" t="s">
        <v>1021</v>
      </c>
      <c r="C272" s="28" t="s">
        <v>843</v>
      </c>
      <c r="D272" s="24" t="s">
        <v>137</v>
      </c>
      <c r="E272" s="24" t="s">
        <v>250</v>
      </c>
      <c r="F272" s="256">
        <v>44409</v>
      </c>
      <c r="G272" s="24" t="s">
        <v>949</v>
      </c>
      <c r="H272" s="275">
        <v>27.911020000000001</v>
      </c>
      <c r="I272" s="275">
        <v>-93.596680000000006</v>
      </c>
      <c r="J272" s="24">
        <v>153</v>
      </c>
      <c r="K272" s="259">
        <v>46.6</v>
      </c>
      <c r="L272" s="36" t="s">
        <v>4</v>
      </c>
    </row>
    <row r="273" spans="1:12">
      <c r="A273" s="34" t="s">
        <v>844</v>
      </c>
      <c r="B273" s="23" t="s">
        <v>1022</v>
      </c>
      <c r="C273" s="28" t="s">
        <v>844</v>
      </c>
      <c r="D273" s="24" t="s">
        <v>137</v>
      </c>
      <c r="E273" s="24" t="s">
        <v>250</v>
      </c>
      <c r="F273" s="256">
        <v>44409</v>
      </c>
      <c r="G273" s="24" t="s">
        <v>949</v>
      </c>
      <c r="H273" s="275">
        <v>27.911020000000001</v>
      </c>
      <c r="I273" s="275">
        <v>-93.596680000000006</v>
      </c>
      <c r="J273" s="24">
        <v>152</v>
      </c>
      <c r="K273" s="259">
        <v>46.3</v>
      </c>
      <c r="L273" s="36" t="s">
        <v>4</v>
      </c>
    </row>
    <row r="274" spans="1:12">
      <c r="A274" s="34" t="s">
        <v>845</v>
      </c>
      <c r="B274" s="23" t="s">
        <v>1023</v>
      </c>
      <c r="C274" s="28" t="s">
        <v>845</v>
      </c>
      <c r="D274" s="24" t="s">
        <v>137</v>
      </c>
      <c r="E274" s="24" t="s">
        <v>250</v>
      </c>
      <c r="F274" s="256">
        <v>44409</v>
      </c>
      <c r="G274" s="24" t="s">
        <v>949</v>
      </c>
      <c r="H274" s="275">
        <v>27.911020000000001</v>
      </c>
      <c r="I274" s="275">
        <v>-93.596680000000006</v>
      </c>
      <c r="J274" s="24">
        <v>155</v>
      </c>
      <c r="K274" s="259">
        <v>47.2</v>
      </c>
      <c r="L274" s="36" t="s">
        <v>4</v>
      </c>
    </row>
    <row r="275" spans="1:12">
      <c r="A275" s="34" t="s">
        <v>1024</v>
      </c>
      <c r="B275" s="23" t="s">
        <v>1025</v>
      </c>
      <c r="C275" s="28" t="s">
        <v>1024</v>
      </c>
      <c r="D275" s="24" t="s">
        <v>137</v>
      </c>
      <c r="E275" s="24" t="s">
        <v>250</v>
      </c>
      <c r="F275" s="256">
        <v>44409</v>
      </c>
      <c r="G275" s="24" t="s">
        <v>949</v>
      </c>
      <c r="H275" s="275">
        <v>27.911020000000001</v>
      </c>
      <c r="I275" s="275">
        <v>-93.596680000000006</v>
      </c>
      <c r="J275" s="24">
        <v>156</v>
      </c>
      <c r="K275" s="259">
        <v>47.5</v>
      </c>
      <c r="L275" s="36" t="s">
        <v>4</v>
      </c>
    </row>
    <row r="276" spans="1:12">
      <c r="A276" s="34" t="s">
        <v>846</v>
      </c>
      <c r="B276" s="23" t="s">
        <v>1026</v>
      </c>
      <c r="C276" s="28" t="s">
        <v>846</v>
      </c>
      <c r="D276" s="24" t="s">
        <v>2</v>
      </c>
      <c r="E276" s="24" t="s">
        <v>312</v>
      </c>
      <c r="F276" s="256">
        <v>44410</v>
      </c>
      <c r="G276" s="24" t="s">
        <v>949</v>
      </c>
      <c r="H276" s="275">
        <v>27.874289999999998</v>
      </c>
      <c r="I276" s="275">
        <v>-93.820329999999998</v>
      </c>
      <c r="J276" s="24">
        <v>73</v>
      </c>
      <c r="K276" s="259">
        <v>22.3</v>
      </c>
      <c r="L276" s="36" t="s">
        <v>564</v>
      </c>
    </row>
    <row r="277" spans="1:12">
      <c r="A277" s="34" t="s">
        <v>847</v>
      </c>
      <c r="B277" s="23" t="s">
        <v>1027</v>
      </c>
      <c r="C277" s="28" t="s">
        <v>847</v>
      </c>
      <c r="D277" s="24" t="s">
        <v>2</v>
      </c>
      <c r="E277" s="24" t="s">
        <v>312</v>
      </c>
      <c r="F277" s="256">
        <v>44410</v>
      </c>
      <c r="G277" s="24" t="s">
        <v>949</v>
      </c>
      <c r="H277" s="275">
        <v>27.874289999999998</v>
      </c>
      <c r="I277" s="275">
        <v>-93.820329999999998</v>
      </c>
      <c r="J277" s="24">
        <v>78</v>
      </c>
      <c r="K277" s="259">
        <v>23.8</v>
      </c>
      <c r="L277" s="36" t="s">
        <v>564</v>
      </c>
    </row>
    <row r="278" spans="1:12">
      <c r="A278" s="34" t="s">
        <v>848</v>
      </c>
      <c r="B278" s="23" t="s">
        <v>1028</v>
      </c>
      <c r="C278" s="28" t="s">
        <v>848</v>
      </c>
      <c r="D278" s="24" t="s">
        <v>2</v>
      </c>
      <c r="E278" s="24" t="s">
        <v>312</v>
      </c>
      <c r="F278" s="256">
        <v>44410</v>
      </c>
      <c r="G278" s="24" t="s">
        <v>949</v>
      </c>
      <c r="H278" s="275">
        <v>27.874289999999998</v>
      </c>
      <c r="I278" s="275">
        <v>-93.820329999999998</v>
      </c>
      <c r="J278" s="24">
        <v>78</v>
      </c>
      <c r="K278" s="259">
        <v>23.8</v>
      </c>
      <c r="L278" s="36" t="s">
        <v>564</v>
      </c>
    </row>
    <row r="279" spans="1:12">
      <c r="A279" s="40" t="s">
        <v>849</v>
      </c>
      <c r="B279" s="23" t="s">
        <v>1029</v>
      </c>
      <c r="C279" s="13" t="s">
        <v>849</v>
      </c>
      <c r="D279" s="24" t="s">
        <v>2</v>
      </c>
      <c r="E279" s="24" t="s">
        <v>312</v>
      </c>
      <c r="F279" s="260">
        <v>44410</v>
      </c>
      <c r="G279" s="24" t="s">
        <v>949</v>
      </c>
      <c r="H279" s="275">
        <v>27.874289999999998</v>
      </c>
      <c r="I279" s="275">
        <v>-93.820329999999998</v>
      </c>
      <c r="J279" s="24">
        <v>75</v>
      </c>
      <c r="K279" s="259">
        <v>22.9</v>
      </c>
      <c r="L279" s="36" t="s">
        <v>564</v>
      </c>
    </row>
    <row r="280" spans="1:12">
      <c r="A280" s="34" t="s">
        <v>850</v>
      </c>
      <c r="B280" s="27" t="s">
        <v>1030</v>
      </c>
      <c r="C280" s="28" t="s">
        <v>850</v>
      </c>
      <c r="D280" s="29" t="s">
        <v>2</v>
      </c>
      <c r="E280" s="29" t="s">
        <v>312</v>
      </c>
      <c r="F280" s="256">
        <v>44410</v>
      </c>
      <c r="G280" s="29" t="s">
        <v>949</v>
      </c>
      <c r="H280" s="274">
        <v>27.874289999999998</v>
      </c>
      <c r="I280" s="274">
        <v>-93.820329999999998</v>
      </c>
      <c r="J280" s="29">
        <v>78</v>
      </c>
      <c r="K280" s="258">
        <v>23.8</v>
      </c>
      <c r="L280" s="35" t="s">
        <v>564</v>
      </c>
    </row>
    <row r="281" spans="1:12">
      <c r="A281" s="34" t="s">
        <v>851</v>
      </c>
      <c r="B281" s="23" t="s">
        <v>1031</v>
      </c>
      <c r="C281" s="28" t="s">
        <v>851</v>
      </c>
      <c r="D281" s="24" t="s">
        <v>2</v>
      </c>
      <c r="E281" s="24" t="s">
        <v>312</v>
      </c>
      <c r="F281" s="256">
        <v>44410</v>
      </c>
      <c r="G281" s="24" t="s">
        <v>949</v>
      </c>
      <c r="H281" s="275">
        <v>27.874289999999998</v>
      </c>
      <c r="I281" s="275">
        <v>-93.820329999999998</v>
      </c>
      <c r="J281" s="24">
        <v>76</v>
      </c>
      <c r="K281" s="259">
        <v>23.2</v>
      </c>
      <c r="L281" s="36" t="s">
        <v>564</v>
      </c>
    </row>
    <row r="282" spans="1:12">
      <c r="A282" s="34" t="s">
        <v>852</v>
      </c>
      <c r="B282" s="23" t="s">
        <v>1032</v>
      </c>
      <c r="C282" s="28" t="s">
        <v>852</v>
      </c>
      <c r="D282" s="24" t="s">
        <v>2</v>
      </c>
      <c r="E282" s="24" t="s">
        <v>312</v>
      </c>
      <c r="F282" s="256">
        <v>44410</v>
      </c>
      <c r="G282" s="24" t="s">
        <v>949</v>
      </c>
      <c r="H282" s="275">
        <v>27.874289999999998</v>
      </c>
      <c r="I282" s="275">
        <v>-93.820329999999998</v>
      </c>
      <c r="J282" s="24">
        <v>74</v>
      </c>
      <c r="K282" s="259">
        <v>22.6</v>
      </c>
      <c r="L282" s="36" t="s">
        <v>564</v>
      </c>
    </row>
    <row r="283" spans="1:12">
      <c r="A283" s="34" t="s">
        <v>853</v>
      </c>
      <c r="B283" s="23" t="s">
        <v>1033</v>
      </c>
      <c r="C283" s="28" t="s">
        <v>853</v>
      </c>
      <c r="D283" s="24" t="s">
        <v>2</v>
      </c>
      <c r="E283" s="24" t="s">
        <v>312</v>
      </c>
      <c r="F283" s="256">
        <v>44410</v>
      </c>
      <c r="G283" s="24" t="s">
        <v>949</v>
      </c>
      <c r="H283" s="275">
        <v>27.874289999999998</v>
      </c>
      <c r="I283" s="275">
        <v>-93.820329999999998</v>
      </c>
      <c r="J283" s="24">
        <v>74</v>
      </c>
      <c r="K283" s="259">
        <v>22.6</v>
      </c>
      <c r="L283" s="36" t="s">
        <v>564</v>
      </c>
    </row>
    <row r="284" spans="1:12">
      <c r="A284" s="34" t="s">
        <v>854</v>
      </c>
      <c r="B284" s="23" t="s">
        <v>1034</v>
      </c>
      <c r="C284" s="28" t="s">
        <v>854</v>
      </c>
      <c r="D284" s="24" t="s">
        <v>2</v>
      </c>
      <c r="E284" s="24" t="s">
        <v>312</v>
      </c>
      <c r="F284" s="256">
        <v>44410</v>
      </c>
      <c r="G284" s="24" t="s">
        <v>949</v>
      </c>
      <c r="H284" s="275">
        <v>27.874289999999998</v>
      </c>
      <c r="I284" s="275">
        <v>-93.820329999999998</v>
      </c>
      <c r="J284" s="24">
        <v>74</v>
      </c>
      <c r="K284" s="259">
        <v>22.6</v>
      </c>
      <c r="L284" s="36" t="s">
        <v>564</v>
      </c>
    </row>
    <row r="285" spans="1:12">
      <c r="A285" s="34" t="s">
        <v>855</v>
      </c>
      <c r="B285" s="23" t="s">
        <v>1035</v>
      </c>
      <c r="C285" s="28" t="s">
        <v>855</v>
      </c>
      <c r="D285" s="24" t="s">
        <v>2</v>
      </c>
      <c r="E285" s="24" t="s">
        <v>246</v>
      </c>
      <c r="F285" s="256">
        <v>44410</v>
      </c>
      <c r="G285" s="24" t="s">
        <v>949</v>
      </c>
      <c r="H285" s="275">
        <v>27.8751</v>
      </c>
      <c r="I285" s="275">
        <v>-93.820350000000005</v>
      </c>
      <c r="J285" s="24">
        <v>130</v>
      </c>
      <c r="K285" s="259">
        <v>39.6</v>
      </c>
      <c r="L285" s="36" t="s">
        <v>4</v>
      </c>
    </row>
    <row r="286" spans="1:12">
      <c r="A286" s="34" t="s">
        <v>856</v>
      </c>
      <c r="B286" s="23" t="s">
        <v>1036</v>
      </c>
      <c r="C286" s="28" t="s">
        <v>856</v>
      </c>
      <c r="D286" s="24" t="s">
        <v>2</v>
      </c>
      <c r="E286" s="24" t="s">
        <v>246</v>
      </c>
      <c r="F286" s="256">
        <v>44410</v>
      </c>
      <c r="G286" s="24" t="s">
        <v>949</v>
      </c>
      <c r="H286" s="275">
        <v>27.8751</v>
      </c>
      <c r="I286" s="275">
        <v>-93.820350000000005</v>
      </c>
      <c r="J286" s="24">
        <v>141</v>
      </c>
      <c r="K286" s="259">
        <v>43</v>
      </c>
      <c r="L286" s="36" t="s">
        <v>4</v>
      </c>
    </row>
    <row r="287" spans="1:12">
      <c r="A287" s="34" t="s">
        <v>857</v>
      </c>
      <c r="B287" s="23" t="s">
        <v>1037</v>
      </c>
      <c r="C287" s="28" t="s">
        <v>857</v>
      </c>
      <c r="D287" s="24" t="s">
        <v>2</v>
      </c>
      <c r="E287" s="24" t="s">
        <v>246</v>
      </c>
      <c r="F287" s="256">
        <v>44410</v>
      </c>
      <c r="G287" s="24" t="s">
        <v>949</v>
      </c>
      <c r="H287" s="275">
        <v>27.8751</v>
      </c>
      <c r="I287" s="275">
        <v>-93.820350000000005</v>
      </c>
      <c r="J287" s="24">
        <v>137</v>
      </c>
      <c r="K287" s="259">
        <v>41.8</v>
      </c>
      <c r="L287" s="36" t="s">
        <v>4</v>
      </c>
    </row>
    <row r="288" spans="1:12">
      <c r="A288" s="34" t="s">
        <v>858</v>
      </c>
      <c r="B288" s="23" t="s">
        <v>1038</v>
      </c>
      <c r="C288" s="28" t="s">
        <v>858</v>
      </c>
      <c r="D288" s="24" t="s">
        <v>2</v>
      </c>
      <c r="E288" s="24" t="s">
        <v>246</v>
      </c>
      <c r="F288" s="256">
        <v>44410</v>
      </c>
      <c r="G288" s="24" t="s">
        <v>949</v>
      </c>
      <c r="H288" s="275">
        <v>27.8751</v>
      </c>
      <c r="I288" s="275">
        <v>-93.820350000000005</v>
      </c>
      <c r="J288" s="24">
        <v>136</v>
      </c>
      <c r="K288" s="259">
        <v>41.5</v>
      </c>
      <c r="L288" s="36" t="s">
        <v>4</v>
      </c>
    </row>
    <row r="289" spans="1:12">
      <c r="A289" s="34" t="s">
        <v>859</v>
      </c>
      <c r="B289" s="23" t="s">
        <v>1039</v>
      </c>
      <c r="C289" s="28" t="s">
        <v>859</v>
      </c>
      <c r="D289" s="24" t="s">
        <v>2</v>
      </c>
      <c r="E289" s="24" t="s">
        <v>246</v>
      </c>
      <c r="F289" s="256">
        <v>44410</v>
      </c>
      <c r="G289" s="24" t="s">
        <v>949</v>
      </c>
      <c r="H289" s="275">
        <v>27.8751</v>
      </c>
      <c r="I289" s="275">
        <v>-93.820350000000005</v>
      </c>
      <c r="J289" s="24">
        <v>135</v>
      </c>
      <c r="K289" s="259">
        <v>41.1</v>
      </c>
      <c r="L289" s="36" t="s">
        <v>4</v>
      </c>
    </row>
    <row r="290" spans="1:12">
      <c r="A290" s="34" t="s">
        <v>860</v>
      </c>
      <c r="B290" s="23" t="s">
        <v>1040</v>
      </c>
      <c r="C290" s="28" t="s">
        <v>860</v>
      </c>
      <c r="D290" s="24" t="s">
        <v>2</v>
      </c>
      <c r="E290" s="24" t="s">
        <v>246</v>
      </c>
      <c r="F290" s="256">
        <v>44410</v>
      </c>
      <c r="G290" s="24" t="s">
        <v>949</v>
      </c>
      <c r="H290" s="275">
        <v>27.8751</v>
      </c>
      <c r="I290" s="275">
        <v>-93.820350000000005</v>
      </c>
      <c r="J290" s="24">
        <v>134</v>
      </c>
      <c r="K290" s="259">
        <v>40.799999999999997</v>
      </c>
      <c r="L290" s="36" t="s">
        <v>4</v>
      </c>
    </row>
    <row r="291" spans="1:12">
      <c r="A291" s="34" t="s">
        <v>1041</v>
      </c>
      <c r="B291" s="23" t="s">
        <v>1042</v>
      </c>
      <c r="C291" s="28" t="s">
        <v>1041</v>
      </c>
      <c r="D291" s="24" t="s">
        <v>2</v>
      </c>
      <c r="E291" s="24" t="s">
        <v>312</v>
      </c>
      <c r="F291" s="256">
        <v>44410</v>
      </c>
      <c r="G291" s="24" t="s">
        <v>949</v>
      </c>
      <c r="H291" s="275">
        <v>27.874289999999998</v>
      </c>
      <c r="I291" s="275">
        <v>-93.820329999999998</v>
      </c>
      <c r="J291" s="24">
        <v>74</v>
      </c>
      <c r="K291" s="259">
        <v>22.6</v>
      </c>
      <c r="L291" s="36" t="s">
        <v>564</v>
      </c>
    </row>
    <row r="292" spans="1:12">
      <c r="A292" s="34" t="s">
        <v>861</v>
      </c>
      <c r="B292" s="23" t="s">
        <v>1043</v>
      </c>
      <c r="C292" s="28" t="s">
        <v>861</v>
      </c>
      <c r="D292" s="24" t="s">
        <v>2</v>
      </c>
      <c r="E292" s="24" t="s">
        <v>312</v>
      </c>
      <c r="F292" s="256">
        <v>44410</v>
      </c>
      <c r="G292" s="24" t="s">
        <v>949</v>
      </c>
      <c r="H292" s="275">
        <v>27.874289999999998</v>
      </c>
      <c r="I292" s="275">
        <v>-93.820329999999998</v>
      </c>
      <c r="J292" s="24">
        <v>72</v>
      </c>
      <c r="K292" s="259">
        <v>21.9</v>
      </c>
      <c r="L292" s="36" t="s">
        <v>564</v>
      </c>
    </row>
    <row r="293" spans="1:12">
      <c r="A293" s="34" t="s">
        <v>862</v>
      </c>
      <c r="B293" s="23" t="s">
        <v>1044</v>
      </c>
      <c r="C293" s="28" t="s">
        <v>862</v>
      </c>
      <c r="D293" s="24" t="s">
        <v>2</v>
      </c>
      <c r="E293" s="24" t="s">
        <v>312</v>
      </c>
      <c r="F293" s="256">
        <v>44410</v>
      </c>
      <c r="G293" s="24" t="s">
        <v>949</v>
      </c>
      <c r="H293" s="275">
        <v>27.874289999999998</v>
      </c>
      <c r="I293" s="275">
        <v>-93.820329999999998</v>
      </c>
      <c r="J293" s="24">
        <v>77</v>
      </c>
      <c r="K293" s="259">
        <v>23.5</v>
      </c>
      <c r="L293" s="36" t="s">
        <v>564</v>
      </c>
    </row>
    <row r="294" spans="1:12">
      <c r="A294" s="34" t="s">
        <v>863</v>
      </c>
      <c r="B294" s="23" t="s">
        <v>1045</v>
      </c>
      <c r="C294" s="28" t="s">
        <v>863</v>
      </c>
      <c r="D294" s="24" t="s">
        <v>2</v>
      </c>
      <c r="E294" s="24" t="s">
        <v>312</v>
      </c>
      <c r="F294" s="256">
        <v>44410</v>
      </c>
      <c r="G294" s="24" t="s">
        <v>949</v>
      </c>
      <c r="H294" s="275">
        <v>27.874289999999998</v>
      </c>
      <c r="I294" s="275">
        <v>-93.820329999999998</v>
      </c>
      <c r="J294" s="24">
        <v>80</v>
      </c>
      <c r="K294" s="259">
        <v>24.4</v>
      </c>
      <c r="L294" s="36" t="s">
        <v>564</v>
      </c>
    </row>
    <row r="295" spans="1:12">
      <c r="A295" s="34" t="s">
        <v>864</v>
      </c>
      <c r="B295" s="23" t="s">
        <v>1046</v>
      </c>
      <c r="C295" s="28" t="s">
        <v>864</v>
      </c>
      <c r="D295" s="24" t="s">
        <v>2</v>
      </c>
      <c r="E295" s="24" t="s">
        <v>312</v>
      </c>
      <c r="F295" s="256">
        <v>44410</v>
      </c>
      <c r="G295" s="24" t="s">
        <v>949</v>
      </c>
      <c r="H295" s="275">
        <v>27.874289999999998</v>
      </c>
      <c r="I295" s="275">
        <v>-93.820329999999998</v>
      </c>
      <c r="J295" s="24">
        <v>77</v>
      </c>
      <c r="K295" s="259">
        <v>23.5</v>
      </c>
      <c r="L295" s="36" t="s">
        <v>564</v>
      </c>
    </row>
    <row r="296" spans="1:12">
      <c r="A296" s="34" t="s">
        <v>865</v>
      </c>
      <c r="B296" s="23" t="s">
        <v>1047</v>
      </c>
      <c r="C296" s="28" t="s">
        <v>865</v>
      </c>
      <c r="D296" s="24" t="s">
        <v>2</v>
      </c>
      <c r="E296" s="24" t="s">
        <v>312</v>
      </c>
      <c r="F296" s="256">
        <v>44410</v>
      </c>
      <c r="G296" s="24" t="s">
        <v>949</v>
      </c>
      <c r="H296" s="275">
        <v>27.874289999999998</v>
      </c>
      <c r="I296" s="275">
        <v>-93.820329999999998</v>
      </c>
      <c r="J296" s="24">
        <v>72</v>
      </c>
      <c r="K296" s="259">
        <v>21.9</v>
      </c>
      <c r="L296" s="36" t="s">
        <v>564</v>
      </c>
    </row>
    <row r="297" spans="1:12">
      <c r="A297" s="34" t="s">
        <v>1048</v>
      </c>
      <c r="B297" s="23" t="s">
        <v>1049</v>
      </c>
      <c r="C297" s="28" t="s">
        <v>1048</v>
      </c>
      <c r="D297" s="24" t="s">
        <v>2</v>
      </c>
      <c r="E297" s="24" t="s">
        <v>312</v>
      </c>
      <c r="F297" s="256">
        <v>44410</v>
      </c>
      <c r="G297" s="24" t="s">
        <v>949</v>
      </c>
      <c r="H297" s="275">
        <v>27.874289999999998</v>
      </c>
      <c r="I297" s="275">
        <v>-93.820329999999998</v>
      </c>
      <c r="J297" s="24">
        <v>72</v>
      </c>
      <c r="K297" s="259">
        <v>21.9</v>
      </c>
      <c r="L297" s="36" t="s">
        <v>564</v>
      </c>
    </row>
    <row r="298" spans="1:12">
      <c r="A298" s="34" t="s">
        <v>866</v>
      </c>
      <c r="B298" s="23" t="s">
        <v>1050</v>
      </c>
      <c r="C298" s="28" t="s">
        <v>866</v>
      </c>
      <c r="D298" s="24" t="s">
        <v>2</v>
      </c>
      <c r="E298" s="24" t="s">
        <v>312</v>
      </c>
      <c r="F298" s="256">
        <v>44410</v>
      </c>
      <c r="G298" s="24" t="s">
        <v>949</v>
      </c>
      <c r="H298" s="275">
        <v>27.874289999999998</v>
      </c>
      <c r="I298" s="275">
        <v>-93.820329999999998</v>
      </c>
      <c r="J298" s="24">
        <v>74</v>
      </c>
      <c r="K298" s="259">
        <v>22.6</v>
      </c>
      <c r="L298" s="36" t="s">
        <v>564</v>
      </c>
    </row>
    <row r="299" spans="1:12">
      <c r="A299" s="34" t="s">
        <v>867</v>
      </c>
      <c r="B299" s="23" t="s">
        <v>1051</v>
      </c>
      <c r="C299" s="28" t="s">
        <v>867</v>
      </c>
      <c r="D299" s="24" t="s">
        <v>2</v>
      </c>
      <c r="E299" s="24" t="s">
        <v>1052</v>
      </c>
      <c r="F299" s="256">
        <v>44411</v>
      </c>
      <c r="G299" s="24" t="s">
        <v>949</v>
      </c>
      <c r="H299" s="275">
        <v>27.875830000000001</v>
      </c>
      <c r="I299" s="275">
        <v>-93.818629999999999</v>
      </c>
      <c r="J299" s="24">
        <v>132</v>
      </c>
      <c r="K299" s="259">
        <v>40.200000000000003</v>
      </c>
      <c r="L299" s="36" t="s">
        <v>4</v>
      </c>
    </row>
    <row r="300" spans="1:12">
      <c r="A300" s="34" t="s">
        <v>868</v>
      </c>
      <c r="B300" s="23" t="s">
        <v>1053</v>
      </c>
      <c r="C300" s="28" t="s">
        <v>868</v>
      </c>
      <c r="D300" s="24" t="s">
        <v>2</v>
      </c>
      <c r="E300" s="24" t="s">
        <v>1052</v>
      </c>
      <c r="F300" s="256">
        <v>44411</v>
      </c>
      <c r="G300" s="24" t="s">
        <v>949</v>
      </c>
      <c r="H300" s="275">
        <v>27.875830000000001</v>
      </c>
      <c r="I300" s="275">
        <v>-93.818629999999999</v>
      </c>
      <c r="J300" s="24">
        <v>134</v>
      </c>
      <c r="K300" s="259">
        <v>40.799999999999997</v>
      </c>
      <c r="L300" s="36" t="s">
        <v>4</v>
      </c>
    </row>
    <row r="301" spans="1:12">
      <c r="A301" s="34" t="s">
        <v>869</v>
      </c>
      <c r="B301" s="23" t="s">
        <v>1054</v>
      </c>
      <c r="C301" s="28" t="s">
        <v>869</v>
      </c>
      <c r="D301" s="24" t="s">
        <v>2</v>
      </c>
      <c r="E301" s="24" t="s">
        <v>1052</v>
      </c>
      <c r="F301" s="256">
        <v>44411</v>
      </c>
      <c r="G301" s="24" t="s">
        <v>949</v>
      </c>
      <c r="H301" s="275">
        <v>27.875830000000001</v>
      </c>
      <c r="I301" s="275">
        <v>-93.818629999999999</v>
      </c>
      <c r="J301" s="24">
        <v>134</v>
      </c>
      <c r="K301" s="259">
        <v>40.799999999999997</v>
      </c>
      <c r="L301" s="36" t="s">
        <v>4</v>
      </c>
    </row>
    <row r="302" spans="1:12">
      <c r="A302" s="34" t="s">
        <v>870</v>
      </c>
      <c r="B302" s="23" t="s">
        <v>1055</v>
      </c>
      <c r="C302" s="28" t="s">
        <v>870</v>
      </c>
      <c r="D302" s="24" t="s">
        <v>2</v>
      </c>
      <c r="E302" s="24" t="s">
        <v>1052</v>
      </c>
      <c r="F302" s="256">
        <v>44411</v>
      </c>
      <c r="G302" s="24" t="s">
        <v>949</v>
      </c>
      <c r="H302" s="275">
        <v>27.875830000000001</v>
      </c>
      <c r="I302" s="275">
        <v>-93.818629999999999</v>
      </c>
      <c r="J302" s="24">
        <v>133</v>
      </c>
      <c r="K302" s="259">
        <v>40.5</v>
      </c>
      <c r="L302" s="36" t="s">
        <v>4</v>
      </c>
    </row>
    <row r="303" spans="1:12">
      <c r="A303" s="34" t="s">
        <v>871</v>
      </c>
      <c r="B303" s="23" t="s">
        <v>1056</v>
      </c>
      <c r="C303" s="28" t="s">
        <v>871</v>
      </c>
      <c r="D303" s="24" t="s">
        <v>2</v>
      </c>
      <c r="E303" s="24" t="s">
        <v>1052</v>
      </c>
      <c r="F303" s="256">
        <v>44411</v>
      </c>
      <c r="G303" s="24" t="s">
        <v>949</v>
      </c>
      <c r="H303" s="275">
        <v>27.875830000000001</v>
      </c>
      <c r="I303" s="275">
        <v>-93.818629999999999</v>
      </c>
      <c r="J303" s="24">
        <v>132</v>
      </c>
      <c r="K303" s="259">
        <v>40.200000000000003</v>
      </c>
      <c r="L303" s="36" t="s">
        <v>4</v>
      </c>
    </row>
    <row r="304" spans="1:12">
      <c r="A304" s="34" t="s">
        <v>872</v>
      </c>
      <c r="B304" s="23" t="s">
        <v>1057</v>
      </c>
      <c r="C304" s="28" t="s">
        <v>872</v>
      </c>
      <c r="D304" s="24" t="s">
        <v>2</v>
      </c>
      <c r="E304" s="24" t="s">
        <v>1052</v>
      </c>
      <c r="F304" s="256">
        <v>44411</v>
      </c>
      <c r="G304" s="24" t="s">
        <v>949</v>
      </c>
      <c r="H304" s="275">
        <v>27.875830000000001</v>
      </c>
      <c r="I304" s="275">
        <v>-93.818629999999999</v>
      </c>
      <c r="J304" s="24">
        <v>130</v>
      </c>
      <c r="K304" s="259">
        <v>39.6</v>
      </c>
      <c r="L304" s="36" t="s">
        <v>4</v>
      </c>
    </row>
    <row r="305" spans="1:12">
      <c r="A305" s="34" t="s">
        <v>873</v>
      </c>
      <c r="B305" s="23" t="s">
        <v>1058</v>
      </c>
      <c r="C305" s="28" t="s">
        <v>873</v>
      </c>
      <c r="D305" s="24" t="s">
        <v>2</v>
      </c>
      <c r="E305" s="24" t="s">
        <v>1052</v>
      </c>
      <c r="F305" s="256">
        <v>44411</v>
      </c>
      <c r="G305" s="24" t="s">
        <v>949</v>
      </c>
      <c r="H305" s="275">
        <v>27.875830000000001</v>
      </c>
      <c r="I305" s="275">
        <v>-93.818629999999999</v>
      </c>
      <c r="J305" s="24">
        <v>140</v>
      </c>
      <c r="K305" s="259">
        <v>42.7</v>
      </c>
      <c r="L305" s="36" t="s">
        <v>4</v>
      </c>
    </row>
    <row r="306" spans="1:12">
      <c r="A306" s="34" t="s">
        <v>874</v>
      </c>
      <c r="B306" s="23" t="s">
        <v>1059</v>
      </c>
      <c r="C306" s="28" t="s">
        <v>874</v>
      </c>
      <c r="D306" s="24" t="s">
        <v>2</v>
      </c>
      <c r="E306" s="24" t="s">
        <v>1052</v>
      </c>
      <c r="F306" s="256">
        <v>44411</v>
      </c>
      <c r="G306" s="24" t="s">
        <v>949</v>
      </c>
      <c r="H306" s="275">
        <v>27.875830000000001</v>
      </c>
      <c r="I306" s="275">
        <v>-93.818629999999999</v>
      </c>
      <c r="J306" s="24">
        <v>138</v>
      </c>
      <c r="K306" s="259">
        <v>42.1</v>
      </c>
      <c r="L306" s="36" t="s">
        <v>4</v>
      </c>
    </row>
    <row r="307" spans="1:12">
      <c r="A307" s="34" t="s">
        <v>875</v>
      </c>
      <c r="B307" s="23" t="s">
        <v>1060</v>
      </c>
      <c r="C307" s="28" t="s">
        <v>875</v>
      </c>
      <c r="D307" s="24" t="s">
        <v>2</v>
      </c>
      <c r="E307" s="24" t="s">
        <v>312</v>
      </c>
      <c r="F307" s="256">
        <v>44411</v>
      </c>
      <c r="G307" s="24" t="s">
        <v>949</v>
      </c>
      <c r="H307" s="275">
        <v>27.874289999999998</v>
      </c>
      <c r="I307" s="275">
        <v>-93.820329999999998</v>
      </c>
      <c r="J307" s="24">
        <v>79</v>
      </c>
      <c r="K307" s="259">
        <v>24.1</v>
      </c>
      <c r="L307" s="36" t="s">
        <v>564</v>
      </c>
    </row>
    <row r="308" spans="1:12">
      <c r="A308" s="34" t="s">
        <v>876</v>
      </c>
      <c r="B308" s="23" t="s">
        <v>1061</v>
      </c>
      <c r="C308" s="28" t="s">
        <v>876</v>
      </c>
      <c r="D308" s="24" t="s">
        <v>2</v>
      </c>
      <c r="E308" s="24" t="s">
        <v>312</v>
      </c>
      <c r="F308" s="256">
        <v>44411</v>
      </c>
      <c r="G308" s="24" t="s">
        <v>949</v>
      </c>
      <c r="H308" s="275">
        <v>27.874289999999998</v>
      </c>
      <c r="I308" s="275">
        <v>-93.820329999999998</v>
      </c>
      <c r="J308" s="24">
        <v>78</v>
      </c>
      <c r="K308" s="259">
        <v>23.8</v>
      </c>
      <c r="L308" s="36" t="s">
        <v>564</v>
      </c>
    </row>
    <row r="309" spans="1:12">
      <c r="A309" s="34" t="s">
        <v>877</v>
      </c>
      <c r="B309" s="23" t="s">
        <v>1062</v>
      </c>
      <c r="C309" s="28" t="s">
        <v>877</v>
      </c>
      <c r="D309" s="24" t="s">
        <v>2</v>
      </c>
      <c r="E309" s="24" t="s">
        <v>312</v>
      </c>
      <c r="F309" s="256">
        <v>44411</v>
      </c>
      <c r="G309" s="24" t="s">
        <v>949</v>
      </c>
      <c r="H309" s="275">
        <v>27.874289999999998</v>
      </c>
      <c r="I309" s="275">
        <v>-93.820329999999998</v>
      </c>
      <c r="J309" s="24">
        <v>76</v>
      </c>
      <c r="K309" s="259">
        <v>23.2</v>
      </c>
      <c r="L309" s="36" t="s">
        <v>564</v>
      </c>
    </row>
    <row r="310" spans="1:12">
      <c r="A310" s="34" t="s">
        <v>878</v>
      </c>
      <c r="B310" s="23" t="s">
        <v>1063</v>
      </c>
      <c r="C310" s="28" t="s">
        <v>878</v>
      </c>
      <c r="D310" s="24" t="s">
        <v>2</v>
      </c>
      <c r="E310" s="24" t="s">
        <v>312</v>
      </c>
      <c r="F310" s="256">
        <v>44411</v>
      </c>
      <c r="G310" s="24" t="s">
        <v>949</v>
      </c>
      <c r="H310" s="275">
        <v>27.874289999999998</v>
      </c>
      <c r="I310" s="275">
        <v>-93.820329999999998</v>
      </c>
      <c r="J310" s="24">
        <v>82</v>
      </c>
      <c r="K310" s="259">
        <v>25</v>
      </c>
      <c r="L310" s="36" t="s">
        <v>564</v>
      </c>
    </row>
    <row r="311" spans="1:12">
      <c r="A311" s="34" t="s">
        <v>879</v>
      </c>
      <c r="B311" s="23" t="s">
        <v>1064</v>
      </c>
      <c r="C311" s="28" t="s">
        <v>879</v>
      </c>
      <c r="D311" s="24" t="s">
        <v>2</v>
      </c>
      <c r="E311" s="24" t="s">
        <v>312</v>
      </c>
      <c r="F311" s="256">
        <v>44411</v>
      </c>
      <c r="G311" s="24" t="s">
        <v>949</v>
      </c>
      <c r="H311" s="275">
        <v>27.874289999999998</v>
      </c>
      <c r="I311" s="275">
        <v>-93.820329999999998</v>
      </c>
      <c r="J311" s="24">
        <v>84</v>
      </c>
      <c r="K311" s="259">
        <v>25.6</v>
      </c>
      <c r="L311" s="36" t="s">
        <v>564</v>
      </c>
    </row>
    <row r="312" spans="1:12">
      <c r="A312" s="34" t="s">
        <v>880</v>
      </c>
      <c r="B312" s="23" t="s">
        <v>1065</v>
      </c>
      <c r="C312" s="28" t="s">
        <v>880</v>
      </c>
      <c r="D312" s="24" t="s">
        <v>2</v>
      </c>
      <c r="E312" s="24" t="s">
        <v>312</v>
      </c>
      <c r="F312" s="256">
        <v>44411</v>
      </c>
      <c r="G312" s="24" t="s">
        <v>949</v>
      </c>
      <c r="H312" s="275">
        <v>27.874289999999998</v>
      </c>
      <c r="I312" s="275">
        <v>-93.820329999999998</v>
      </c>
      <c r="J312" s="24">
        <v>85</v>
      </c>
      <c r="K312" s="259">
        <v>25.9</v>
      </c>
      <c r="L312" s="36" t="s">
        <v>564</v>
      </c>
    </row>
    <row r="313" spans="1:12">
      <c r="A313" s="34" t="s">
        <v>881</v>
      </c>
      <c r="B313" s="23" t="s">
        <v>1066</v>
      </c>
      <c r="C313" s="28" t="s">
        <v>881</v>
      </c>
      <c r="D313" s="24" t="s">
        <v>2</v>
      </c>
      <c r="E313" s="24" t="s">
        <v>312</v>
      </c>
      <c r="F313" s="256">
        <v>44411</v>
      </c>
      <c r="G313" s="24" t="s">
        <v>949</v>
      </c>
      <c r="H313" s="275">
        <v>27.874289999999998</v>
      </c>
      <c r="I313" s="275">
        <v>-93.820329999999998</v>
      </c>
      <c r="J313" s="24">
        <v>77</v>
      </c>
      <c r="K313" s="259">
        <v>23.5</v>
      </c>
      <c r="L313" s="36" t="s">
        <v>564</v>
      </c>
    </row>
    <row r="314" spans="1:12">
      <c r="A314" s="34" t="s">
        <v>1067</v>
      </c>
      <c r="B314" s="23" t="s">
        <v>1068</v>
      </c>
      <c r="C314" s="28" t="s">
        <v>1067</v>
      </c>
      <c r="D314" s="24" t="s">
        <v>2</v>
      </c>
      <c r="E314" s="24" t="s">
        <v>312</v>
      </c>
      <c r="F314" s="256">
        <v>44411</v>
      </c>
      <c r="G314" s="24" t="s">
        <v>949</v>
      </c>
      <c r="H314" s="275">
        <v>27.874289999999998</v>
      </c>
      <c r="I314" s="275">
        <v>-93.820329999999998</v>
      </c>
      <c r="J314" s="24">
        <v>74</v>
      </c>
      <c r="K314" s="259">
        <v>22.6</v>
      </c>
      <c r="L314" s="36" t="s">
        <v>564</v>
      </c>
    </row>
    <row r="315" spans="1:12">
      <c r="A315" s="34" t="s">
        <v>882</v>
      </c>
      <c r="B315" s="23" t="s">
        <v>1069</v>
      </c>
      <c r="C315" s="28" t="s">
        <v>882</v>
      </c>
      <c r="D315" s="24" t="s">
        <v>2</v>
      </c>
      <c r="E315" s="24" t="s">
        <v>312</v>
      </c>
      <c r="F315" s="256">
        <v>44411</v>
      </c>
      <c r="G315" s="24" t="s">
        <v>949</v>
      </c>
      <c r="H315" s="275">
        <v>27.874289999999998</v>
      </c>
      <c r="I315" s="275">
        <v>-93.820329999999998</v>
      </c>
      <c r="J315" s="24">
        <v>74</v>
      </c>
      <c r="K315" s="259">
        <v>22.6</v>
      </c>
      <c r="L315" s="36" t="s">
        <v>564</v>
      </c>
    </row>
    <row r="316" spans="1:12">
      <c r="A316" s="34" t="s">
        <v>883</v>
      </c>
      <c r="B316" s="23" t="s">
        <v>1070</v>
      </c>
      <c r="C316" s="28" t="s">
        <v>883</v>
      </c>
      <c r="D316" s="24" t="s">
        <v>2</v>
      </c>
      <c r="E316" s="24" t="s">
        <v>312</v>
      </c>
      <c r="F316" s="256">
        <v>44411</v>
      </c>
      <c r="G316" s="24" t="s">
        <v>949</v>
      </c>
      <c r="H316" s="275">
        <v>27.874289999999998</v>
      </c>
      <c r="I316" s="275">
        <v>-93.820329999999998</v>
      </c>
      <c r="J316" s="24">
        <v>71</v>
      </c>
      <c r="K316" s="259">
        <v>21.6</v>
      </c>
      <c r="L316" s="36" t="s">
        <v>564</v>
      </c>
    </row>
    <row r="317" spans="1:12">
      <c r="A317" s="34" t="s">
        <v>1071</v>
      </c>
      <c r="B317" s="23" t="s">
        <v>1072</v>
      </c>
      <c r="C317" s="28" t="s">
        <v>1071</v>
      </c>
      <c r="D317" s="24" t="s">
        <v>2</v>
      </c>
      <c r="E317" s="24" t="s">
        <v>312</v>
      </c>
      <c r="F317" s="256">
        <v>44411</v>
      </c>
      <c r="G317" s="24" t="s">
        <v>949</v>
      </c>
      <c r="H317" s="275">
        <v>27.874289999999998</v>
      </c>
      <c r="I317" s="275">
        <v>-93.820329999999998</v>
      </c>
      <c r="J317" s="24">
        <v>73</v>
      </c>
      <c r="K317" s="259">
        <v>22.3</v>
      </c>
      <c r="L317" s="36" t="s">
        <v>564</v>
      </c>
    </row>
    <row r="318" spans="1:12">
      <c r="A318" s="34" t="s">
        <v>884</v>
      </c>
      <c r="B318" s="23" t="s">
        <v>1073</v>
      </c>
      <c r="C318" s="28" t="s">
        <v>884</v>
      </c>
      <c r="D318" s="24" t="s">
        <v>2</v>
      </c>
      <c r="E318" s="24" t="s">
        <v>312</v>
      </c>
      <c r="F318" s="256">
        <v>44411</v>
      </c>
      <c r="G318" s="24" t="s">
        <v>949</v>
      </c>
      <c r="H318" s="275">
        <v>27.874289999999998</v>
      </c>
      <c r="I318" s="275">
        <v>-93.820329999999998</v>
      </c>
      <c r="J318" s="24">
        <v>73</v>
      </c>
      <c r="K318" s="259">
        <v>22.3</v>
      </c>
      <c r="L318" s="36" t="s">
        <v>564</v>
      </c>
    </row>
    <row r="319" spans="1:12">
      <c r="A319" s="34" t="s">
        <v>885</v>
      </c>
      <c r="B319" s="23" t="s">
        <v>1074</v>
      </c>
      <c r="C319" s="28" t="s">
        <v>885</v>
      </c>
      <c r="D319" s="24" t="s">
        <v>2</v>
      </c>
      <c r="E319" s="24" t="s">
        <v>1052</v>
      </c>
      <c r="F319" s="256">
        <v>44411</v>
      </c>
      <c r="G319" s="24" t="s">
        <v>949</v>
      </c>
      <c r="H319" s="275">
        <v>27.875830000000001</v>
      </c>
      <c r="I319" s="275">
        <v>-93.818629999999999</v>
      </c>
      <c r="J319" s="24">
        <v>127</v>
      </c>
      <c r="K319" s="259">
        <v>38.700000000000003</v>
      </c>
      <c r="L319" s="36" t="s">
        <v>4</v>
      </c>
    </row>
    <row r="320" spans="1:12">
      <c r="A320" s="34" t="s">
        <v>886</v>
      </c>
      <c r="B320" s="23" t="s">
        <v>1075</v>
      </c>
      <c r="C320" s="28" t="s">
        <v>886</v>
      </c>
      <c r="D320" s="24" t="s">
        <v>2</v>
      </c>
      <c r="E320" s="24" t="s">
        <v>312</v>
      </c>
      <c r="F320" s="256">
        <v>44411</v>
      </c>
      <c r="G320" s="24" t="s">
        <v>949</v>
      </c>
      <c r="H320" s="275">
        <v>27.874289999999998</v>
      </c>
      <c r="I320" s="275">
        <v>-93.820329999999998</v>
      </c>
      <c r="J320" s="24">
        <v>75</v>
      </c>
      <c r="K320" s="259">
        <v>22.9</v>
      </c>
      <c r="L320" s="36" t="s">
        <v>564</v>
      </c>
    </row>
    <row r="321" spans="1:12">
      <c r="A321" s="34" t="s">
        <v>887</v>
      </c>
      <c r="B321" s="23" t="s">
        <v>1076</v>
      </c>
      <c r="C321" s="28" t="s">
        <v>887</v>
      </c>
      <c r="D321" s="24" t="s">
        <v>2</v>
      </c>
      <c r="E321" s="24" t="s">
        <v>312</v>
      </c>
      <c r="F321" s="256">
        <v>44411</v>
      </c>
      <c r="G321" s="24" t="s">
        <v>949</v>
      </c>
      <c r="H321" s="275">
        <v>27.874289999999998</v>
      </c>
      <c r="I321" s="275">
        <v>-93.820329999999998</v>
      </c>
      <c r="J321" s="24">
        <v>71</v>
      </c>
      <c r="K321" s="259">
        <v>21.6</v>
      </c>
      <c r="L321" s="36" t="s">
        <v>564</v>
      </c>
    </row>
    <row r="322" spans="1:12">
      <c r="A322" s="34" t="s">
        <v>1077</v>
      </c>
      <c r="B322" s="23" t="s">
        <v>1078</v>
      </c>
      <c r="C322" s="28" t="s">
        <v>1077</v>
      </c>
      <c r="D322" s="24" t="s">
        <v>2</v>
      </c>
      <c r="E322" s="24" t="s">
        <v>312</v>
      </c>
      <c r="F322" s="256">
        <v>44411</v>
      </c>
      <c r="G322" s="24" t="s">
        <v>949</v>
      </c>
      <c r="H322" s="275">
        <v>27.874289999999998</v>
      </c>
      <c r="I322" s="275">
        <v>-93.820329999999998</v>
      </c>
      <c r="J322" s="24">
        <v>75</v>
      </c>
      <c r="K322" s="259">
        <v>22.9</v>
      </c>
      <c r="L322" s="36" t="s">
        <v>564</v>
      </c>
    </row>
    <row r="323" spans="1:12">
      <c r="A323" s="34" t="s">
        <v>888</v>
      </c>
      <c r="B323" s="23" t="s">
        <v>1079</v>
      </c>
      <c r="C323" s="28" t="s">
        <v>888</v>
      </c>
      <c r="D323" s="24" t="s">
        <v>2</v>
      </c>
      <c r="E323" s="24" t="s">
        <v>312</v>
      </c>
      <c r="F323" s="256">
        <v>44411</v>
      </c>
      <c r="G323" s="24" t="s">
        <v>949</v>
      </c>
      <c r="H323" s="275">
        <v>27.874289999999998</v>
      </c>
      <c r="I323" s="275">
        <v>-93.820329999999998</v>
      </c>
      <c r="J323" s="24">
        <v>73</v>
      </c>
      <c r="K323" s="259">
        <v>22.3</v>
      </c>
      <c r="L323" s="36" t="s">
        <v>564</v>
      </c>
    </row>
    <row r="324" spans="1:12">
      <c r="A324" s="34" t="s">
        <v>889</v>
      </c>
      <c r="B324" s="23" t="s">
        <v>1080</v>
      </c>
      <c r="C324" s="28" t="s">
        <v>889</v>
      </c>
      <c r="D324" s="24" t="s">
        <v>2</v>
      </c>
      <c r="E324" s="24" t="s">
        <v>312</v>
      </c>
      <c r="F324" s="256">
        <v>44411</v>
      </c>
      <c r="G324" s="24" t="s">
        <v>949</v>
      </c>
      <c r="H324" s="275">
        <v>27.874289999999998</v>
      </c>
      <c r="I324" s="275">
        <v>-93.820329999999998</v>
      </c>
      <c r="J324" s="24">
        <v>75</v>
      </c>
      <c r="K324" s="259">
        <v>22.9</v>
      </c>
      <c r="L324" s="36" t="s">
        <v>564</v>
      </c>
    </row>
    <row r="325" spans="1:12">
      <c r="A325" s="34" t="s">
        <v>890</v>
      </c>
      <c r="B325" s="23" t="s">
        <v>1081</v>
      </c>
      <c r="C325" s="28" t="s">
        <v>890</v>
      </c>
      <c r="D325" s="24" t="s">
        <v>2</v>
      </c>
      <c r="E325" s="24" t="s">
        <v>312</v>
      </c>
      <c r="F325" s="256">
        <v>44411</v>
      </c>
      <c r="G325" s="24" t="s">
        <v>949</v>
      </c>
      <c r="H325" s="275">
        <v>27.874289999999998</v>
      </c>
      <c r="I325" s="275">
        <v>-93.820329999999998</v>
      </c>
      <c r="J325" s="24">
        <v>74</v>
      </c>
      <c r="K325" s="259">
        <v>22.6</v>
      </c>
      <c r="L325" s="36" t="s">
        <v>564</v>
      </c>
    </row>
    <row r="326" spans="1:12">
      <c r="A326" s="34" t="s">
        <v>891</v>
      </c>
      <c r="B326" s="23" t="s">
        <v>1082</v>
      </c>
      <c r="C326" s="28" t="s">
        <v>891</v>
      </c>
      <c r="D326" s="24" t="s">
        <v>2</v>
      </c>
      <c r="E326" s="24" t="s">
        <v>1083</v>
      </c>
      <c r="F326" s="256">
        <v>44412</v>
      </c>
      <c r="G326" s="24" t="s">
        <v>949</v>
      </c>
      <c r="H326" s="275">
        <v>27.876899999999999</v>
      </c>
      <c r="I326" s="275">
        <v>-93.814999999999998</v>
      </c>
      <c r="J326" s="24">
        <v>132</v>
      </c>
      <c r="K326" s="259">
        <v>40.200000000000003</v>
      </c>
      <c r="L326" s="36" t="s">
        <v>4</v>
      </c>
    </row>
    <row r="327" spans="1:12">
      <c r="A327" s="34" t="s">
        <v>892</v>
      </c>
      <c r="B327" s="23" t="s">
        <v>1084</v>
      </c>
      <c r="C327" s="28" t="s">
        <v>892</v>
      </c>
      <c r="D327" s="24" t="s">
        <v>2</v>
      </c>
      <c r="E327" s="24" t="s">
        <v>1083</v>
      </c>
      <c r="F327" s="256">
        <v>44412</v>
      </c>
      <c r="G327" s="24" t="s">
        <v>949</v>
      </c>
      <c r="H327" s="275">
        <v>27.876899999999999</v>
      </c>
      <c r="I327" s="275">
        <v>-93.814999999999998</v>
      </c>
      <c r="J327" s="24">
        <v>130</v>
      </c>
      <c r="K327" s="259">
        <v>39.6</v>
      </c>
      <c r="L327" s="36" t="s">
        <v>4</v>
      </c>
    </row>
    <row r="328" spans="1:12">
      <c r="A328" s="34" t="s">
        <v>893</v>
      </c>
      <c r="B328" s="23" t="s">
        <v>1085</v>
      </c>
      <c r="C328" s="28" t="s">
        <v>893</v>
      </c>
      <c r="D328" s="24" t="s">
        <v>2</v>
      </c>
      <c r="E328" s="24" t="s">
        <v>1083</v>
      </c>
      <c r="F328" s="256">
        <v>44412</v>
      </c>
      <c r="G328" s="24" t="s">
        <v>949</v>
      </c>
      <c r="H328" s="275">
        <v>27.876899999999999</v>
      </c>
      <c r="I328" s="275">
        <v>-93.814999999999998</v>
      </c>
      <c r="J328" s="24">
        <v>130</v>
      </c>
      <c r="K328" s="259">
        <v>39.6</v>
      </c>
      <c r="L328" s="36" t="s">
        <v>4</v>
      </c>
    </row>
    <row r="329" spans="1:12">
      <c r="A329" s="34" t="s">
        <v>894</v>
      </c>
      <c r="B329" s="23" t="s">
        <v>1086</v>
      </c>
      <c r="C329" s="28" t="s">
        <v>894</v>
      </c>
      <c r="D329" s="24" t="s">
        <v>2</v>
      </c>
      <c r="E329" s="24" t="s">
        <v>1083</v>
      </c>
      <c r="F329" s="256">
        <v>44412</v>
      </c>
      <c r="G329" s="24" t="s">
        <v>949</v>
      </c>
      <c r="H329" s="275">
        <v>27.876899999999999</v>
      </c>
      <c r="I329" s="275">
        <v>-93.814999999999998</v>
      </c>
      <c r="J329" s="24">
        <v>131</v>
      </c>
      <c r="K329" s="259">
        <v>39.9</v>
      </c>
      <c r="L329" s="36" t="s">
        <v>4</v>
      </c>
    </row>
    <row r="330" spans="1:12">
      <c r="A330" s="34" t="s">
        <v>895</v>
      </c>
      <c r="B330" s="23" t="s">
        <v>1087</v>
      </c>
      <c r="C330" s="28" t="s">
        <v>895</v>
      </c>
      <c r="D330" s="24" t="s">
        <v>2</v>
      </c>
      <c r="E330" s="24" t="s">
        <v>1083</v>
      </c>
      <c r="F330" s="256">
        <v>44412</v>
      </c>
      <c r="G330" s="24" t="s">
        <v>949</v>
      </c>
      <c r="H330" s="275">
        <v>27.876899999999999</v>
      </c>
      <c r="I330" s="275">
        <v>-93.814999999999998</v>
      </c>
      <c r="J330" s="24">
        <v>128</v>
      </c>
      <c r="K330" s="259">
        <v>39</v>
      </c>
      <c r="L330" s="36" t="s">
        <v>4</v>
      </c>
    </row>
    <row r="331" spans="1:12">
      <c r="A331" s="34" t="s">
        <v>896</v>
      </c>
      <c r="B331" s="23" t="s">
        <v>1088</v>
      </c>
      <c r="C331" s="28" t="s">
        <v>896</v>
      </c>
      <c r="D331" s="24" t="s">
        <v>2</v>
      </c>
      <c r="E331" s="24" t="s">
        <v>1083</v>
      </c>
      <c r="F331" s="256">
        <v>44412</v>
      </c>
      <c r="G331" s="24" t="s">
        <v>949</v>
      </c>
      <c r="H331" s="275">
        <v>27.876899999999999</v>
      </c>
      <c r="I331" s="275">
        <v>-93.814999999999998</v>
      </c>
      <c r="J331" s="24">
        <v>132</v>
      </c>
      <c r="K331" s="259">
        <v>40.200000000000003</v>
      </c>
      <c r="L331" s="36" t="s">
        <v>4</v>
      </c>
    </row>
    <row r="332" spans="1:12">
      <c r="A332" s="34" t="s">
        <v>897</v>
      </c>
      <c r="B332" s="23" t="s">
        <v>1089</v>
      </c>
      <c r="C332" s="28" t="s">
        <v>897</v>
      </c>
      <c r="D332" s="24" t="s">
        <v>2</v>
      </c>
      <c r="E332" s="24" t="s">
        <v>1083</v>
      </c>
      <c r="F332" s="256">
        <v>44412</v>
      </c>
      <c r="G332" s="24" t="s">
        <v>949</v>
      </c>
      <c r="H332" s="275">
        <v>27.876899999999999</v>
      </c>
      <c r="I332" s="275">
        <v>-93.814999999999998</v>
      </c>
      <c r="J332" s="24">
        <v>129</v>
      </c>
      <c r="K332" s="259">
        <v>39.299999999999997</v>
      </c>
      <c r="L332" s="36" t="s">
        <v>4</v>
      </c>
    </row>
    <row r="333" spans="1:12">
      <c r="A333" s="34" t="s">
        <v>898</v>
      </c>
      <c r="B333" s="23" t="s">
        <v>1090</v>
      </c>
      <c r="C333" s="28" t="s">
        <v>898</v>
      </c>
      <c r="D333" s="24" t="s">
        <v>2</v>
      </c>
      <c r="E333" s="24" t="s">
        <v>1083</v>
      </c>
      <c r="F333" s="256">
        <v>44412</v>
      </c>
      <c r="G333" s="24" t="s">
        <v>949</v>
      </c>
      <c r="H333" s="275">
        <v>27.876899999999999</v>
      </c>
      <c r="I333" s="275">
        <v>-93.814999999999998</v>
      </c>
      <c r="J333" s="24">
        <v>134</v>
      </c>
      <c r="K333" s="259">
        <v>40.799999999999997</v>
      </c>
      <c r="L333" s="36" t="s">
        <v>4</v>
      </c>
    </row>
    <row r="334" spans="1:12">
      <c r="A334" s="34" t="s">
        <v>899</v>
      </c>
      <c r="B334" s="23" t="s">
        <v>1091</v>
      </c>
      <c r="C334" s="28" t="s">
        <v>899</v>
      </c>
      <c r="D334" s="24" t="s">
        <v>2</v>
      </c>
      <c r="E334" s="24" t="s">
        <v>1083</v>
      </c>
      <c r="F334" s="256">
        <v>44412</v>
      </c>
      <c r="G334" s="24" t="s">
        <v>949</v>
      </c>
      <c r="H334" s="275">
        <v>27.876899999999999</v>
      </c>
      <c r="I334" s="275">
        <v>-93.814999999999998</v>
      </c>
      <c r="J334" s="24">
        <v>130</v>
      </c>
      <c r="K334" s="259">
        <v>39.6</v>
      </c>
      <c r="L334" s="36" t="s">
        <v>4</v>
      </c>
    </row>
    <row r="335" spans="1:12">
      <c r="A335" s="34" t="s">
        <v>900</v>
      </c>
      <c r="B335" s="23" t="s">
        <v>1092</v>
      </c>
      <c r="C335" s="28" t="s">
        <v>900</v>
      </c>
      <c r="D335" s="24" t="s">
        <v>2</v>
      </c>
      <c r="E335" s="24" t="s">
        <v>1083</v>
      </c>
      <c r="F335" s="256">
        <v>44412</v>
      </c>
      <c r="G335" s="24" t="s">
        <v>949</v>
      </c>
      <c r="H335" s="275">
        <v>27.876899999999999</v>
      </c>
      <c r="I335" s="275">
        <v>-93.814999999999998</v>
      </c>
      <c r="J335" s="24">
        <v>128</v>
      </c>
      <c r="K335" s="259">
        <v>39</v>
      </c>
      <c r="L335" s="36" t="s">
        <v>4</v>
      </c>
    </row>
    <row r="336" spans="1:12">
      <c r="A336" s="34" t="s">
        <v>901</v>
      </c>
      <c r="B336" s="23" t="s">
        <v>1093</v>
      </c>
      <c r="C336" s="28" t="s">
        <v>901</v>
      </c>
      <c r="D336" s="24" t="s">
        <v>2</v>
      </c>
      <c r="E336" s="24" t="s">
        <v>1083</v>
      </c>
      <c r="F336" s="256">
        <v>44412</v>
      </c>
      <c r="G336" s="24" t="s">
        <v>949</v>
      </c>
      <c r="H336" s="275">
        <v>27.876899999999999</v>
      </c>
      <c r="I336" s="275">
        <v>-93.814999999999998</v>
      </c>
      <c r="J336" s="24">
        <v>127</v>
      </c>
      <c r="K336" s="259">
        <v>38.700000000000003</v>
      </c>
      <c r="L336" s="36" t="s">
        <v>4</v>
      </c>
    </row>
    <row r="337" spans="1:12">
      <c r="A337" s="34" t="s">
        <v>902</v>
      </c>
      <c r="B337" s="23" t="s">
        <v>1094</v>
      </c>
      <c r="C337" s="28" t="s">
        <v>902</v>
      </c>
      <c r="D337" s="24" t="s">
        <v>2</v>
      </c>
      <c r="E337" s="24" t="s">
        <v>1083</v>
      </c>
      <c r="F337" s="256">
        <v>44412</v>
      </c>
      <c r="G337" s="24" t="s">
        <v>949</v>
      </c>
      <c r="H337" s="275">
        <v>27.876899999999999</v>
      </c>
      <c r="I337" s="275">
        <v>-93.814999999999998</v>
      </c>
      <c r="J337" s="24">
        <v>125</v>
      </c>
      <c r="K337" s="259">
        <v>38.1</v>
      </c>
      <c r="L337" s="36" t="s">
        <v>4</v>
      </c>
    </row>
    <row r="338" spans="1:12">
      <c r="A338" s="34" t="s">
        <v>903</v>
      </c>
      <c r="B338" s="23" t="s">
        <v>1095</v>
      </c>
      <c r="C338" s="28" t="s">
        <v>903</v>
      </c>
      <c r="D338" s="24" t="s">
        <v>2</v>
      </c>
      <c r="E338" s="24" t="s">
        <v>1083</v>
      </c>
      <c r="F338" s="256">
        <v>44412</v>
      </c>
      <c r="G338" s="24" t="s">
        <v>949</v>
      </c>
      <c r="H338" s="275">
        <v>27.876899999999999</v>
      </c>
      <c r="I338" s="275">
        <v>-93.814999999999998</v>
      </c>
      <c r="J338" s="24">
        <v>130</v>
      </c>
      <c r="K338" s="259">
        <v>39.6</v>
      </c>
      <c r="L338" s="36" t="s">
        <v>4</v>
      </c>
    </row>
    <row r="339" spans="1:12">
      <c r="A339" s="34" t="s">
        <v>904</v>
      </c>
      <c r="B339" s="23" t="s">
        <v>1096</v>
      </c>
      <c r="C339" s="28" t="s">
        <v>904</v>
      </c>
      <c r="D339" s="24" t="s">
        <v>2</v>
      </c>
      <c r="E339" s="24" t="s">
        <v>1083</v>
      </c>
      <c r="F339" s="256">
        <v>44412</v>
      </c>
      <c r="G339" s="24" t="s">
        <v>949</v>
      </c>
      <c r="H339" s="275">
        <v>27.876899999999999</v>
      </c>
      <c r="I339" s="275">
        <v>-93.814999999999998</v>
      </c>
      <c r="J339" s="24">
        <v>131</v>
      </c>
      <c r="K339" s="259">
        <v>39.9</v>
      </c>
      <c r="L339" s="36" t="s">
        <v>4</v>
      </c>
    </row>
    <row r="340" spans="1:12">
      <c r="A340" s="34" t="s">
        <v>905</v>
      </c>
      <c r="B340" s="23" t="s">
        <v>1097</v>
      </c>
      <c r="C340" s="28" t="s">
        <v>905</v>
      </c>
      <c r="D340" s="24" t="s">
        <v>2</v>
      </c>
      <c r="E340" s="24" t="s">
        <v>1083</v>
      </c>
      <c r="F340" s="256">
        <v>44412</v>
      </c>
      <c r="G340" s="24" t="s">
        <v>949</v>
      </c>
      <c r="H340" s="275">
        <v>27.876899999999999</v>
      </c>
      <c r="I340" s="275">
        <v>-93.814999999999998</v>
      </c>
      <c r="J340" s="24">
        <v>131</v>
      </c>
      <c r="K340" s="259">
        <v>39.9</v>
      </c>
      <c r="L340" s="36" t="s">
        <v>4</v>
      </c>
    </row>
    <row r="341" spans="1:12">
      <c r="A341" s="34" t="s">
        <v>906</v>
      </c>
      <c r="B341" s="23" t="s">
        <v>1098</v>
      </c>
      <c r="C341" s="28" t="s">
        <v>906</v>
      </c>
      <c r="D341" s="24" t="s">
        <v>2</v>
      </c>
      <c r="E341" s="24" t="s">
        <v>1083</v>
      </c>
      <c r="F341" s="256">
        <v>44412</v>
      </c>
      <c r="G341" s="24" t="s">
        <v>949</v>
      </c>
      <c r="H341" s="275">
        <v>27.876899999999999</v>
      </c>
      <c r="I341" s="275">
        <v>-93.814999999999998</v>
      </c>
      <c r="J341" s="24">
        <v>129</v>
      </c>
      <c r="K341" s="259">
        <v>39.299999999999997</v>
      </c>
      <c r="L341" s="36" t="s">
        <v>4</v>
      </c>
    </row>
    <row r="342" spans="1:12">
      <c r="A342" s="34" t="s">
        <v>907</v>
      </c>
      <c r="B342" s="23" t="s">
        <v>1099</v>
      </c>
      <c r="C342" s="28" t="s">
        <v>907</v>
      </c>
      <c r="D342" s="24" t="s">
        <v>2</v>
      </c>
      <c r="E342" s="24" t="s">
        <v>1083</v>
      </c>
      <c r="F342" s="256">
        <v>44412</v>
      </c>
      <c r="G342" s="24" t="s">
        <v>949</v>
      </c>
      <c r="H342" s="275">
        <v>27.876899999999999</v>
      </c>
      <c r="I342" s="275">
        <v>-93.814999999999998</v>
      </c>
      <c r="J342" s="24">
        <v>129</v>
      </c>
      <c r="K342" s="259">
        <v>39.299999999999997</v>
      </c>
      <c r="L342" s="36" t="s">
        <v>4</v>
      </c>
    </row>
    <row r="343" spans="1:12">
      <c r="A343" s="34" t="s">
        <v>908</v>
      </c>
      <c r="B343" s="23" t="s">
        <v>1100</v>
      </c>
      <c r="C343" s="28" t="s">
        <v>908</v>
      </c>
      <c r="D343" s="24" t="s">
        <v>2</v>
      </c>
      <c r="E343" s="24" t="s">
        <v>1083</v>
      </c>
      <c r="F343" s="256">
        <v>44412</v>
      </c>
      <c r="G343" s="24" t="s">
        <v>949</v>
      </c>
      <c r="H343" s="275">
        <v>27.876899999999999</v>
      </c>
      <c r="I343" s="275">
        <v>-93.814999999999998</v>
      </c>
      <c r="J343" s="24">
        <v>132</v>
      </c>
      <c r="K343" s="259">
        <v>40.200000000000003</v>
      </c>
      <c r="L343" s="36" t="s">
        <v>4</v>
      </c>
    </row>
    <row r="344" spans="1:12">
      <c r="A344" s="34" t="s">
        <v>909</v>
      </c>
      <c r="B344" s="23" t="s">
        <v>1101</v>
      </c>
      <c r="C344" s="28" t="s">
        <v>909</v>
      </c>
      <c r="D344" s="24" t="s">
        <v>2</v>
      </c>
      <c r="E344" s="24" t="s">
        <v>1083</v>
      </c>
      <c r="F344" s="256">
        <v>44412</v>
      </c>
      <c r="G344" s="24" t="s">
        <v>949</v>
      </c>
      <c r="H344" s="275">
        <v>27.876899999999999</v>
      </c>
      <c r="I344" s="275">
        <v>-93.814999999999998</v>
      </c>
      <c r="J344" s="24">
        <v>130</v>
      </c>
      <c r="K344" s="259">
        <v>39.6</v>
      </c>
      <c r="L344" s="36" t="s">
        <v>4</v>
      </c>
    </row>
    <row r="345" spans="1:12">
      <c r="A345" s="34" t="s">
        <v>910</v>
      </c>
      <c r="B345" s="23" t="s">
        <v>1102</v>
      </c>
      <c r="C345" s="28" t="s">
        <v>910</v>
      </c>
      <c r="D345" s="24" t="s">
        <v>2</v>
      </c>
      <c r="E345" s="24" t="s">
        <v>1083</v>
      </c>
      <c r="F345" s="256">
        <v>44412</v>
      </c>
      <c r="G345" s="24" t="s">
        <v>949</v>
      </c>
      <c r="H345" s="275">
        <v>27.876899999999999</v>
      </c>
      <c r="I345" s="275">
        <v>-93.814999999999998</v>
      </c>
      <c r="J345" s="24">
        <v>136</v>
      </c>
      <c r="K345" s="259">
        <v>41.5</v>
      </c>
      <c r="L345" s="36" t="s">
        <v>4</v>
      </c>
    </row>
    <row r="346" spans="1:12">
      <c r="A346" s="34" t="s">
        <v>911</v>
      </c>
      <c r="B346" s="23" t="s">
        <v>1103</v>
      </c>
      <c r="C346" s="28" t="s">
        <v>911</v>
      </c>
      <c r="D346" s="24" t="s">
        <v>2</v>
      </c>
      <c r="E346" s="24" t="s">
        <v>1083</v>
      </c>
      <c r="F346" s="256">
        <v>44412</v>
      </c>
      <c r="G346" s="24" t="s">
        <v>949</v>
      </c>
      <c r="H346" s="275">
        <v>27.876899999999999</v>
      </c>
      <c r="I346" s="275">
        <v>-93.814999999999998</v>
      </c>
      <c r="J346" s="24">
        <v>133</v>
      </c>
      <c r="K346" s="259">
        <v>40.5</v>
      </c>
      <c r="L346" s="36" t="s">
        <v>4</v>
      </c>
    </row>
    <row r="347" spans="1:12">
      <c r="A347" s="34" t="s">
        <v>912</v>
      </c>
      <c r="B347" s="23" t="s">
        <v>1104</v>
      </c>
      <c r="C347" s="28" t="s">
        <v>912</v>
      </c>
      <c r="D347" s="24" t="s">
        <v>2</v>
      </c>
      <c r="E347" s="24" t="s">
        <v>1083</v>
      </c>
      <c r="F347" s="256">
        <v>44412</v>
      </c>
      <c r="G347" s="24" t="s">
        <v>949</v>
      </c>
      <c r="H347" s="275">
        <v>27.876899999999999</v>
      </c>
      <c r="I347" s="275">
        <v>-93.814999999999998</v>
      </c>
      <c r="J347" s="24">
        <v>129</v>
      </c>
      <c r="K347" s="259">
        <v>39.299999999999997</v>
      </c>
      <c r="L347" s="36" t="s">
        <v>4</v>
      </c>
    </row>
    <row r="348" spans="1:12">
      <c r="A348" s="34" t="s">
        <v>913</v>
      </c>
      <c r="B348" s="23" t="s">
        <v>1105</v>
      </c>
      <c r="C348" s="28" t="s">
        <v>913</v>
      </c>
      <c r="D348" s="24" t="s">
        <v>2</v>
      </c>
      <c r="E348" s="24" t="s">
        <v>1083</v>
      </c>
      <c r="F348" s="256">
        <v>44412</v>
      </c>
      <c r="G348" s="24" t="s">
        <v>949</v>
      </c>
      <c r="H348" s="275">
        <v>27.876899999999999</v>
      </c>
      <c r="I348" s="275">
        <v>-93.814999999999998</v>
      </c>
      <c r="J348" s="24">
        <v>136</v>
      </c>
      <c r="K348" s="259">
        <v>41.5</v>
      </c>
      <c r="L348" s="36" t="s">
        <v>4</v>
      </c>
    </row>
    <row r="349" spans="1:12">
      <c r="A349" s="34" t="s">
        <v>914</v>
      </c>
      <c r="B349" s="23" t="s">
        <v>1106</v>
      </c>
      <c r="C349" s="28" t="s">
        <v>914</v>
      </c>
      <c r="D349" s="24" t="s">
        <v>2</v>
      </c>
      <c r="E349" s="24" t="s">
        <v>1083</v>
      </c>
      <c r="F349" s="256">
        <v>44412</v>
      </c>
      <c r="G349" s="24" t="s">
        <v>949</v>
      </c>
      <c r="H349" s="275">
        <v>27.876899999999999</v>
      </c>
      <c r="I349" s="275">
        <v>-93.814999999999998</v>
      </c>
      <c r="J349" s="24">
        <v>128</v>
      </c>
      <c r="K349" s="259">
        <v>39</v>
      </c>
      <c r="L349" s="36" t="s">
        <v>4</v>
      </c>
    </row>
    <row r="350" spans="1:12">
      <c r="A350" s="34" t="s">
        <v>915</v>
      </c>
      <c r="B350" s="23" t="s">
        <v>1107</v>
      </c>
      <c r="C350" s="28" t="s">
        <v>915</v>
      </c>
      <c r="D350" s="24" t="s">
        <v>2</v>
      </c>
      <c r="E350" s="24" t="s">
        <v>1083</v>
      </c>
      <c r="F350" s="256">
        <v>44412</v>
      </c>
      <c r="G350" s="24" t="s">
        <v>949</v>
      </c>
      <c r="H350" s="275">
        <v>27.876899999999999</v>
      </c>
      <c r="I350" s="275">
        <v>-93.814999999999998</v>
      </c>
      <c r="J350" s="24">
        <v>134</v>
      </c>
      <c r="K350" s="259">
        <v>40.799999999999997</v>
      </c>
      <c r="L350" s="36" t="s">
        <v>4</v>
      </c>
    </row>
    <row r="351" spans="1:12">
      <c r="A351" s="34" t="s">
        <v>916</v>
      </c>
      <c r="B351" s="23" t="s">
        <v>1108</v>
      </c>
      <c r="C351" s="28" t="s">
        <v>916</v>
      </c>
      <c r="D351" s="24" t="s">
        <v>2</v>
      </c>
      <c r="E351" s="24" t="s">
        <v>1083</v>
      </c>
      <c r="F351" s="256">
        <v>44412</v>
      </c>
      <c r="G351" s="24" t="s">
        <v>949</v>
      </c>
      <c r="H351" s="275">
        <v>27.876899999999999</v>
      </c>
      <c r="I351" s="275">
        <v>-93.814999999999998</v>
      </c>
      <c r="J351" s="24">
        <v>130</v>
      </c>
      <c r="K351" s="259">
        <v>39.6</v>
      </c>
      <c r="L351" s="36" t="s">
        <v>4</v>
      </c>
    </row>
    <row r="352" spans="1:12" ht="17" thickBot="1">
      <c r="A352" s="263" t="s">
        <v>917</v>
      </c>
      <c r="B352" s="264" t="s">
        <v>1109</v>
      </c>
      <c r="C352" s="175" t="s">
        <v>917</v>
      </c>
      <c r="D352" s="265" t="s">
        <v>2</v>
      </c>
      <c r="E352" s="265" t="s">
        <v>1083</v>
      </c>
      <c r="F352" s="266">
        <v>44412</v>
      </c>
      <c r="G352" s="265" t="s">
        <v>949</v>
      </c>
      <c r="H352" s="277">
        <v>27.876899999999999</v>
      </c>
      <c r="I352" s="277">
        <v>-93.814999999999998</v>
      </c>
      <c r="J352" s="265">
        <v>138</v>
      </c>
      <c r="K352" s="267">
        <v>42.1</v>
      </c>
      <c r="L352" s="268" t="s">
        <v>4</v>
      </c>
    </row>
    <row r="353" spans="1:12">
      <c r="A353" s="269" t="s">
        <v>591</v>
      </c>
      <c r="B353" s="270" t="s">
        <v>1110</v>
      </c>
      <c r="C353" s="178" t="s">
        <v>591</v>
      </c>
      <c r="D353" s="120" t="s">
        <v>2</v>
      </c>
      <c r="E353" s="272" t="s">
        <v>1325</v>
      </c>
      <c r="F353" s="120" t="s">
        <v>1111</v>
      </c>
      <c r="G353" s="120" t="s">
        <v>1112</v>
      </c>
      <c r="H353" s="275">
        <v>27.874289999999998</v>
      </c>
      <c r="I353" s="275">
        <v>-93.820329999999998</v>
      </c>
      <c r="J353" s="120">
        <v>74</v>
      </c>
      <c r="K353" s="271">
        <f t="shared" ref="K353:K416" si="5">CONVERT(J353,"ft","m")</f>
        <v>22.555199999999999</v>
      </c>
      <c r="L353" s="121" t="s">
        <v>564</v>
      </c>
    </row>
    <row r="354" spans="1:12">
      <c r="A354" s="40" t="s">
        <v>592</v>
      </c>
      <c r="B354" s="23" t="s">
        <v>1113</v>
      </c>
      <c r="C354" s="13" t="s">
        <v>592</v>
      </c>
      <c r="D354" s="24" t="s">
        <v>2</v>
      </c>
      <c r="E354" s="24" t="s">
        <v>1325</v>
      </c>
      <c r="F354" s="24" t="s">
        <v>1111</v>
      </c>
      <c r="G354" s="24" t="s">
        <v>1112</v>
      </c>
      <c r="H354" s="275">
        <v>27.874289999999998</v>
      </c>
      <c r="I354" s="275">
        <v>-93.820329999999998</v>
      </c>
      <c r="J354" s="24">
        <v>76</v>
      </c>
      <c r="K354" s="25">
        <f t="shared" si="5"/>
        <v>23.1648</v>
      </c>
      <c r="L354" s="36" t="s">
        <v>564</v>
      </c>
    </row>
    <row r="355" spans="1:12">
      <c r="A355" s="40" t="s">
        <v>593</v>
      </c>
      <c r="B355" s="23" t="s">
        <v>1114</v>
      </c>
      <c r="C355" s="13" t="s">
        <v>593</v>
      </c>
      <c r="D355" s="24" t="s">
        <v>2</v>
      </c>
      <c r="E355" s="24" t="s">
        <v>1325</v>
      </c>
      <c r="F355" s="24" t="s">
        <v>1111</v>
      </c>
      <c r="G355" s="24" t="s">
        <v>1112</v>
      </c>
      <c r="H355" s="275">
        <v>27.874289999999998</v>
      </c>
      <c r="I355" s="275">
        <v>-93.820329999999998</v>
      </c>
      <c r="J355" s="24">
        <v>76</v>
      </c>
      <c r="K355" s="25">
        <f t="shared" si="5"/>
        <v>23.1648</v>
      </c>
      <c r="L355" s="36" t="s">
        <v>564</v>
      </c>
    </row>
    <row r="356" spans="1:12">
      <c r="A356" s="40" t="s">
        <v>1115</v>
      </c>
      <c r="B356" s="23" t="s">
        <v>1116</v>
      </c>
      <c r="C356" s="13" t="s">
        <v>1115</v>
      </c>
      <c r="D356" s="24" t="s">
        <v>2</v>
      </c>
      <c r="E356" s="24" t="s">
        <v>1325</v>
      </c>
      <c r="F356" s="24" t="s">
        <v>1111</v>
      </c>
      <c r="G356" s="24" t="s">
        <v>1112</v>
      </c>
      <c r="H356" s="275">
        <v>27.874289999999998</v>
      </c>
      <c r="I356" s="275">
        <v>-93.820329999999998</v>
      </c>
      <c r="J356" s="24">
        <v>79</v>
      </c>
      <c r="K356" s="25">
        <f t="shared" si="5"/>
        <v>24.0792</v>
      </c>
      <c r="L356" s="36" t="s">
        <v>564</v>
      </c>
    </row>
    <row r="357" spans="1:12">
      <c r="A357" s="40" t="s">
        <v>594</v>
      </c>
      <c r="B357" s="23" t="s">
        <v>1117</v>
      </c>
      <c r="C357" s="13" t="s">
        <v>594</v>
      </c>
      <c r="D357" s="24" t="s">
        <v>2</v>
      </c>
      <c r="E357" s="24" t="s">
        <v>1325</v>
      </c>
      <c r="F357" s="24" t="s">
        <v>1111</v>
      </c>
      <c r="G357" s="24" t="s">
        <v>1112</v>
      </c>
      <c r="H357" s="275">
        <v>27.874289999999998</v>
      </c>
      <c r="I357" s="275">
        <v>-93.820329999999998</v>
      </c>
      <c r="J357" s="38">
        <v>74</v>
      </c>
      <c r="K357" s="25">
        <f t="shared" si="5"/>
        <v>22.555199999999999</v>
      </c>
      <c r="L357" s="36" t="s">
        <v>564</v>
      </c>
    </row>
    <row r="358" spans="1:12">
      <c r="A358" s="40" t="s">
        <v>595</v>
      </c>
      <c r="B358" s="23" t="s">
        <v>1118</v>
      </c>
      <c r="C358" s="13" t="s">
        <v>595</v>
      </c>
      <c r="D358" s="24" t="s">
        <v>2</v>
      </c>
      <c r="E358" s="24" t="s">
        <v>1325</v>
      </c>
      <c r="F358" s="24" t="s">
        <v>1111</v>
      </c>
      <c r="G358" s="24" t="s">
        <v>1112</v>
      </c>
      <c r="H358" s="275">
        <v>27.874289999999998</v>
      </c>
      <c r="I358" s="275">
        <v>-93.820329999999998</v>
      </c>
      <c r="J358" s="24">
        <v>72</v>
      </c>
      <c r="K358" s="25">
        <f t="shared" si="5"/>
        <v>21.945599999999999</v>
      </c>
      <c r="L358" s="36" t="s">
        <v>564</v>
      </c>
    </row>
    <row r="359" spans="1:12">
      <c r="A359" s="40" t="s">
        <v>596</v>
      </c>
      <c r="B359" s="23" t="s">
        <v>1119</v>
      </c>
      <c r="C359" s="13" t="s">
        <v>596</v>
      </c>
      <c r="D359" s="24" t="s">
        <v>2</v>
      </c>
      <c r="E359" s="24" t="s">
        <v>1325</v>
      </c>
      <c r="F359" s="24" t="s">
        <v>1111</v>
      </c>
      <c r="G359" s="24" t="s">
        <v>1112</v>
      </c>
      <c r="H359" s="275">
        <v>27.874289999999998</v>
      </c>
      <c r="I359" s="275">
        <v>-93.820329999999998</v>
      </c>
      <c r="J359" s="24">
        <v>73</v>
      </c>
      <c r="K359" s="25">
        <f t="shared" si="5"/>
        <v>22.250399999999999</v>
      </c>
      <c r="L359" s="36" t="s">
        <v>564</v>
      </c>
    </row>
    <row r="360" spans="1:12">
      <c r="A360" s="40" t="s">
        <v>597</v>
      </c>
      <c r="B360" s="23" t="s">
        <v>1120</v>
      </c>
      <c r="C360" s="13" t="s">
        <v>597</v>
      </c>
      <c r="D360" s="24" t="s">
        <v>2</v>
      </c>
      <c r="E360" s="24" t="s">
        <v>1325</v>
      </c>
      <c r="F360" s="24" t="s">
        <v>1111</v>
      </c>
      <c r="G360" s="24" t="s">
        <v>1112</v>
      </c>
      <c r="H360" s="275">
        <v>27.874289999999998</v>
      </c>
      <c r="I360" s="275">
        <v>-93.820329999999998</v>
      </c>
      <c r="J360" s="24">
        <v>71</v>
      </c>
      <c r="K360" s="25">
        <f t="shared" si="5"/>
        <v>21.640799999999999</v>
      </c>
      <c r="L360" s="36" t="s">
        <v>564</v>
      </c>
    </row>
    <row r="361" spans="1:12">
      <c r="A361" s="40" t="s">
        <v>598</v>
      </c>
      <c r="B361" s="23" t="s">
        <v>1121</v>
      </c>
      <c r="C361" s="13" t="s">
        <v>598</v>
      </c>
      <c r="D361" s="24" t="s">
        <v>2</v>
      </c>
      <c r="E361" s="24" t="s">
        <v>1325</v>
      </c>
      <c r="F361" s="24" t="s">
        <v>1111</v>
      </c>
      <c r="G361" s="24" t="s">
        <v>1112</v>
      </c>
      <c r="H361" s="275">
        <v>27.874289999999998</v>
      </c>
      <c r="I361" s="275">
        <v>-93.820329999999998</v>
      </c>
      <c r="J361" s="24">
        <v>74</v>
      </c>
      <c r="K361" s="25">
        <f t="shared" si="5"/>
        <v>22.555199999999999</v>
      </c>
      <c r="L361" s="36" t="s">
        <v>564</v>
      </c>
    </row>
    <row r="362" spans="1:12">
      <c r="A362" s="40" t="s">
        <v>599</v>
      </c>
      <c r="B362" s="23" t="s">
        <v>1122</v>
      </c>
      <c r="C362" s="13" t="s">
        <v>599</v>
      </c>
      <c r="D362" s="24" t="s">
        <v>2</v>
      </c>
      <c r="E362" s="24" t="s">
        <v>1325</v>
      </c>
      <c r="F362" s="24" t="s">
        <v>1111</v>
      </c>
      <c r="G362" s="24" t="s">
        <v>1112</v>
      </c>
      <c r="H362" s="275">
        <v>27.874289999999998</v>
      </c>
      <c r="I362" s="275">
        <v>-93.820329999999998</v>
      </c>
      <c r="J362" s="24">
        <v>74</v>
      </c>
      <c r="K362" s="25">
        <f t="shared" si="5"/>
        <v>22.555199999999999</v>
      </c>
      <c r="L362" s="36" t="s">
        <v>564</v>
      </c>
    </row>
    <row r="363" spans="1:12">
      <c r="A363" s="40" t="s">
        <v>600</v>
      </c>
      <c r="B363" s="23" t="s">
        <v>1123</v>
      </c>
      <c r="C363" s="13" t="s">
        <v>600</v>
      </c>
      <c r="D363" s="24" t="s">
        <v>137</v>
      </c>
      <c r="E363" s="24" t="s">
        <v>1326</v>
      </c>
      <c r="F363" s="24" t="s">
        <v>1124</v>
      </c>
      <c r="G363" s="26" t="s">
        <v>1112</v>
      </c>
      <c r="H363" s="179">
        <v>27.9114</v>
      </c>
      <c r="I363" s="179">
        <v>-93.598209999999995</v>
      </c>
      <c r="J363" s="24">
        <v>67</v>
      </c>
      <c r="K363" s="25">
        <f t="shared" si="5"/>
        <v>20.421600000000002</v>
      </c>
      <c r="L363" s="36" t="s">
        <v>564</v>
      </c>
    </row>
    <row r="364" spans="1:12">
      <c r="A364" s="40" t="s">
        <v>1125</v>
      </c>
      <c r="B364" s="23" t="s">
        <v>1126</v>
      </c>
      <c r="C364" s="13" t="s">
        <v>1125</v>
      </c>
      <c r="D364" s="24" t="s">
        <v>137</v>
      </c>
      <c r="E364" s="24" t="s">
        <v>1326</v>
      </c>
      <c r="F364" s="24" t="s">
        <v>1124</v>
      </c>
      <c r="G364" s="26" t="s">
        <v>1112</v>
      </c>
      <c r="H364" s="179">
        <v>27.9114</v>
      </c>
      <c r="I364" s="179">
        <v>-93.598209999999995</v>
      </c>
      <c r="J364" s="24">
        <v>66</v>
      </c>
      <c r="K364" s="25">
        <f t="shared" si="5"/>
        <v>20.116800000000001</v>
      </c>
      <c r="L364" s="36" t="s">
        <v>564</v>
      </c>
    </row>
    <row r="365" spans="1:12">
      <c r="A365" s="40" t="s">
        <v>1127</v>
      </c>
      <c r="B365" s="23" t="s">
        <v>1128</v>
      </c>
      <c r="C365" s="13" t="s">
        <v>1127</v>
      </c>
      <c r="D365" s="24" t="s">
        <v>137</v>
      </c>
      <c r="E365" s="24" t="s">
        <v>1326</v>
      </c>
      <c r="F365" s="24" t="s">
        <v>1124</v>
      </c>
      <c r="G365" s="26" t="s">
        <v>1112</v>
      </c>
      <c r="H365" s="179">
        <v>27.9114</v>
      </c>
      <c r="I365" s="179">
        <v>-93.598209999999995</v>
      </c>
      <c r="J365" s="24">
        <v>68</v>
      </c>
      <c r="K365" s="25">
        <f t="shared" si="5"/>
        <v>20.726400000000002</v>
      </c>
      <c r="L365" s="36" t="s">
        <v>564</v>
      </c>
    </row>
    <row r="366" spans="1:12">
      <c r="A366" s="40" t="s">
        <v>601</v>
      </c>
      <c r="B366" s="23" t="s">
        <v>1129</v>
      </c>
      <c r="C366" s="13" t="s">
        <v>601</v>
      </c>
      <c r="D366" s="24" t="s">
        <v>137</v>
      </c>
      <c r="E366" s="24" t="s">
        <v>1326</v>
      </c>
      <c r="F366" s="24" t="s">
        <v>1124</v>
      </c>
      <c r="G366" s="26" t="s">
        <v>1112</v>
      </c>
      <c r="H366" s="179">
        <v>27.9114</v>
      </c>
      <c r="I366" s="179">
        <v>-93.598209999999995</v>
      </c>
      <c r="J366" s="24">
        <v>75</v>
      </c>
      <c r="K366" s="25">
        <f t="shared" si="5"/>
        <v>22.86</v>
      </c>
      <c r="L366" s="36" t="s">
        <v>564</v>
      </c>
    </row>
    <row r="367" spans="1:12">
      <c r="A367" s="40" t="s">
        <v>602</v>
      </c>
      <c r="B367" s="23" t="s">
        <v>1130</v>
      </c>
      <c r="C367" s="13" t="s">
        <v>602</v>
      </c>
      <c r="D367" s="24" t="s">
        <v>137</v>
      </c>
      <c r="E367" s="24" t="s">
        <v>1326</v>
      </c>
      <c r="F367" s="24" t="s">
        <v>1124</v>
      </c>
      <c r="G367" s="26" t="s">
        <v>1112</v>
      </c>
      <c r="H367" s="179">
        <v>27.9114</v>
      </c>
      <c r="I367" s="179">
        <v>-93.598209999999995</v>
      </c>
      <c r="J367" s="24">
        <v>70</v>
      </c>
      <c r="K367" s="25">
        <f t="shared" si="5"/>
        <v>21.335999999999999</v>
      </c>
      <c r="L367" s="36" t="s">
        <v>564</v>
      </c>
    </row>
    <row r="368" spans="1:12">
      <c r="A368" s="40" t="s">
        <v>603</v>
      </c>
      <c r="B368" s="23" t="s">
        <v>1131</v>
      </c>
      <c r="C368" s="13" t="s">
        <v>603</v>
      </c>
      <c r="D368" s="24" t="s">
        <v>137</v>
      </c>
      <c r="E368" s="24" t="s">
        <v>1326</v>
      </c>
      <c r="F368" s="24" t="s">
        <v>1124</v>
      </c>
      <c r="G368" s="26" t="s">
        <v>1112</v>
      </c>
      <c r="H368" s="179">
        <v>27.9114</v>
      </c>
      <c r="I368" s="179">
        <v>-93.598209999999995</v>
      </c>
      <c r="J368" s="24">
        <v>79</v>
      </c>
      <c r="K368" s="25">
        <f t="shared" si="5"/>
        <v>24.0792</v>
      </c>
      <c r="L368" s="36" t="s">
        <v>564</v>
      </c>
    </row>
    <row r="369" spans="1:12">
      <c r="A369" s="40" t="s">
        <v>604</v>
      </c>
      <c r="B369" s="23" t="s">
        <v>1132</v>
      </c>
      <c r="C369" s="13" t="s">
        <v>604</v>
      </c>
      <c r="D369" s="24" t="s">
        <v>137</v>
      </c>
      <c r="E369" s="24" t="s">
        <v>1327</v>
      </c>
      <c r="F369" s="24" t="s">
        <v>1124</v>
      </c>
      <c r="G369" s="26" t="s">
        <v>1112</v>
      </c>
      <c r="H369" s="179">
        <v>27.911020000000001</v>
      </c>
      <c r="I369" s="179">
        <v>-93.596680000000006</v>
      </c>
      <c r="J369" s="24">
        <v>159</v>
      </c>
      <c r="K369" s="25">
        <f t="shared" si="5"/>
        <v>48.463200000000001</v>
      </c>
      <c r="L369" s="36" t="s">
        <v>4</v>
      </c>
    </row>
    <row r="370" spans="1:12">
      <c r="A370" s="40" t="s">
        <v>605</v>
      </c>
      <c r="B370" s="23" t="s">
        <v>1133</v>
      </c>
      <c r="C370" s="13" t="s">
        <v>605</v>
      </c>
      <c r="D370" s="24" t="s">
        <v>137</v>
      </c>
      <c r="E370" s="24" t="s">
        <v>1327</v>
      </c>
      <c r="F370" s="24" t="s">
        <v>1124</v>
      </c>
      <c r="G370" s="26" t="s">
        <v>1112</v>
      </c>
      <c r="H370" s="179">
        <v>27.911020000000001</v>
      </c>
      <c r="I370" s="179">
        <v>-93.596680000000006</v>
      </c>
      <c r="J370" s="24">
        <v>156</v>
      </c>
      <c r="K370" s="25">
        <f t="shared" si="5"/>
        <v>47.5488</v>
      </c>
      <c r="L370" s="36" t="s">
        <v>4</v>
      </c>
    </row>
    <row r="371" spans="1:12">
      <c r="A371" s="40" t="s">
        <v>606</v>
      </c>
      <c r="B371" s="23" t="s">
        <v>1134</v>
      </c>
      <c r="C371" s="13" t="s">
        <v>606</v>
      </c>
      <c r="D371" s="24" t="s">
        <v>137</v>
      </c>
      <c r="E371" s="24" t="s">
        <v>1327</v>
      </c>
      <c r="F371" s="24" t="s">
        <v>1124</v>
      </c>
      <c r="G371" s="26" t="s">
        <v>1112</v>
      </c>
      <c r="H371" s="179">
        <v>27.911020000000001</v>
      </c>
      <c r="I371" s="179">
        <v>-93.596680000000006</v>
      </c>
      <c r="J371" s="24">
        <v>144</v>
      </c>
      <c r="K371" s="25">
        <f t="shared" si="5"/>
        <v>43.891199999999998</v>
      </c>
      <c r="L371" s="36" t="s">
        <v>4</v>
      </c>
    </row>
    <row r="372" spans="1:12">
      <c r="A372" s="40" t="s">
        <v>607</v>
      </c>
      <c r="B372" s="23" t="s">
        <v>1135</v>
      </c>
      <c r="C372" s="13" t="s">
        <v>607</v>
      </c>
      <c r="D372" s="24" t="s">
        <v>137</v>
      </c>
      <c r="E372" s="24" t="s">
        <v>1327</v>
      </c>
      <c r="F372" s="24" t="s">
        <v>1124</v>
      </c>
      <c r="G372" s="26" t="s">
        <v>1112</v>
      </c>
      <c r="H372" s="179">
        <v>27.911020000000001</v>
      </c>
      <c r="I372" s="179">
        <v>-93.596680000000006</v>
      </c>
      <c r="J372" s="24">
        <v>148</v>
      </c>
      <c r="K372" s="25">
        <f t="shared" si="5"/>
        <v>45.110399999999998</v>
      </c>
      <c r="L372" s="36" t="s">
        <v>4</v>
      </c>
    </row>
    <row r="373" spans="1:12">
      <c r="A373" s="40" t="s">
        <v>608</v>
      </c>
      <c r="B373" s="23" t="s">
        <v>1136</v>
      </c>
      <c r="C373" s="13" t="s">
        <v>608</v>
      </c>
      <c r="D373" s="24" t="s">
        <v>137</v>
      </c>
      <c r="E373" s="24" t="s">
        <v>1327</v>
      </c>
      <c r="F373" s="24" t="s">
        <v>1124</v>
      </c>
      <c r="G373" s="26" t="s">
        <v>1112</v>
      </c>
      <c r="H373" s="179">
        <v>27.911020000000001</v>
      </c>
      <c r="I373" s="179">
        <v>-93.596680000000006</v>
      </c>
      <c r="J373" s="24">
        <v>142</v>
      </c>
      <c r="K373" s="25">
        <f t="shared" si="5"/>
        <v>43.281599999999997</v>
      </c>
      <c r="L373" s="36" t="s">
        <v>4</v>
      </c>
    </row>
    <row r="374" spans="1:12">
      <c r="A374" s="40" t="s">
        <v>609</v>
      </c>
      <c r="B374" s="23" t="s">
        <v>1137</v>
      </c>
      <c r="C374" s="13" t="s">
        <v>609</v>
      </c>
      <c r="D374" s="24" t="s">
        <v>137</v>
      </c>
      <c r="E374" s="24" t="s">
        <v>1327</v>
      </c>
      <c r="F374" s="24" t="s">
        <v>1124</v>
      </c>
      <c r="G374" s="26" t="s">
        <v>1112</v>
      </c>
      <c r="H374" s="179">
        <v>27.911020000000001</v>
      </c>
      <c r="I374" s="179">
        <v>-93.596680000000006</v>
      </c>
      <c r="J374" s="24">
        <v>141</v>
      </c>
      <c r="K374" s="25">
        <f t="shared" si="5"/>
        <v>42.976799999999997</v>
      </c>
      <c r="L374" s="36" t="s">
        <v>4</v>
      </c>
    </row>
    <row r="375" spans="1:12">
      <c r="A375" s="40" t="s">
        <v>610</v>
      </c>
      <c r="B375" s="23" t="s">
        <v>1138</v>
      </c>
      <c r="C375" s="13" t="s">
        <v>610</v>
      </c>
      <c r="D375" s="24" t="s">
        <v>137</v>
      </c>
      <c r="E375" s="24" t="s">
        <v>1327</v>
      </c>
      <c r="F375" s="24" t="s">
        <v>1124</v>
      </c>
      <c r="G375" s="26" t="s">
        <v>1112</v>
      </c>
      <c r="H375" s="179">
        <v>27.911020000000001</v>
      </c>
      <c r="I375" s="179">
        <v>-93.596680000000006</v>
      </c>
      <c r="J375" s="24">
        <v>140</v>
      </c>
      <c r="K375" s="25">
        <f t="shared" si="5"/>
        <v>42.671999999999997</v>
      </c>
      <c r="L375" s="36" t="s">
        <v>4</v>
      </c>
    </row>
    <row r="376" spans="1:12">
      <c r="A376" s="40" t="s">
        <v>611</v>
      </c>
      <c r="B376" s="23" t="s">
        <v>1139</v>
      </c>
      <c r="C376" s="13" t="s">
        <v>611</v>
      </c>
      <c r="D376" s="24" t="s">
        <v>137</v>
      </c>
      <c r="E376" s="24" t="s">
        <v>1327</v>
      </c>
      <c r="F376" s="24" t="s">
        <v>1124</v>
      </c>
      <c r="G376" s="26" t="s">
        <v>1112</v>
      </c>
      <c r="H376" s="179">
        <v>27.911020000000001</v>
      </c>
      <c r="I376" s="179">
        <v>-93.596680000000006</v>
      </c>
      <c r="J376" s="24">
        <v>146</v>
      </c>
      <c r="K376" s="25">
        <f t="shared" si="5"/>
        <v>44.500799999999998</v>
      </c>
      <c r="L376" s="36" t="s">
        <v>4</v>
      </c>
    </row>
    <row r="377" spans="1:12">
      <c r="A377" s="40" t="s">
        <v>612</v>
      </c>
      <c r="B377" s="23" t="s">
        <v>1140</v>
      </c>
      <c r="C377" s="13" t="s">
        <v>612</v>
      </c>
      <c r="D377" s="24" t="s">
        <v>137</v>
      </c>
      <c r="E377" s="24" t="s">
        <v>1326</v>
      </c>
      <c r="F377" s="24" t="s">
        <v>1124</v>
      </c>
      <c r="G377" s="26" t="s">
        <v>1112</v>
      </c>
      <c r="H377" s="179">
        <v>27.9114</v>
      </c>
      <c r="I377" s="179">
        <v>-93.598209999999995</v>
      </c>
      <c r="J377" s="24">
        <v>66</v>
      </c>
      <c r="K377" s="25">
        <f t="shared" si="5"/>
        <v>20.116800000000001</v>
      </c>
      <c r="L377" s="36" t="s">
        <v>564</v>
      </c>
    </row>
    <row r="378" spans="1:12">
      <c r="A378" s="40" t="s">
        <v>613</v>
      </c>
      <c r="B378" s="23" t="s">
        <v>1141</v>
      </c>
      <c r="C378" s="13" t="s">
        <v>613</v>
      </c>
      <c r="D378" s="24" t="s">
        <v>137</v>
      </c>
      <c r="E378" s="24" t="s">
        <v>1326</v>
      </c>
      <c r="F378" s="24" t="s">
        <v>1124</v>
      </c>
      <c r="G378" s="26" t="s">
        <v>1112</v>
      </c>
      <c r="H378" s="179">
        <v>27.9114</v>
      </c>
      <c r="I378" s="179">
        <v>-93.598209999999995</v>
      </c>
      <c r="J378" s="24">
        <v>69</v>
      </c>
      <c r="K378" s="25">
        <f t="shared" si="5"/>
        <v>21.031199999999998</v>
      </c>
      <c r="L378" s="36" t="s">
        <v>564</v>
      </c>
    </row>
    <row r="379" spans="1:12">
      <c r="A379" s="40" t="s">
        <v>614</v>
      </c>
      <c r="B379" s="23" t="s">
        <v>1142</v>
      </c>
      <c r="C379" s="13" t="s">
        <v>614</v>
      </c>
      <c r="D379" s="24" t="s">
        <v>137</v>
      </c>
      <c r="E379" s="24" t="s">
        <v>1326</v>
      </c>
      <c r="F379" s="24" t="s">
        <v>1124</v>
      </c>
      <c r="G379" s="26" t="s">
        <v>1112</v>
      </c>
      <c r="H379" s="179">
        <v>27.9114</v>
      </c>
      <c r="I379" s="179">
        <v>-93.598209999999995</v>
      </c>
      <c r="J379" s="24">
        <v>69</v>
      </c>
      <c r="K379" s="25">
        <f t="shared" si="5"/>
        <v>21.031199999999998</v>
      </c>
      <c r="L379" s="36" t="s">
        <v>564</v>
      </c>
    </row>
    <row r="380" spans="1:12">
      <c r="A380" s="40" t="s">
        <v>615</v>
      </c>
      <c r="B380" s="23" t="s">
        <v>1143</v>
      </c>
      <c r="C380" s="13" t="s">
        <v>615</v>
      </c>
      <c r="D380" s="24" t="s">
        <v>137</v>
      </c>
      <c r="E380" s="24" t="s">
        <v>1326</v>
      </c>
      <c r="F380" s="24" t="s">
        <v>1124</v>
      </c>
      <c r="G380" s="26" t="s">
        <v>1112</v>
      </c>
      <c r="H380" s="179">
        <v>27.9114</v>
      </c>
      <c r="I380" s="179">
        <v>-93.598209999999995</v>
      </c>
      <c r="J380" s="24">
        <v>86</v>
      </c>
      <c r="K380" s="25">
        <f t="shared" si="5"/>
        <v>26.212800000000001</v>
      </c>
      <c r="L380" s="36" t="s">
        <v>564</v>
      </c>
    </row>
    <row r="381" spans="1:12">
      <c r="A381" s="40" t="s">
        <v>616</v>
      </c>
      <c r="B381" s="23" t="s">
        <v>1144</v>
      </c>
      <c r="C381" s="13" t="s">
        <v>616</v>
      </c>
      <c r="D381" s="24" t="s">
        <v>137</v>
      </c>
      <c r="E381" s="24" t="s">
        <v>1326</v>
      </c>
      <c r="F381" s="24" t="s">
        <v>1124</v>
      </c>
      <c r="G381" s="26" t="s">
        <v>1112</v>
      </c>
      <c r="H381" s="179">
        <v>27.9114</v>
      </c>
      <c r="I381" s="179">
        <v>-93.598209999999995</v>
      </c>
      <c r="J381" s="24">
        <v>86</v>
      </c>
      <c r="K381" s="25">
        <f t="shared" si="5"/>
        <v>26.212800000000001</v>
      </c>
      <c r="L381" s="36" t="s">
        <v>564</v>
      </c>
    </row>
    <row r="382" spans="1:12">
      <c r="A382" s="40" t="s">
        <v>617</v>
      </c>
      <c r="B382" s="23" t="s">
        <v>1145</v>
      </c>
      <c r="C382" s="13" t="s">
        <v>617</v>
      </c>
      <c r="D382" s="24" t="s">
        <v>137</v>
      </c>
      <c r="E382" s="24" t="s">
        <v>1326</v>
      </c>
      <c r="F382" s="24" t="s">
        <v>1124</v>
      </c>
      <c r="G382" s="26" t="s">
        <v>1112</v>
      </c>
      <c r="H382" s="179">
        <v>27.9114</v>
      </c>
      <c r="I382" s="179">
        <v>-93.598209999999995</v>
      </c>
      <c r="J382" s="24">
        <v>75</v>
      </c>
      <c r="K382" s="25">
        <f t="shared" si="5"/>
        <v>22.86</v>
      </c>
      <c r="L382" s="36" t="s">
        <v>564</v>
      </c>
    </row>
    <row r="383" spans="1:12">
      <c r="A383" s="40" t="s">
        <v>618</v>
      </c>
      <c r="B383" s="23" t="s">
        <v>1146</v>
      </c>
      <c r="C383" s="13" t="s">
        <v>618</v>
      </c>
      <c r="D383" s="24" t="s">
        <v>137</v>
      </c>
      <c r="E383" s="24" t="s">
        <v>1326</v>
      </c>
      <c r="F383" s="24" t="s">
        <v>1124</v>
      </c>
      <c r="G383" s="26" t="s">
        <v>1112</v>
      </c>
      <c r="H383" s="179">
        <v>27.9114</v>
      </c>
      <c r="I383" s="179">
        <v>-93.598209999999995</v>
      </c>
      <c r="J383" s="24">
        <v>86</v>
      </c>
      <c r="K383" s="25">
        <f t="shared" si="5"/>
        <v>26.212800000000001</v>
      </c>
      <c r="L383" s="36" t="s">
        <v>564</v>
      </c>
    </row>
    <row r="384" spans="1:12">
      <c r="A384" s="40" t="s">
        <v>619</v>
      </c>
      <c r="B384" s="23" t="s">
        <v>1147</v>
      </c>
      <c r="C384" s="13" t="s">
        <v>619</v>
      </c>
      <c r="D384" s="24" t="s">
        <v>137</v>
      </c>
      <c r="E384" s="24" t="s">
        <v>1326</v>
      </c>
      <c r="F384" s="24" t="s">
        <v>1124</v>
      </c>
      <c r="G384" s="26" t="s">
        <v>1112</v>
      </c>
      <c r="H384" s="179">
        <v>27.9114</v>
      </c>
      <c r="I384" s="179">
        <v>-93.598209999999995</v>
      </c>
      <c r="J384" s="24">
        <v>86</v>
      </c>
      <c r="K384" s="25">
        <f t="shared" si="5"/>
        <v>26.212800000000001</v>
      </c>
      <c r="L384" s="36" t="s">
        <v>564</v>
      </c>
    </row>
    <row r="385" spans="1:12">
      <c r="A385" s="40" t="s">
        <v>620</v>
      </c>
      <c r="B385" s="23" t="s">
        <v>1148</v>
      </c>
      <c r="C385" s="13" t="s">
        <v>620</v>
      </c>
      <c r="D385" s="24" t="s">
        <v>137</v>
      </c>
      <c r="E385" s="24" t="s">
        <v>1326</v>
      </c>
      <c r="F385" s="24" t="s">
        <v>1124</v>
      </c>
      <c r="G385" s="26" t="s">
        <v>1112</v>
      </c>
      <c r="H385" s="179">
        <v>27.9114</v>
      </c>
      <c r="I385" s="179">
        <v>-93.598209999999995</v>
      </c>
      <c r="J385" s="24">
        <v>83</v>
      </c>
      <c r="K385" s="25">
        <f t="shared" si="5"/>
        <v>25.298400000000001</v>
      </c>
      <c r="L385" s="36" t="s">
        <v>564</v>
      </c>
    </row>
    <row r="386" spans="1:12">
      <c r="A386" s="40" t="s">
        <v>621</v>
      </c>
      <c r="B386" s="23" t="s">
        <v>1149</v>
      </c>
      <c r="C386" s="13" t="s">
        <v>621</v>
      </c>
      <c r="D386" s="24" t="s">
        <v>137</v>
      </c>
      <c r="E386" s="24" t="s">
        <v>1326</v>
      </c>
      <c r="F386" s="24" t="s">
        <v>1124</v>
      </c>
      <c r="G386" s="26" t="s">
        <v>1112</v>
      </c>
      <c r="H386" s="179">
        <v>27.9114</v>
      </c>
      <c r="I386" s="179">
        <v>-93.598209999999995</v>
      </c>
      <c r="J386" s="24">
        <v>85</v>
      </c>
      <c r="K386" s="25">
        <f t="shared" si="5"/>
        <v>25.908000000000001</v>
      </c>
      <c r="L386" s="36" t="s">
        <v>564</v>
      </c>
    </row>
    <row r="387" spans="1:12">
      <c r="A387" s="40" t="s">
        <v>622</v>
      </c>
      <c r="B387" s="23" t="s">
        <v>1150</v>
      </c>
      <c r="C387" s="13" t="s">
        <v>622</v>
      </c>
      <c r="D387" s="24" t="s">
        <v>137</v>
      </c>
      <c r="E387" s="24" t="s">
        <v>1326</v>
      </c>
      <c r="F387" s="24" t="s">
        <v>1124</v>
      </c>
      <c r="G387" s="26" t="s">
        <v>1112</v>
      </c>
      <c r="H387" s="179">
        <v>27.9114</v>
      </c>
      <c r="I387" s="179">
        <v>-93.598209999999995</v>
      </c>
      <c r="J387" s="24">
        <v>71</v>
      </c>
      <c r="K387" s="25">
        <f t="shared" si="5"/>
        <v>21.640799999999999</v>
      </c>
      <c r="L387" s="36" t="s">
        <v>564</v>
      </c>
    </row>
    <row r="388" spans="1:12">
      <c r="A388" s="40" t="s">
        <v>623</v>
      </c>
      <c r="B388" s="23" t="s">
        <v>1151</v>
      </c>
      <c r="C388" s="13" t="s">
        <v>623</v>
      </c>
      <c r="D388" s="24" t="s">
        <v>137</v>
      </c>
      <c r="E388" s="24" t="s">
        <v>1326</v>
      </c>
      <c r="F388" s="24" t="s">
        <v>1124</v>
      </c>
      <c r="G388" s="26" t="s">
        <v>1112</v>
      </c>
      <c r="H388" s="179">
        <v>27.9114</v>
      </c>
      <c r="I388" s="179">
        <v>-93.598209999999995</v>
      </c>
      <c r="J388" s="24">
        <v>74</v>
      </c>
      <c r="K388" s="25">
        <f t="shared" si="5"/>
        <v>22.555199999999999</v>
      </c>
      <c r="L388" s="36" t="s">
        <v>564</v>
      </c>
    </row>
    <row r="389" spans="1:12">
      <c r="A389" s="40" t="s">
        <v>624</v>
      </c>
      <c r="B389" s="23" t="s">
        <v>1152</v>
      </c>
      <c r="C389" s="13" t="s">
        <v>624</v>
      </c>
      <c r="D389" s="24" t="s">
        <v>137</v>
      </c>
      <c r="E389" s="24" t="s">
        <v>1326</v>
      </c>
      <c r="F389" s="24" t="s">
        <v>1124</v>
      </c>
      <c r="G389" s="26" t="s">
        <v>1112</v>
      </c>
      <c r="H389" s="179">
        <v>27.9114</v>
      </c>
      <c r="I389" s="179">
        <v>-93.598209999999995</v>
      </c>
      <c r="J389" s="24">
        <v>74</v>
      </c>
      <c r="K389" s="25">
        <f t="shared" si="5"/>
        <v>22.555199999999999</v>
      </c>
      <c r="L389" s="36" t="s">
        <v>564</v>
      </c>
    </row>
    <row r="390" spans="1:12">
      <c r="A390" s="40" t="s">
        <v>625</v>
      </c>
      <c r="B390" s="23" t="s">
        <v>1153</v>
      </c>
      <c r="C390" s="13" t="s">
        <v>625</v>
      </c>
      <c r="D390" s="24" t="s">
        <v>137</v>
      </c>
      <c r="E390" s="24" t="s">
        <v>1326</v>
      </c>
      <c r="F390" s="24" t="s">
        <v>1124</v>
      </c>
      <c r="G390" s="26" t="s">
        <v>1112</v>
      </c>
      <c r="H390" s="179">
        <v>27.9114</v>
      </c>
      <c r="I390" s="179">
        <v>-93.598209999999995</v>
      </c>
      <c r="J390" s="24">
        <v>78</v>
      </c>
      <c r="K390" s="25">
        <f t="shared" si="5"/>
        <v>23.7744</v>
      </c>
      <c r="L390" s="36" t="s">
        <v>564</v>
      </c>
    </row>
    <row r="391" spans="1:12">
      <c r="A391" s="40" t="s">
        <v>626</v>
      </c>
      <c r="B391" s="23" t="s">
        <v>1154</v>
      </c>
      <c r="C391" s="13" t="s">
        <v>626</v>
      </c>
      <c r="D391" s="24" t="s">
        <v>137</v>
      </c>
      <c r="E391" s="24" t="s">
        <v>1326</v>
      </c>
      <c r="F391" s="24" t="s">
        <v>1124</v>
      </c>
      <c r="G391" s="26" t="s">
        <v>1112</v>
      </c>
      <c r="H391" s="179">
        <v>27.9114</v>
      </c>
      <c r="I391" s="179">
        <v>-93.598209999999995</v>
      </c>
      <c r="J391" s="24">
        <v>76</v>
      </c>
      <c r="K391" s="25">
        <f t="shared" si="5"/>
        <v>23.1648</v>
      </c>
      <c r="L391" s="36" t="s">
        <v>564</v>
      </c>
    </row>
    <row r="392" spans="1:12">
      <c r="A392" s="40" t="s">
        <v>627</v>
      </c>
      <c r="B392" s="23" t="s">
        <v>1155</v>
      </c>
      <c r="C392" s="13" t="s">
        <v>627</v>
      </c>
      <c r="D392" s="24" t="s">
        <v>137</v>
      </c>
      <c r="E392" s="24" t="s">
        <v>1326</v>
      </c>
      <c r="F392" s="24" t="s">
        <v>1124</v>
      </c>
      <c r="G392" s="26" t="s">
        <v>1112</v>
      </c>
      <c r="H392" s="179">
        <v>27.9114</v>
      </c>
      <c r="I392" s="179">
        <v>-93.598209999999995</v>
      </c>
      <c r="J392" s="24">
        <v>76</v>
      </c>
      <c r="K392" s="25">
        <f t="shared" si="5"/>
        <v>23.1648</v>
      </c>
      <c r="L392" s="36" t="s">
        <v>564</v>
      </c>
    </row>
    <row r="393" spans="1:12">
      <c r="A393" s="40" t="s">
        <v>628</v>
      </c>
      <c r="B393" s="23" t="s">
        <v>1156</v>
      </c>
      <c r="C393" s="13" t="s">
        <v>628</v>
      </c>
      <c r="D393" s="24" t="s">
        <v>137</v>
      </c>
      <c r="E393" s="24" t="s">
        <v>1326</v>
      </c>
      <c r="F393" s="24" t="s">
        <v>1124</v>
      </c>
      <c r="G393" s="26" t="s">
        <v>1112</v>
      </c>
      <c r="H393" s="179">
        <v>27.9114</v>
      </c>
      <c r="I393" s="179">
        <v>-93.598209999999995</v>
      </c>
      <c r="J393" s="24">
        <v>77</v>
      </c>
      <c r="K393" s="25">
        <f t="shared" si="5"/>
        <v>23.4696</v>
      </c>
      <c r="L393" s="36" t="s">
        <v>564</v>
      </c>
    </row>
    <row r="394" spans="1:12">
      <c r="A394" s="40" t="s">
        <v>1157</v>
      </c>
      <c r="B394" s="23" t="s">
        <v>1158</v>
      </c>
      <c r="C394" s="13" t="s">
        <v>1157</v>
      </c>
      <c r="D394" s="24" t="s">
        <v>137</v>
      </c>
      <c r="E394" s="24" t="s">
        <v>1326</v>
      </c>
      <c r="F394" s="24" t="s">
        <v>1124</v>
      </c>
      <c r="G394" s="26" t="s">
        <v>1112</v>
      </c>
      <c r="H394" s="179">
        <v>27.9114</v>
      </c>
      <c r="I394" s="179">
        <v>-93.598209999999995</v>
      </c>
      <c r="J394" s="24">
        <v>80</v>
      </c>
      <c r="K394" s="25">
        <f t="shared" si="5"/>
        <v>24.384</v>
      </c>
      <c r="L394" s="36" t="s">
        <v>564</v>
      </c>
    </row>
    <row r="395" spans="1:12">
      <c r="A395" s="40" t="s">
        <v>629</v>
      </c>
      <c r="B395" s="23" t="s">
        <v>1159</v>
      </c>
      <c r="C395" s="13" t="s">
        <v>629</v>
      </c>
      <c r="D395" s="24" t="s">
        <v>137</v>
      </c>
      <c r="E395" s="24" t="s">
        <v>1326</v>
      </c>
      <c r="F395" s="24" t="s">
        <v>1124</v>
      </c>
      <c r="G395" s="26" t="s">
        <v>1112</v>
      </c>
      <c r="H395" s="179">
        <v>27.9114</v>
      </c>
      <c r="I395" s="179">
        <v>-93.598209999999995</v>
      </c>
      <c r="J395" s="24">
        <v>73</v>
      </c>
      <c r="K395" s="25">
        <f t="shared" si="5"/>
        <v>22.250399999999999</v>
      </c>
      <c r="L395" s="36" t="s">
        <v>564</v>
      </c>
    </row>
    <row r="396" spans="1:12">
      <c r="A396" s="40" t="s">
        <v>630</v>
      </c>
      <c r="B396" s="23" t="s">
        <v>1160</v>
      </c>
      <c r="C396" s="13" t="s">
        <v>630</v>
      </c>
      <c r="D396" s="24" t="s">
        <v>137</v>
      </c>
      <c r="E396" s="24" t="s">
        <v>1326</v>
      </c>
      <c r="F396" s="24" t="s">
        <v>1124</v>
      </c>
      <c r="G396" s="26" t="s">
        <v>1112</v>
      </c>
      <c r="H396" s="179">
        <v>27.9114</v>
      </c>
      <c r="I396" s="179">
        <v>-93.598209999999995</v>
      </c>
      <c r="J396" s="24">
        <v>72</v>
      </c>
      <c r="K396" s="25">
        <f t="shared" si="5"/>
        <v>21.945599999999999</v>
      </c>
      <c r="L396" s="36" t="s">
        <v>564</v>
      </c>
    </row>
    <row r="397" spans="1:12">
      <c r="A397" s="40" t="s">
        <v>631</v>
      </c>
      <c r="B397" s="23" t="s">
        <v>1161</v>
      </c>
      <c r="C397" s="13" t="s">
        <v>631</v>
      </c>
      <c r="D397" s="24" t="s">
        <v>137</v>
      </c>
      <c r="E397" s="24" t="s">
        <v>1326</v>
      </c>
      <c r="F397" s="24" t="s">
        <v>1124</v>
      </c>
      <c r="G397" s="26" t="s">
        <v>1112</v>
      </c>
      <c r="H397" s="179">
        <v>27.9114</v>
      </c>
      <c r="I397" s="179">
        <v>-93.598209999999995</v>
      </c>
      <c r="J397" s="24">
        <v>71</v>
      </c>
      <c r="K397" s="25">
        <f t="shared" si="5"/>
        <v>21.640799999999999</v>
      </c>
      <c r="L397" s="36" t="s">
        <v>564</v>
      </c>
    </row>
    <row r="398" spans="1:12">
      <c r="A398" s="40" t="s">
        <v>632</v>
      </c>
      <c r="B398" s="23" t="s">
        <v>1162</v>
      </c>
      <c r="C398" s="13" t="s">
        <v>632</v>
      </c>
      <c r="D398" s="24" t="s">
        <v>137</v>
      </c>
      <c r="E398" s="24" t="s">
        <v>1326</v>
      </c>
      <c r="F398" s="24" t="s">
        <v>1124</v>
      </c>
      <c r="G398" s="26" t="s">
        <v>1112</v>
      </c>
      <c r="H398" s="179">
        <v>27.9114</v>
      </c>
      <c r="I398" s="179">
        <v>-93.598209999999995</v>
      </c>
      <c r="J398" s="24">
        <v>75</v>
      </c>
      <c r="K398" s="25">
        <f t="shared" si="5"/>
        <v>22.86</v>
      </c>
      <c r="L398" s="36" t="s">
        <v>564</v>
      </c>
    </row>
    <row r="399" spans="1:12">
      <c r="A399" s="40" t="s">
        <v>633</v>
      </c>
      <c r="B399" s="23" t="s">
        <v>1163</v>
      </c>
      <c r="C399" s="13" t="s">
        <v>633</v>
      </c>
      <c r="D399" s="24" t="s">
        <v>137</v>
      </c>
      <c r="E399" s="24" t="s">
        <v>1326</v>
      </c>
      <c r="F399" s="24" t="s">
        <v>1124</v>
      </c>
      <c r="G399" s="26" t="s">
        <v>1112</v>
      </c>
      <c r="H399" s="179">
        <v>27.9114</v>
      </c>
      <c r="I399" s="179">
        <v>-93.598209999999995</v>
      </c>
      <c r="J399" s="24">
        <v>75</v>
      </c>
      <c r="K399" s="25">
        <f t="shared" si="5"/>
        <v>22.86</v>
      </c>
      <c r="L399" s="36" t="s">
        <v>564</v>
      </c>
    </row>
    <row r="400" spans="1:12">
      <c r="A400" s="40" t="s">
        <v>634</v>
      </c>
      <c r="B400" s="23" t="s">
        <v>1164</v>
      </c>
      <c r="C400" s="13" t="s">
        <v>634</v>
      </c>
      <c r="D400" s="24" t="s">
        <v>11</v>
      </c>
      <c r="E400" s="24" t="s">
        <v>247</v>
      </c>
      <c r="F400" s="24" t="s">
        <v>12</v>
      </c>
      <c r="G400" s="26" t="s">
        <v>1112</v>
      </c>
      <c r="H400" s="275">
        <v>27.962994999999999</v>
      </c>
      <c r="I400" s="275">
        <v>-92.593519999999998</v>
      </c>
      <c r="J400" s="24">
        <v>158</v>
      </c>
      <c r="K400" s="25">
        <f t="shared" si="5"/>
        <v>48.1584</v>
      </c>
      <c r="L400" s="36" t="s">
        <v>4</v>
      </c>
    </row>
    <row r="401" spans="1:12">
      <c r="A401" s="40" t="s">
        <v>1165</v>
      </c>
      <c r="B401" s="23" t="s">
        <v>1166</v>
      </c>
      <c r="C401" s="13" t="s">
        <v>1165</v>
      </c>
      <c r="D401" s="24" t="s">
        <v>11</v>
      </c>
      <c r="E401" s="24" t="s">
        <v>247</v>
      </c>
      <c r="F401" s="24" t="s">
        <v>12</v>
      </c>
      <c r="G401" s="26" t="s">
        <v>1112</v>
      </c>
      <c r="H401" s="275">
        <v>27.962994999999999</v>
      </c>
      <c r="I401" s="275">
        <v>-92.593519999999998</v>
      </c>
      <c r="J401" s="24">
        <v>157</v>
      </c>
      <c r="K401" s="25">
        <f t="shared" si="5"/>
        <v>47.8536</v>
      </c>
      <c r="L401" s="36" t="s">
        <v>4</v>
      </c>
    </row>
    <row r="402" spans="1:12">
      <c r="A402" s="40" t="s">
        <v>635</v>
      </c>
      <c r="B402" s="23" t="s">
        <v>1167</v>
      </c>
      <c r="C402" s="13" t="s">
        <v>635</v>
      </c>
      <c r="D402" s="24" t="s">
        <v>11</v>
      </c>
      <c r="E402" s="24" t="s">
        <v>247</v>
      </c>
      <c r="F402" s="24" t="s">
        <v>12</v>
      </c>
      <c r="G402" s="26" t="s">
        <v>1112</v>
      </c>
      <c r="H402" s="275">
        <v>27.962994999999999</v>
      </c>
      <c r="I402" s="275">
        <v>-92.593519999999998</v>
      </c>
      <c r="J402" s="24">
        <v>158</v>
      </c>
      <c r="K402" s="25">
        <f t="shared" si="5"/>
        <v>48.1584</v>
      </c>
      <c r="L402" s="36" t="s">
        <v>4</v>
      </c>
    </row>
    <row r="403" spans="1:12">
      <c r="A403" s="40" t="s">
        <v>636</v>
      </c>
      <c r="B403" s="23" t="s">
        <v>1168</v>
      </c>
      <c r="C403" s="13" t="s">
        <v>636</v>
      </c>
      <c r="D403" s="24" t="s">
        <v>11</v>
      </c>
      <c r="E403" s="24" t="s">
        <v>247</v>
      </c>
      <c r="F403" s="24" t="s">
        <v>12</v>
      </c>
      <c r="G403" s="26" t="s">
        <v>1112</v>
      </c>
      <c r="H403" s="275">
        <v>27.962994999999999</v>
      </c>
      <c r="I403" s="275">
        <v>-92.593519999999998</v>
      </c>
      <c r="J403" s="24">
        <v>158</v>
      </c>
      <c r="K403" s="25">
        <f t="shared" si="5"/>
        <v>48.1584</v>
      </c>
      <c r="L403" s="36" t="s">
        <v>4</v>
      </c>
    </row>
    <row r="404" spans="1:12">
      <c r="A404" s="40" t="s">
        <v>637</v>
      </c>
      <c r="B404" s="23" t="s">
        <v>1169</v>
      </c>
      <c r="C404" s="13" t="s">
        <v>637</v>
      </c>
      <c r="D404" s="24" t="s">
        <v>11</v>
      </c>
      <c r="E404" s="24" t="s">
        <v>247</v>
      </c>
      <c r="F404" s="24" t="s">
        <v>12</v>
      </c>
      <c r="G404" s="26" t="s">
        <v>1112</v>
      </c>
      <c r="H404" s="275">
        <v>27.962994999999999</v>
      </c>
      <c r="I404" s="275">
        <v>-92.593519999999998</v>
      </c>
      <c r="J404" s="24">
        <v>157</v>
      </c>
      <c r="K404" s="25">
        <f t="shared" si="5"/>
        <v>47.8536</v>
      </c>
      <c r="L404" s="36" t="s">
        <v>4</v>
      </c>
    </row>
    <row r="405" spans="1:12">
      <c r="A405" s="40" t="s">
        <v>638</v>
      </c>
      <c r="B405" s="23" t="s">
        <v>1170</v>
      </c>
      <c r="C405" s="13" t="s">
        <v>638</v>
      </c>
      <c r="D405" s="24" t="s">
        <v>11</v>
      </c>
      <c r="E405" s="24" t="s">
        <v>247</v>
      </c>
      <c r="F405" s="24" t="s">
        <v>12</v>
      </c>
      <c r="G405" s="26" t="s">
        <v>1112</v>
      </c>
      <c r="H405" s="275">
        <v>27.962994999999999</v>
      </c>
      <c r="I405" s="275">
        <v>-92.593519999999998</v>
      </c>
      <c r="J405" s="24">
        <v>157</v>
      </c>
      <c r="K405" s="25">
        <f t="shared" si="5"/>
        <v>47.8536</v>
      </c>
      <c r="L405" s="36" t="s">
        <v>4</v>
      </c>
    </row>
    <row r="406" spans="1:12">
      <c r="A406" s="40" t="s">
        <v>1171</v>
      </c>
      <c r="B406" s="23" t="s">
        <v>1172</v>
      </c>
      <c r="C406" s="13" t="s">
        <v>1171</v>
      </c>
      <c r="D406" s="24" t="s">
        <v>11</v>
      </c>
      <c r="E406" s="24" t="s">
        <v>247</v>
      </c>
      <c r="F406" s="24" t="s">
        <v>12</v>
      </c>
      <c r="G406" s="26" t="s">
        <v>1112</v>
      </c>
      <c r="H406" s="275">
        <v>27.962994999999999</v>
      </c>
      <c r="I406" s="275">
        <v>-92.593519999999998</v>
      </c>
      <c r="J406" s="24">
        <v>158</v>
      </c>
      <c r="K406" s="25">
        <f t="shared" si="5"/>
        <v>48.1584</v>
      </c>
      <c r="L406" s="36" t="s">
        <v>4</v>
      </c>
    </row>
    <row r="407" spans="1:12">
      <c r="A407" s="40" t="s">
        <v>639</v>
      </c>
      <c r="B407" s="23" t="s">
        <v>1173</v>
      </c>
      <c r="C407" s="13" t="s">
        <v>639</v>
      </c>
      <c r="D407" s="24" t="s">
        <v>11</v>
      </c>
      <c r="E407" s="24" t="s">
        <v>247</v>
      </c>
      <c r="F407" s="24" t="s">
        <v>12</v>
      </c>
      <c r="G407" s="26" t="s">
        <v>1112</v>
      </c>
      <c r="H407" s="275">
        <v>27.962994999999999</v>
      </c>
      <c r="I407" s="275">
        <v>-92.593519999999998</v>
      </c>
      <c r="J407" s="24">
        <v>158</v>
      </c>
      <c r="K407" s="25">
        <f t="shared" si="5"/>
        <v>48.1584</v>
      </c>
      <c r="L407" s="36" t="s">
        <v>4</v>
      </c>
    </row>
    <row r="408" spans="1:12">
      <c r="A408" s="40" t="s">
        <v>640</v>
      </c>
      <c r="B408" s="23" t="s">
        <v>1174</v>
      </c>
      <c r="C408" s="13" t="s">
        <v>640</v>
      </c>
      <c r="D408" s="24" t="s">
        <v>11</v>
      </c>
      <c r="E408" s="24" t="s">
        <v>247</v>
      </c>
      <c r="F408" s="24" t="s">
        <v>12</v>
      </c>
      <c r="G408" s="26" t="s">
        <v>1112</v>
      </c>
      <c r="H408" s="275">
        <v>27.962994999999999</v>
      </c>
      <c r="I408" s="275">
        <v>-92.593519999999998</v>
      </c>
      <c r="J408" s="24">
        <v>157</v>
      </c>
      <c r="K408" s="25">
        <f t="shared" si="5"/>
        <v>47.8536</v>
      </c>
      <c r="L408" s="36" t="s">
        <v>4</v>
      </c>
    </row>
    <row r="409" spans="1:12">
      <c r="A409" s="40" t="s">
        <v>641</v>
      </c>
      <c r="B409" s="23" t="s">
        <v>1175</v>
      </c>
      <c r="C409" s="13" t="s">
        <v>641</v>
      </c>
      <c r="D409" s="24" t="s">
        <v>11</v>
      </c>
      <c r="E409" s="24" t="s">
        <v>247</v>
      </c>
      <c r="F409" s="24" t="s">
        <v>12</v>
      </c>
      <c r="G409" s="26" t="s">
        <v>1112</v>
      </c>
      <c r="H409" s="275">
        <v>27.962994999999999</v>
      </c>
      <c r="I409" s="275">
        <v>-92.593519999999998</v>
      </c>
      <c r="J409" s="24">
        <v>157</v>
      </c>
      <c r="K409" s="25">
        <f t="shared" si="5"/>
        <v>47.8536</v>
      </c>
      <c r="L409" s="36" t="s">
        <v>4</v>
      </c>
    </row>
    <row r="410" spans="1:12">
      <c r="A410" s="40" t="s">
        <v>642</v>
      </c>
      <c r="B410" s="23" t="s">
        <v>1176</v>
      </c>
      <c r="C410" s="13" t="s">
        <v>642</v>
      </c>
      <c r="D410" s="24" t="s">
        <v>11</v>
      </c>
      <c r="E410" s="24" t="s">
        <v>248</v>
      </c>
      <c r="F410" s="24" t="s">
        <v>12</v>
      </c>
      <c r="G410" s="26" t="s">
        <v>1112</v>
      </c>
      <c r="H410" s="275">
        <v>27.9629883333333</v>
      </c>
      <c r="I410" s="275">
        <v>-92.5926166666667</v>
      </c>
      <c r="J410" s="24">
        <v>157</v>
      </c>
      <c r="K410" s="25">
        <f t="shared" si="5"/>
        <v>47.8536</v>
      </c>
      <c r="L410" s="36" t="s">
        <v>4</v>
      </c>
    </row>
    <row r="411" spans="1:12">
      <c r="A411" s="40" t="s">
        <v>643</v>
      </c>
      <c r="B411" s="23" t="s">
        <v>1177</v>
      </c>
      <c r="C411" s="13" t="s">
        <v>643</v>
      </c>
      <c r="D411" s="24" t="s">
        <v>11</v>
      </c>
      <c r="E411" s="24" t="s">
        <v>248</v>
      </c>
      <c r="F411" s="24" t="s">
        <v>12</v>
      </c>
      <c r="G411" s="26" t="s">
        <v>1112</v>
      </c>
      <c r="H411" s="275">
        <v>27.9629883333333</v>
      </c>
      <c r="I411" s="275">
        <v>-92.5926166666667</v>
      </c>
      <c r="J411" s="24">
        <v>157</v>
      </c>
      <c r="K411" s="25">
        <f t="shared" si="5"/>
        <v>47.8536</v>
      </c>
      <c r="L411" s="36" t="s">
        <v>4</v>
      </c>
    </row>
    <row r="412" spans="1:12">
      <c r="A412" s="40" t="s">
        <v>644</v>
      </c>
      <c r="B412" s="23" t="s">
        <v>1178</v>
      </c>
      <c r="C412" s="13" t="s">
        <v>644</v>
      </c>
      <c r="D412" s="24" t="s">
        <v>11</v>
      </c>
      <c r="E412" s="24" t="s">
        <v>248</v>
      </c>
      <c r="F412" s="24" t="s">
        <v>12</v>
      </c>
      <c r="G412" s="26" t="s">
        <v>1112</v>
      </c>
      <c r="H412" s="275">
        <v>27.9629883333333</v>
      </c>
      <c r="I412" s="275">
        <v>-92.5926166666667</v>
      </c>
      <c r="J412" s="24">
        <v>158</v>
      </c>
      <c r="K412" s="25">
        <f t="shared" si="5"/>
        <v>48.1584</v>
      </c>
      <c r="L412" s="36" t="s">
        <v>4</v>
      </c>
    </row>
    <row r="413" spans="1:12">
      <c r="A413" s="40" t="s">
        <v>645</v>
      </c>
      <c r="B413" s="23" t="s">
        <v>1179</v>
      </c>
      <c r="C413" s="13" t="s">
        <v>645</v>
      </c>
      <c r="D413" s="24" t="s">
        <v>11</v>
      </c>
      <c r="E413" s="24" t="s">
        <v>248</v>
      </c>
      <c r="F413" s="24" t="s">
        <v>12</v>
      </c>
      <c r="G413" s="26" t="s">
        <v>1112</v>
      </c>
      <c r="H413" s="275">
        <v>27.9629883333333</v>
      </c>
      <c r="I413" s="275">
        <v>-92.5926166666667</v>
      </c>
      <c r="J413" s="24">
        <v>158</v>
      </c>
      <c r="K413" s="25">
        <f t="shared" si="5"/>
        <v>48.1584</v>
      </c>
      <c r="L413" s="36" t="s">
        <v>4</v>
      </c>
    </row>
    <row r="414" spans="1:12">
      <c r="A414" s="40" t="s">
        <v>646</v>
      </c>
      <c r="B414" s="23" t="s">
        <v>1180</v>
      </c>
      <c r="C414" s="13" t="s">
        <v>646</v>
      </c>
      <c r="D414" s="24" t="s">
        <v>11</v>
      </c>
      <c r="E414" s="24" t="s">
        <v>248</v>
      </c>
      <c r="F414" s="24" t="s">
        <v>12</v>
      </c>
      <c r="G414" s="26" t="s">
        <v>1112</v>
      </c>
      <c r="H414" s="275">
        <v>27.9629883333333</v>
      </c>
      <c r="I414" s="275">
        <v>-92.5926166666667</v>
      </c>
      <c r="J414" s="24">
        <v>156</v>
      </c>
      <c r="K414" s="25">
        <f t="shared" si="5"/>
        <v>47.5488</v>
      </c>
      <c r="L414" s="36" t="s">
        <v>4</v>
      </c>
    </row>
    <row r="415" spans="1:12">
      <c r="A415" s="40" t="s">
        <v>647</v>
      </c>
      <c r="B415" s="23" t="s">
        <v>1181</v>
      </c>
      <c r="C415" s="13" t="s">
        <v>647</v>
      </c>
      <c r="D415" s="24" t="s">
        <v>11</v>
      </c>
      <c r="E415" s="24" t="s">
        <v>248</v>
      </c>
      <c r="F415" s="24" t="s">
        <v>12</v>
      </c>
      <c r="G415" s="26" t="s">
        <v>1112</v>
      </c>
      <c r="H415" s="275">
        <v>27.9629883333333</v>
      </c>
      <c r="I415" s="275">
        <v>-92.5926166666667</v>
      </c>
      <c r="J415" s="24">
        <v>157</v>
      </c>
      <c r="K415" s="25">
        <f t="shared" si="5"/>
        <v>47.8536</v>
      </c>
      <c r="L415" s="36" t="s">
        <v>4</v>
      </c>
    </row>
    <row r="416" spans="1:12">
      <c r="A416" s="40" t="s">
        <v>648</v>
      </c>
      <c r="B416" s="23" t="s">
        <v>1182</v>
      </c>
      <c r="C416" s="13" t="s">
        <v>648</v>
      </c>
      <c r="D416" s="24" t="s">
        <v>11</v>
      </c>
      <c r="E416" s="24" t="s">
        <v>248</v>
      </c>
      <c r="F416" s="24" t="s">
        <v>12</v>
      </c>
      <c r="G416" s="26" t="s">
        <v>1112</v>
      </c>
      <c r="H416" s="275">
        <v>27.9629883333333</v>
      </c>
      <c r="I416" s="275">
        <v>-92.5926166666667</v>
      </c>
      <c r="J416" s="24">
        <v>157</v>
      </c>
      <c r="K416" s="25">
        <f t="shared" si="5"/>
        <v>47.8536</v>
      </c>
      <c r="L416" s="36" t="s">
        <v>4</v>
      </c>
    </row>
    <row r="417" spans="1:12">
      <c r="A417" s="40" t="s">
        <v>649</v>
      </c>
      <c r="B417" s="23" t="s">
        <v>1183</v>
      </c>
      <c r="C417" s="13" t="s">
        <v>649</v>
      </c>
      <c r="D417" s="24" t="s">
        <v>11</v>
      </c>
      <c r="E417" s="24" t="s">
        <v>248</v>
      </c>
      <c r="F417" s="24" t="s">
        <v>12</v>
      </c>
      <c r="G417" s="26" t="s">
        <v>1112</v>
      </c>
      <c r="H417" s="275">
        <v>27.9629883333333</v>
      </c>
      <c r="I417" s="275">
        <v>-92.5926166666667</v>
      </c>
      <c r="J417" s="24">
        <v>156</v>
      </c>
      <c r="K417" s="25">
        <f t="shared" ref="K417:K471" si="6">CONVERT(J417,"ft","m")</f>
        <v>47.5488</v>
      </c>
      <c r="L417" s="36" t="s">
        <v>4</v>
      </c>
    </row>
    <row r="418" spans="1:12">
      <c r="A418" s="40" t="s">
        <v>1184</v>
      </c>
      <c r="B418" s="23" t="s">
        <v>1185</v>
      </c>
      <c r="C418" s="13" t="s">
        <v>1184</v>
      </c>
      <c r="D418" s="24" t="s">
        <v>11</v>
      </c>
      <c r="E418" s="24" t="s">
        <v>248</v>
      </c>
      <c r="F418" s="24" t="s">
        <v>12</v>
      </c>
      <c r="G418" s="26" t="s">
        <v>1112</v>
      </c>
      <c r="H418" s="275">
        <v>27.9629883333333</v>
      </c>
      <c r="I418" s="275">
        <v>-92.5926166666667</v>
      </c>
      <c r="J418" s="24">
        <v>157</v>
      </c>
      <c r="K418" s="25">
        <f t="shared" si="6"/>
        <v>47.8536</v>
      </c>
      <c r="L418" s="36" t="s">
        <v>4</v>
      </c>
    </row>
    <row r="419" spans="1:12">
      <c r="A419" s="40" t="s">
        <v>650</v>
      </c>
      <c r="B419" s="23" t="s">
        <v>1186</v>
      </c>
      <c r="C419" s="13" t="s">
        <v>650</v>
      </c>
      <c r="D419" s="24" t="s">
        <v>11</v>
      </c>
      <c r="E419" s="24" t="s">
        <v>248</v>
      </c>
      <c r="F419" s="24" t="s">
        <v>12</v>
      </c>
      <c r="G419" s="26" t="s">
        <v>1112</v>
      </c>
      <c r="H419" s="275">
        <v>27.9629883333333</v>
      </c>
      <c r="I419" s="275">
        <v>-92.5926166666667</v>
      </c>
      <c r="J419" s="24">
        <v>162</v>
      </c>
      <c r="K419" s="25">
        <f t="shared" si="6"/>
        <v>49.377600000000001</v>
      </c>
      <c r="L419" s="36" t="s">
        <v>4</v>
      </c>
    </row>
    <row r="420" spans="1:12">
      <c r="A420" s="40" t="s">
        <v>651</v>
      </c>
      <c r="B420" s="23" t="s">
        <v>1187</v>
      </c>
      <c r="C420" s="13" t="s">
        <v>651</v>
      </c>
      <c r="D420" s="24" t="s">
        <v>11</v>
      </c>
      <c r="E420" s="24" t="s">
        <v>248</v>
      </c>
      <c r="F420" s="24" t="s">
        <v>12</v>
      </c>
      <c r="G420" s="26" t="s">
        <v>1112</v>
      </c>
      <c r="H420" s="275">
        <v>27.9629883333333</v>
      </c>
      <c r="I420" s="275">
        <v>-92.5926166666667</v>
      </c>
      <c r="J420" s="24">
        <v>162</v>
      </c>
      <c r="K420" s="25">
        <f t="shared" si="6"/>
        <v>49.377600000000001</v>
      </c>
      <c r="L420" s="36" t="s">
        <v>4</v>
      </c>
    </row>
    <row r="421" spans="1:12">
      <c r="A421" s="40" t="s">
        <v>652</v>
      </c>
      <c r="B421" s="23" t="s">
        <v>1188</v>
      </c>
      <c r="C421" s="13" t="s">
        <v>652</v>
      </c>
      <c r="D421" s="24" t="s">
        <v>11</v>
      </c>
      <c r="E421" s="24" t="s">
        <v>248</v>
      </c>
      <c r="F421" s="24" t="s">
        <v>12</v>
      </c>
      <c r="G421" s="26" t="s">
        <v>1112</v>
      </c>
      <c r="H421" s="275">
        <v>27.9629883333333</v>
      </c>
      <c r="I421" s="275">
        <v>-92.5926166666667</v>
      </c>
      <c r="J421" s="24">
        <v>160</v>
      </c>
      <c r="K421" s="25">
        <f t="shared" si="6"/>
        <v>48.768000000000001</v>
      </c>
      <c r="L421" s="36" t="s">
        <v>4</v>
      </c>
    </row>
    <row r="422" spans="1:12">
      <c r="A422" s="40" t="s">
        <v>653</v>
      </c>
      <c r="B422" s="23" t="s">
        <v>1189</v>
      </c>
      <c r="C422" s="13" t="s">
        <v>653</v>
      </c>
      <c r="D422" s="24" t="s">
        <v>11</v>
      </c>
      <c r="E422" s="24" t="s">
        <v>248</v>
      </c>
      <c r="F422" s="24" t="s">
        <v>12</v>
      </c>
      <c r="G422" s="26" t="s">
        <v>1112</v>
      </c>
      <c r="H422" s="275">
        <v>27.9629883333333</v>
      </c>
      <c r="I422" s="275">
        <v>-92.5926166666667</v>
      </c>
      <c r="J422" s="24">
        <v>159</v>
      </c>
      <c r="K422" s="25">
        <f t="shared" si="6"/>
        <v>48.463200000000001</v>
      </c>
      <c r="L422" s="36" t="s">
        <v>4</v>
      </c>
    </row>
    <row r="423" spans="1:12">
      <c r="A423" s="40" t="s">
        <v>654</v>
      </c>
      <c r="B423" s="23" t="s">
        <v>1190</v>
      </c>
      <c r="C423" s="13" t="s">
        <v>654</v>
      </c>
      <c r="D423" s="24" t="s">
        <v>11</v>
      </c>
      <c r="E423" s="24" t="s">
        <v>248</v>
      </c>
      <c r="F423" s="24" t="s">
        <v>12</v>
      </c>
      <c r="G423" s="26" t="s">
        <v>1112</v>
      </c>
      <c r="H423" s="275">
        <v>27.9629883333333</v>
      </c>
      <c r="I423" s="275">
        <v>-92.5926166666667</v>
      </c>
      <c r="J423" s="24">
        <v>159</v>
      </c>
      <c r="K423" s="25">
        <f t="shared" si="6"/>
        <v>48.463200000000001</v>
      </c>
      <c r="L423" s="36" t="s">
        <v>4</v>
      </c>
    </row>
    <row r="424" spans="1:12">
      <c r="A424" s="40" t="s">
        <v>655</v>
      </c>
      <c r="B424" s="23" t="s">
        <v>1191</v>
      </c>
      <c r="C424" s="13" t="s">
        <v>655</v>
      </c>
      <c r="D424" s="24" t="s">
        <v>11</v>
      </c>
      <c r="E424" s="24" t="s">
        <v>248</v>
      </c>
      <c r="F424" s="24" t="s">
        <v>12</v>
      </c>
      <c r="G424" s="26" t="s">
        <v>1112</v>
      </c>
      <c r="H424" s="275">
        <v>27.9629883333333</v>
      </c>
      <c r="I424" s="275">
        <v>-92.5926166666667</v>
      </c>
      <c r="J424" s="24">
        <v>157</v>
      </c>
      <c r="K424" s="25">
        <f t="shared" si="6"/>
        <v>47.8536</v>
      </c>
      <c r="L424" s="36" t="s">
        <v>4</v>
      </c>
    </row>
    <row r="425" spans="1:12">
      <c r="A425" s="40" t="s">
        <v>656</v>
      </c>
      <c r="B425" s="23" t="s">
        <v>1192</v>
      </c>
      <c r="C425" s="13" t="s">
        <v>656</v>
      </c>
      <c r="D425" s="24" t="s">
        <v>11</v>
      </c>
      <c r="E425" s="24" t="s">
        <v>248</v>
      </c>
      <c r="F425" s="24" t="s">
        <v>12</v>
      </c>
      <c r="G425" s="26" t="s">
        <v>1112</v>
      </c>
      <c r="H425" s="275">
        <v>27.9629883333333</v>
      </c>
      <c r="I425" s="275">
        <v>-92.5926166666667</v>
      </c>
      <c r="J425" s="24">
        <v>157</v>
      </c>
      <c r="K425" s="25">
        <f t="shared" si="6"/>
        <v>47.8536</v>
      </c>
      <c r="L425" s="36" t="s">
        <v>4</v>
      </c>
    </row>
    <row r="426" spans="1:12">
      <c r="A426" s="40" t="s">
        <v>657</v>
      </c>
      <c r="B426" s="23" t="s">
        <v>1193</v>
      </c>
      <c r="C426" s="13" t="s">
        <v>657</v>
      </c>
      <c r="D426" s="24" t="s">
        <v>11</v>
      </c>
      <c r="E426" s="24" t="s">
        <v>248</v>
      </c>
      <c r="F426" s="24" t="s">
        <v>12</v>
      </c>
      <c r="G426" s="26" t="s">
        <v>1112</v>
      </c>
      <c r="H426" s="275">
        <v>27.9629883333333</v>
      </c>
      <c r="I426" s="275">
        <v>-92.5926166666667</v>
      </c>
      <c r="J426" s="24">
        <v>156</v>
      </c>
      <c r="K426" s="25">
        <f t="shared" si="6"/>
        <v>47.5488</v>
      </c>
      <c r="L426" s="36" t="s">
        <v>4</v>
      </c>
    </row>
    <row r="427" spans="1:12">
      <c r="A427" s="40" t="s">
        <v>658</v>
      </c>
      <c r="B427" s="23" t="s">
        <v>1194</v>
      </c>
      <c r="C427" s="13" t="s">
        <v>658</v>
      </c>
      <c r="D427" s="24" t="s">
        <v>11</v>
      </c>
      <c r="E427" s="24" t="s">
        <v>248</v>
      </c>
      <c r="F427" s="24" t="s">
        <v>12</v>
      </c>
      <c r="G427" s="26" t="s">
        <v>1112</v>
      </c>
      <c r="H427" s="275">
        <v>27.9629883333333</v>
      </c>
      <c r="I427" s="275">
        <v>-92.5926166666667</v>
      </c>
      <c r="J427" s="24">
        <v>156</v>
      </c>
      <c r="K427" s="25">
        <f t="shared" si="6"/>
        <v>47.5488</v>
      </c>
      <c r="L427" s="36" t="s">
        <v>4</v>
      </c>
    </row>
    <row r="428" spans="1:12">
      <c r="A428" s="40" t="s">
        <v>659</v>
      </c>
      <c r="B428" s="23" t="s">
        <v>1195</v>
      </c>
      <c r="C428" s="13" t="s">
        <v>659</v>
      </c>
      <c r="D428" s="24" t="s">
        <v>11</v>
      </c>
      <c r="E428" s="24" t="s">
        <v>248</v>
      </c>
      <c r="F428" s="24" t="s">
        <v>12</v>
      </c>
      <c r="G428" s="26" t="s">
        <v>1112</v>
      </c>
      <c r="H428" s="275">
        <v>27.9629883333333</v>
      </c>
      <c r="I428" s="275">
        <v>-92.5926166666667</v>
      </c>
      <c r="J428" s="24">
        <v>158</v>
      </c>
      <c r="K428" s="25">
        <f t="shared" si="6"/>
        <v>48.1584</v>
      </c>
      <c r="L428" s="36" t="s">
        <v>4</v>
      </c>
    </row>
    <row r="429" spans="1:12">
      <c r="A429" s="40" t="s">
        <v>660</v>
      </c>
      <c r="B429" s="23" t="s">
        <v>1196</v>
      </c>
      <c r="C429" s="13" t="s">
        <v>660</v>
      </c>
      <c r="D429" s="24" t="s">
        <v>11</v>
      </c>
      <c r="E429" s="24" t="s">
        <v>248</v>
      </c>
      <c r="F429" s="24" t="s">
        <v>12</v>
      </c>
      <c r="G429" s="26" t="s">
        <v>1112</v>
      </c>
      <c r="H429" s="275">
        <v>27.9629883333333</v>
      </c>
      <c r="I429" s="275">
        <v>-92.5926166666667</v>
      </c>
      <c r="J429" s="24">
        <v>158</v>
      </c>
      <c r="K429" s="25">
        <f t="shared" si="6"/>
        <v>48.1584</v>
      </c>
      <c r="L429" s="36" t="s">
        <v>4</v>
      </c>
    </row>
    <row r="430" spans="1:12">
      <c r="A430" s="40" t="s">
        <v>661</v>
      </c>
      <c r="B430" s="23" t="s">
        <v>1197</v>
      </c>
      <c r="C430" s="13" t="s">
        <v>661</v>
      </c>
      <c r="D430" s="24" t="s">
        <v>11</v>
      </c>
      <c r="E430" s="24" t="s">
        <v>248</v>
      </c>
      <c r="F430" s="24" t="s">
        <v>12</v>
      </c>
      <c r="G430" s="26" t="s">
        <v>1112</v>
      </c>
      <c r="H430" s="275">
        <v>27.9629883333333</v>
      </c>
      <c r="I430" s="275">
        <v>-92.5926166666667</v>
      </c>
      <c r="J430" s="24">
        <v>152</v>
      </c>
      <c r="K430" s="25">
        <f t="shared" si="6"/>
        <v>46.329599999999999</v>
      </c>
      <c r="L430" s="36" t="s">
        <v>4</v>
      </c>
    </row>
    <row r="431" spans="1:12">
      <c r="A431" s="40" t="s">
        <v>662</v>
      </c>
      <c r="B431" s="23" t="s">
        <v>1198</v>
      </c>
      <c r="C431" s="13" t="s">
        <v>662</v>
      </c>
      <c r="D431" s="24" t="s">
        <v>11</v>
      </c>
      <c r="E431" s="24" t="s">
        <v>248</v>
      </c>
      <c r="F431" s="24" t="s">
        <v>12</v>
      </c>
      <c r="G431" s="26" t="s">
        <v>1112</v>
      </c>
      <c r="H431" s="275">
        <v>27.9629883333333</v>
      </c>
      <c r="I431" s="275">
        <v>-92.5926166666667</v>
      </c>
      <c r="J431" s="24">
        <v>158</v>
      </c>
      <c r="K431" s="25">
        <f t="shared" si="6"/>
        <v>48.1584</v>
      </c>
      <c r="L431" s="36" t="s">
        <v>4</v>
      </c>
    </row>
    <row r="432" spans="1:12">
      <c r="A432" s="40" t="s">
        <v>663</v>
      </c>
      <c r="B432" s="23" t="s">
        <v>1199</v>
      </c>
      <c r="C432" s="13" t="s">
        <v>663</v>
      </c>
      <c r="D432" s="24" t="s">
        <v>11</v>
      </c>
      <c r="E432" s="24" t="s">
        <v>248</v>
      </c>
      <c r="F432" s="24" t="s">
        <v>12</v>
      </c>
      <c r="G432" s="26" t="s">
        <v>1112</v>
      </c>
      <c r="H432" s="275">
        <v>27.9629883333333</v>
      </c>
      <c r="I432" s="275">
        <v>-92.5926166666667</v>
      </c>
      <c r="J432" s="24">
        <v>157</v>
      </c>
      <c r="K432" s="25">
        <f t="shared" si="6"/>
        <v>47.8536</v>
      </c>
      <c r="L432" s="36" t="s">
        <v>4</v>
      </c>
    </row>
    <row r="433" spans="1:12">
      <c r="A433" s="40" t="s">
        <v>1200</v>
      </c>
      <c r="B433" s="23" t="s">
        <v>1201</v>
      </c>
      <c r="C433" s="13" t="s">
        <v>1200</v>
      </c>
      <c r="D433" s="24" t="s">
        <v>11</v>
      </c>
      <c r="E433" s="24" t="s">
        <v>248</v>
      </c>
      <c r="F433" s="24" t="s">
        <v>12</v>
      </c>
      <c r="G433" s="26" t="s">
        <v>1112</v>
      </c>
      <c r="H433" s="275">
        <v>27.9629883333333</v>
      </c>
      <c r="I433" s="275">
        <v>-92.5926166666667</v>
      </c>
      <c r="J433" s="24">
        <v>157</v>
      </c>
      <c r="K433" s="25">
        <f t="shared" si="6"/>
        <v>47.8536</v>
      </c>
      <c r="L433" s="36" t="s">
        <v>4</v>
      </c>
    </row>
    <row r="434" spans="1:12">
      <c r="A434" s="40" t="s">
        <v>664</v>
      </c>
      <c r="B434" s="23" t="s">
        <v>1202</v>
      </c>
      <c r="C434" s="13" t="s">
        <v>664</v>
      </c>
      <c r="D434" s="24" t="s">
        <v>75</v>
      </c>
      <c r="E434" s="24" t="s">
        <v>249</v>
      </c>
      <c r="F434" s="24" t="s">
        <v>76</v>
      </c>
      <c r="G434" s="26" t="s">
        <v>1112</v>
      </c>
      <c r="H434" s="275">
        <v>27.894886666666668</v>
      </c>
      <c r="I434" s="275">
        <v>-93.305223333333302</v>
      </c>
      <c r="J434" s="24">
        <v>157</v>
      </c>
      <c r="K434" s="25">
        <f t="shared" si="6"/>
        <v>47.8536</v>
      </c>
      <c r="L434" s="36" t="s">
        <v>4</v>
      </c>
    </row>
    <row r="435" spans="1:12">
      <c r="A435" s="40" t="s">
        <v>665</v>
      </c>
      <c r="B435" s="23" t="s">
        <v>1203</v>
      </c>
      <c r="C435" s="13" t="s">
        <v>665</v>
      </c>
      <c r="D435" s="24" t="s">
        <v>75</v>
      </c>
      <c r="E435" s="24" t="s">
        <v>249</v>
      </c>
      <c r="F435" s="24" t="s">
        <v>76</v>
      </c>
      <c r="G435" s="26" t="s">
        <v>1112</v>
      </c>
      <c r="H435" s="275">
        <v>27.894886666666668</v>
      </c>
      <c r="I435" s="275">
        <v>-93.305223333333302</v>
      </c>
      <c r="J435" s="24">
        <v>159</v>
      </c>
      <c r="K435" s="25">
        <f t="shared" si="6"/>
        <v>48.463200000000001</v>
      </c>
      <c r="L435" s="36" t="s">
        <v>4</v>
      </c>
    </row>
    <row r="436" spans="1:12">
      <c r="A436" s="40" t="s">
        <v>666</v>
      </c>
      <c r="B436" s="23" t="s">
        <v>1204</v>
      </c>
      <c r="C436" s="13" t="s">
        <v>666</v>
      </c>
      <c r="D436" s="24" t="s">
        <v>75</v>
      </c>
      <c r="E436" s="24" t="s">
        <v>249</v>
      </c>
      <c r="F436" s="24" t="s">
        <v>76</v>
      </c>
      <c r="G436" s="26" t="s">
        <v>1112</v>
      </c>
      <c r="H436" s="275">
        <v>27.894886666666668</v>
      </c>
      <c r="I436" s="275">
        <v>-93.305223333333302</v>
      </c>
      <c r="J436" s="24">
        <v>158</v>
      </c>
      <c r="K436" s="25">
        <f t="shared" si="6"/>
        <v>48.1584</v>
      </c>
      <c r="L436" s="36" t="s">
        <v>4</v>
      </c>
    </row>
    <row r="437" spans="1:12">
      <c r="A437" s="40" t="s">
        <v>667</v>
      </c>
      <c r="B437" s="23" t="s">
        <v>1205</v>
      </c>
      <c r="C437" s="13" t="s">
        <v>667</v>
      </c>
      <c r="D437" s="24" t="s">
        <v>75</v>
      </c>
      <c r="E437" s="24" t="s">
        <v>249</v>
      </c>
      <c r="F437" s="24" t="s">
        <v>76</v>
      </c>
      <c r="G437" s="26" t="s">
        <v>1112</v>
      </c>
      <c r="H437" s="275">
        <v>27.894886666666668</v>
      </c>
      <c r="I437" s="275">
        <v>-93.305223333333302</v>
      </c>
      <c r="J437" s="24">
        <v>160</v>
      </c>
      <c r="K437" s="25">
        <f t="shared" si="6"/>
        <v>48.768000000000001</v>
      </c>
      <c r="L437" s="36" t="s">
        <v>4</v>
      </c>
    </row>
    <row r="438" spans="1:12">
      <c r="A438" s="40" t="s">
        <v>668</v>
      </c>
      <c r="B438" s="23" t="s">
        <v>1206</v>
      </c>
      <c r="C438" s="13" t="s">
        <v>668</v>
      </c>
      <c r="D438" s="24" t="s">
        <v>75</v>
      </c>
      <c r="E438" s="24" t="s">
        <v>249</v>
      </c>
      <c r="F438" s="24" t="s">
        <v>76</v>
      </c>
      <c r="G438" s="26" t="s">
        <v>1112</v>
      </c>
      <c r="H438" s="275">
        <v>27.894886666666668</v>
      </c>
      <c r="I438" s="275">
        <v>-93.305223333333302</v>
      </c>
      <c r="J438" s="24">
        <v>160</v>
      </c>
      <c r="K438" s="25">
        <f t="shared" si="6"/>
        <v>48.768000000000001</v>
      </c>
      <c r="L438" s="36" t="s">
        <v>4</v>
      </c>
    </row>
    <row r="439" spans="1:12">
      <c r="A439" s="40" t="s">
        <v>669</v>
      </c>
      <c r="B439" s="23" t="s">
        <v>1207</v>
      </c>
      <c r="C439" s="13" t="s">
        <v>669</v>
      </c>
      <c r="D439" s="24" t="s">
        <v>75</v>
      </c>
      <c r="E439" s="24" t="s">
        <v>249</v>
      </c>
      <c r="F439" s="24" t="s">
        <v>76</v>
      </c>
      <c r="G439" s="26" t="s">
        <v>1112</v>
      </c>
      <c r="H439" s="275">
        <v>27.894886666666668</v>
      </c>
      <c r="I439" s="275">
        <v>-93.305223333333302</v>
      </c>
      <c r="J439" s="24">
        <v>157</v>
      </c>
      <c r="K439" s="25">
        <f t="shared" si="6"/>
        <v>47.8536</v>
      </c>
      <c r="L439" s="36" t="s">
        <v>4</v>
      </c>
    </row>
    <row r="440" spans="1:12">
      <c r="A440" s="40" t="s">
        <v>670</v>
      </c>
      <c r="B440" s="23" t="s">
        <v>1208</v>
      </c>
      <c r="C440" s="13" t="s">
        <v>670</v>
      </c>
      <c r="D440" s="24" t="s">
        <v>75</v>
      </c>
      <c r="E440" s="24" t="s">
        <v>249</v>
      </c>
      <c r="F440" s="24" t="s">
        <v>76</v>
      </c>
      <c r="G440" s="26" t="s">
        <v>1112</v>
      </c>
      <c r="H440" s="275">
        <v>27.894886666666668</v>
      </c>
      <c r="I440" s="275">
        <v>-93.305223333333302</v>
      </c>
      <c r="J440" s="24">
        <v>158</v>
      </c>
      <c r="K440" s="25">
        <f t="shared" si="6"/>
        <v>48.1584</v>
      </c>
      <c r="L440" s="36" t="s">
        <v>4</v>
      </c>
    </row>
    <row r="441" spans="1:12">
      <c r="A441" s="40" t="s">
        <v>671</v>
      </c>
      <c r="B441" s="23" t="s">
        <v>1209</v>
      </c>
      <c r="C441" s="13" t="s">
        <v>671</v>
      </c>
      <c r="D441" s="24" t="s">
        <v>75</v>
      </c>
      <c r="E441" s="24" t="s">
        <v>249</v>
      </c>
      <c r="F441" s="24" t="s">
        <v>76</v>
      </c>
      <c r="G441" s="26" t="s">
        <v>1112</v>
      </c>
      <c r="H441" s="275">
        <v>27.894886666666668</v>
      </c>
      <c r="I441" s="275">
        <v>-93.305223333333302</v>
      </c>
      <c r="J441" s="24">
        <v>158</v>
      </c>
      <c r="K441" s="25">
        <f t="shared" si="6"/>
        <v>48.1584</v>
      </c>
      <c r="L441" s="36" t="s">
        <v>4</v>
      </c>
    </row>
    <row r="442" spans="1:12">
      <c r="A442" s="40" t="s">
        <v>672</v>
      </c>
      <c r="B442" s="23" t="s">
        <v>1210</v>
      </c>
      <c r="C442" s="13" t="s">
        <v>672</v>
      </c>
      <c r="D442" s="24" t="s">
        <v>75</v>
      </c>
      <c r="E442" s="24" t="s">
        <v>249</v>
      </c>
      <c r="F442" s="24" t="s">
        <v>76</v>
      </c>
      <c r="G442" s="26" t="s">
        <v>1112</v>
      </c>
      <c r="H442" s="275">
        <v>27.894886666666668</v>
      </c>
      <c r="I442" s="275">
        <v>-93.305223333333302</v>
      </c>
      <c r="J442" s="24">
        <v>157</v>
      </c>
      <c r="K442" s="25">
        <f t="shared" si="6"/>
        <v>47.8536</v>
      </c>
      <c r="L442" s="36" t="s">
        <v>4</v>
      </c>
    </row>
    <row r="443" spans="1:12">
      <c r="A443" s="40" t="s">
        <v>673</v>
      </c>
      <c r="B443" s="23" t="s">
        <v>1211</v>
      </c>
      <c r="C443" s="13" t="s">
        <v>673</v>
      </c>
      <c r="D443" s="24" t="s">
        <v>75</v>
      </c>
      <c r="E443" s="24" t="s">
        <v>249</v>
      </c>
      <c r="F443" s="24" t="s">
        <v>76</v>
      </c>
      <c r="G443" s="26" t="s">
        <v>1112</v>
      </c>
      <c r="H443" s="275">
        <v>27.894886666666668</v>
      </c>
      <c r="I443" s="275">
        <v>-93.305223333333302</v>
      </c>
      <c r="J443" s="24">
        <v>157</v>
      </c>
      <c r="K443" s="25">
        <f t="shared" si="6"/>
        <v>47.8536</v>
      </c>
      <c r="L443" s="36" t="s">
        <v>4</v>
      </c>
    </row>
    <row r="444" spans="1:12">
      <c r="A444" s="40" t="s">
        <v>674</v>
      </c>
      <c r="B444" s="23" t="s">
        <v>1212</v>
      </c>
      <c r="C444" s="13" t="s">
        <v>674</v>
      </c>
      <c r="D444" s="24" t="s">
        <v>75</v>
      </c>
      <c r="E444" s="24" t="s">
        <v>249</v>
      </c>
      <c r="F444" s="24" t="s">
        <v>76</v>
      </c>
      <c r="G444" s="26" t="s">
        <v>1112</v>
      </c>
      <c r="H444" s="275">
        <v>27.894886666666668</v>
      </c>
      <c r="I444" s="275">
        <v>-93.305223333333302</v>
      </c>
      <c r="J444" s="24">
        <v>157</v>
      </c>
      <c r="K444" s="25">
        <f t="shared" si="6"/>
        <v>47.8536</v>
      </c>
      <c r="L444" s="36" t="s">
        <v>4</v>
      </c>
    </row>
    <row r="445" spans="1:12">
      <c r="A445" s="40" t="s">
        <v>675</v>
      </c>
      <c r="B445" s="23" t="s">
        <v>1213</v>
      </c>
      <c r="C445" s="13" t="s">
        <v>675</v>
      </c>
      <c r="D445" s="24" t="s">
        <v>75</v>
      </c>
      <c r="E445" s="24" t="s">
        <v>249</v>
      </c>
      <c r="F445" s="24" t="s">
        <v>76</v>
      </c>
      <c r="G445" s="26" t="s">
        <v>1112</v>
      </c>
      <c r="H445" s="275">
        <v>27.894886666666668</v>
      </c>
      <c r="I445" s="275">
        <v>-93.305223333333302</v>
      </c>
      <c r="J445" s="24">
        <v>158</v>
      </c>
      <c r="K445" s="25">
        <f t="shared" si="6"/>
        <v>48.1584</v>
      </c>
      <c r="L445" s="36" t="s">
        <v>4</v>
      </c>
    </row>
    <row r="446" spans="1:12">
      <c r="A446" s="40" t="s">
        <v>676</v>
      </c>
      <c r="B446" s="23" t="s">
        <v>1214</v>
      </c>
      <c r="C446" s="13" t="s">
        <v>676</v>
      </c>
      <c r="D446" s="24" t="s">
        <v>75</v>
      </c>
      <c r="E446" s="24" t="s">
        <v>249</v>
      </c>
      <c r="F446" s="24" t="s">
        <v>76</v>
      </c>
      <c r="G446" s="26" t="s">
        <v>1112</v>
      </c>
      <c r="H446" s="275">
        <v>27.894886666666668</v>
      </c>
      <c r="I446" s="275">
        <v>-93.305223333333302</v>
      </c>
      <c r="J446" s="24">
        <v>157</v>
      </c>
      <c r="K446" s="25">
        <f t="shared" si="6"/>
        <v>47.8536</v>
      </c>
      <c r="L446" s="36" t="s">
        <v>4</v>
      </c>
    </row>
    <row r="447" spans="1:12">
      <c r="A447" s="40" t="s">
        <v>677</v>
      </c>
      <c r="B447" s="23" t="s">
        <v>1215</v>
      </c>
      <c r="C447" s="13" t="s">
        <v>677</v>
      </c>
      <c r="D447" s="24" t="s">
        <v>75</v>
      </c>
      <c r="E447" s="24" t="s">
        <v>249</v>
      </c>
      <c r="F447" s="24" t="s">
        <v>76</v>
      </c>
      <c r="G447" s="26" t="s">
        <v>1112</v>
      </c>
      <c r="H447" s="275">
        <v>27.894886666666668</v>
      </c>
      <c r="I447" s="275">
        <v>-93.305223333333302</v>
      </c>
      <c r="J447" s="24">
        <v>157</v>
      </c>
      <c r="K447" s="25">
        <f t="shared" si="6"/>
        <v>47.8536</v>
      </c>
      <c r="L447" s="36" t="s">
        <v>4</v>
      </c>
    </row>
    <row r="448" spans="1:12">
      <c r="A448" s="40" t="s">
        <v>678</v>
      </c>
      <c r="B448" s="23" t="s">
        <v>1216</v>
      </c>
      <c r="C448" s="13" t="s">
        <v>678</v>
      </c>
      <c r="D448" s="24" t="s">
        <v>75</v>
      </c>
      <c r="E448" s="24" t="s">
        <v>249</v>
      </c>
      <c r="F448" s="24" t="s">
        <v>76</v>
      </c>
      <c r="G448" s="26" t="s">
        <v>1112</v>
      </c>
      <c r="H448" s="275">
        <v>27.894886666666668</v>
      </c>
      <c r="I448" s="275">
        <v>-93.305223333333302</v>
      </c>
      <c r="J448" s="24">
        <v>157</v>
      </c>
      <c r="K448" s="25">
        <f t="shared" si="6"/>
        <v>47.8536</v>
      </c>
      <c r="L448" s="36" t="s">
        <v>4</v>
      </c>
    </row>
    <row r="449" spans="1:12">
      <c r="A449" s="40" t="s">
        <v>679</v>
      </c>
      <c r="B449" s="23" t="s">
        <v>1217</v>
      </c>
      <c r="C449" s="13" t="s">
        <v>679</v>
      </c>
      <c r="D449" s="24" t="s">
        <v>75</v>
      </c>
      <c r="E449" s="24" t="s">
        <v>249</v>
      </c>
      <c r="F449" s="24" t="s">
        <v>76</v>
      </c>
      <c r="G449" s="26" t="s">
        <v>1112</v>
      </c>
      <c r="H449" s="275">
        <v>27.894886666666668</v>
      </c>
      <c r="I449" s="275">
        <v>-93.305223333333302</v>
      </c>
      <c r="J449" s="24">
        <v>157</v>
      </c>
      <c r="K449" s="25">
        <f t="shared" si="6"/>
        <v>47.8536</v>
      </c>
      <c r="L449" s="36" t="s">
        <v>4</v>
      </c>
    </row>
    <row r="450" spans="1:12">
      <c r="A450" s="40" t="s">
        <v>680</v>
      </c>
      <c r="B450" s="23" t="s">
        <v>1218</v>
      </c>
      <c r="C450" s="13" t="s">
        <v>680</v>
      </c>
      <c r="D450" s="24" t="s">
        <v>75</v>
      </c>
      <c r="E450" s="24" t="s">
        <v>249</v>
      </c>
      <c r="F450" s="24" t="s">
        <v>76</v>
      </c>
      <c r="G450" s="26" t="s">
        <v>1112</v>
      </c>
      <c r="H450" s="275">
        <v>27.894886666666668</v>
      </c>
      <c r="I450" s="275">
        <v>-93.305223333333302</v>
      </c>
      <c r="J450" s="24">
        <v>157</v>
      </c>
      <c r="K450" s="25">
        <f t="shared" si="6"/>
        <v>47.8536</v>
      </c>
      <c r="L450" s="36" t="s">
        <v>4</v>
      </c>
    </row>
    <row r="451" spans="1:12">
      <c r="A451" s="40" t="s">
        <v>681</v>
      </c>
      <c r="B451" s="23" t="s">
        <v>1219</v>
      </c>
      <c r="C451" s="13" t="s">
        <v>681</v>
      </c>
      <c r="D451" s="24" t="s">
        <v>75</v>
      </c>
      <c r="E451" s="24" t="s">
        <v>249</v>
      </c>
      <c r="F451" s="24" t="s">
        <v>76</v>
      </c>
      <c r="G451" s="26" t="s">
        <v>1112</v>
      </c>
      <c r="H451" s="275">
        <v>27.894886666666668</v>
      </c>
      <c r="I451" s="275">
        <v>-93.305223333333302</v>
      </c>
      <c r="J451" s="24">
        <v>157</v>
      </c>
      <c r="K451" s="25">
        <f t="shared" si="6"/>
        <v>47.8536</v>
      </c>
      <c r="L451" s="36" t="s">
        <v>4</v>
      </c>
    </row>
    <row r="452" spans="1:12">
      <c r="A452" s="40" t="s">
        <v>682</v>
      </c>
      <c r="B452" s="23" t="s">
        <v>1220</v>
      </c>
      <c r="C452" s="13" t="s">
        <v>682</v>
      </c>
      <c r="D452" s="24" t="s">
        <v>75</v>
      </c>
      <c r="E452" s="24" t="s">
        <v>249</v>
      </c>
      <c r="F452" s="24" t="s">
        <v>76</v>
      </c>
      <c r="G452" s="26" t="s">
        <v>1112</v>
      </c>
      <c r="H452" s="275">
        <v>27.894886666666668</v>
      </c>
      <c r="I452" s="275">
        <v>-93.305223333333302</v>
      </c>
      <c r="J452" s="24">
        <v>157</v>
      </c>
      <c r="K452" s="25">
        <f t="shared" si="6"/>
        <v>47.8536</v>
      </c>
      <c r="L452" s="36" t="s">
        <v>4</v>
      </c>
    </row>
    <row r="453" spans="1:12">
      <c r="A453" s="40" t="s">
        <v>683</v>
      </c>
      <c r="B453" s="23" t="s">
        <v>1221</v>
      </c>
      <c r="C453" s="13" t="s">
        <v>683</v>
      </c>
      <c r="D453" s="24" t="s">
        <v>75</v>
      </c>
      <c r="E453" s="24" t="s">
        <v>249</v>
      </c>
      <c r="F453" s="24" t="s">
        <v>76</v>
      </c>
      <c r="G453" s="26" t="s">
        <v>1112</v>
      </c>
      <c r="H453" s="275">
        <v>27.894886666666668</v>
      </c>
      <c r="I453" s="275">
        <v>-93.305223333333302</v>
      </c>
      <c r="J453" s="24">
        <v>156</v>
      </c>
      <c r="K453" s="25">
        <f t="shared" si="6"/>
        <v>47.5488</v>
      </c>
      <c r="L453" s="36" t="s">
        <v>4</v>
      </c>
    </row>
    <row r="454" spans="1:12">
      <c r="A454" s="40" t="s">
        <v>684</v>
      </c>
      <c r="B454" s="23" t="s">
        <v>1222</v>
      </c>
      <c r="C454" s="13" t="s">
        <v>684</v>
      </c>
      <c r="D454" s="24" t="s">
        <v>75</v>
      </c>
      <c r="E454" s="24" t="s">
        <v>249</v>
      </c>
      <c r="F454" s="24" t="s">
        <v>76</v>
      </c>
      <c r="G454" s="26" t="s">
        <v>1112</v>
      </c>
      <c r="H454" s="275">
        <v>27.894886666666668</v>
      </c>
      <c r="I454" s="275">
        <v>-93.305223333333302</v>
      </c>
      <c r="J454" s="24">
        <v>156</v>
      </c>
      <c r="K454" s="25">
        <f t="shared" si="6"/>
        <v>47.5488</v>
      </c>
      <c r="L454" s="36" t="s">
        <v>4</v>
      </c>
    </row>
    <row r="455" spans="1:12">
      <c r="A455" s="40" t="s">
        <v>685</v>
      </c>
      <c r="B455" s="23" t="s">
        <v>1223</v>
      </c>
      <c r="C455" s="13" t="s">
        <v>685</v>
      </c>
      <c r="D455" s="24" t="s">
        <v>75</v>
      </c>
      <c r="E455" s="24" t="s">
        <v>249</v>
      </c>
      <c r="F455" s="24" t="s">
        <v>76</v>
      </c>
      <c r="G455" s="26" t="s">
        <v>1112</v>
      </c>
      <c r="H455" s="275">
        <v>27.894886666666668</v>
      </c>
      <c r="I455" s="275">
        <v>-93.305223333333302</v>
      </c>
      <c r="J455" s="24">
        <v>155</v>
      </c>
      <c r="K455" s="25">
        <f t="shared" si="6"/>
        <v>47.244</v>
      </c>
      <c r="L455" s="36" t="s">
        <v>4</v>
      </c>
    </row>
    <row r="456" spans="1:12">
      <c r="A456" s="40" t="s">
        <v>686</v>
      </c>
      <c r="B456" s="23" t="s">
        <v>1224</v>
      </c>
      <c r="C456" s="13" t="s">
        <v>686</v>
      </c>
      <c r="D456" s="24" t="s">
        <v>75</v>
      </c>
      <c r="E456" s="24" t="s">
        <v>249</v>
      </c>
      <c r="F456" s="24" t="s">
        <v>76</v>
      </c>
      <c r="G456" s="26" t="s">
        <v>1112</v>
      </c>
      <c r="H456" s="275">
        <v>27.894886666666668</v>
      </c>
      <c r="I456" s="275">
        <v>-93.305223333333302</v>
      </c>
      <c r="J456" s="24">
        <v>156</v>
      </c>
      <c r="K456" s="25">
        <f t="shared" si="6"/>
        <v>47.5488</v>
      </c>
      <c r="L456" s="36" t="s">
        <v>4</v>
      </c>
    </row>
    <row r="457" spans="1:12">
      <c r="A457" s="40" t="s">
        <v>687</v>
      </c>
      <c r="B457" s="23" t="s">
        <v>1225</v>
      </c>
      <c r="C457" s="13" t="s">
        <v>687</v>
      </c>
      <c r="D457" s="24" t="s">
        <v>75</v>
      </c>
      <c r="E457" s="24" t="s">
        <v>249</v>
      </c>
      <c r="F457" s="24" t="s">
        <v>76</v>
      </c>
      <c r="G457" s="26" t="s">
        <v>1112</v>
      </c>
      <c r="H457" s="275">
        <v>27.894886666666668</v>
      </c>
      <c r="I457" s="275">
        <v>-93.305223333333302</v>
      </c>
      <c r="J457" s="24">
        <v>153</v>
      </c>
      <c r="K457" s="25">
        <f t="shared" si="6"/>
        <v>46.634399999999999</v>
      </c>
      <c r="L457" s="36" t="s">
        <v>4</v>
      </c>
    </row>
    <row r="458" spans="1:12">
      <c r="A458" s="40" t="s">
        <v>688</v>
      </c>
      <c r="B458" s="23" t="s">
        <v>1226</v>
      </c>
      <c r="C458" s="13" t="s">
        <v>688</v>
      </c>
      <c r="D458" s="24" t="s">
        <v>75</v>
      </c>
      <c r="E458" s="24" t="s">
        <v>249</v>
      </c>
      <c r="F458" s="24" t="s">
        <v>76</v>
      </c>
      <c r="G458" s="26" t="s">
        <v>1112</v>
      </c>
      <c r="H458" s="275">
        <v>27.894886666666668</v>
      </c>
      <c r="I458" s="275">
        <v>-93.305223333333302</v>
      </c>
      <c r="J458" s="24">
        <v>158</v>
      </c>
      <c r="K458" s="25">
        <f t="shared" si="6"/>
        <v>48.1584</v>
      </c>
      <c r="L458" s="36" t="s">
        <v>4</v>
      </c>
    </row>
    <row r="459" spans="1:12">
      <c r="A459" s="40" t="s">
        <v>689</v>
      </c>
      <c r="B459" s="23" t="s">
        <v>1227</v>
      </c>
      <c r="C459" s="13" t="s">
        <v>689</v>
      </c>
      <c r="D459" s="24" t="s">
        <v>75</v>
      </c>
      <c r="E459" s="24" t="s">
        <v>249</v>
      </c>
      <c r="F459" s="24" t="s">
        <v>76</v>
      </c>
      <c r="G459" s="26" t="s">
        <v>1112</v>
      </c>
      <c r="H459" s="275">
        <v>27.894886666666668</v>
      </c>
      <c r="I459" s="275">
        <v>-93.305223333333302</v>
      </c>
      <c r="J459" s="24">
        <v>157</v>
      </c>
      <c r="K459" s="25">
        <f t="shared" si="6"/>
        <v>47.8536</v>
      </c>
      <c r="L459" s="36" t="s">
        <v>4</v>
      </c>
    </row>
    <row r="460" spans="1:12">
      <c r="A460" s="40" t="s">
        <v>1228</v>
      </c>
      <c r="B460" s="23" t="s">
        <v>1229</v>
      </c>
      <c r="C460" s="13" t="s">
        <v>1228</v>
      </c>
      <c r="D460" s="24" t="s">
        <v>137</v>
      </c>
      <c r="E460" s="24" t="s">
        <v>250</v>
      </c>
      <c r="F460" s="24" t="s">
        <v>138</v>
      </c>
      <c r="G460" s="26" t="s">
        <v>1112</v>
      </c>
      <c r="H460" s="275">
        <v>27.911020000000001</v>
      </c>
      <c r="I460" s="275">
        <v>-93.596680000000006</v>
      </c>
      <c r="J460" s="24">
        <v>138</v>
      </c>
      <c r="K460" s="25">
        <f t="shared" si="6"/>
        <v>42.062399999999997</v>
      </c>
      <c r="L460" s="36" t="s">
        <v>4</v>
      </c>
    </row>
    <row r="461" spans="1:12">
      <c r="A461" s="40" t="s">
        <v>690</v>
      </c>
      <c r="B461" s="23" t="s">
        <v>1230</v>
      </c>
      <c r="C461" s="13" t="s">
        <v>690</v>
      </c>
      <c r="D461" s="24" t="s">
        <v>2</v>
      </c>
      <c r="E461" s="24" t="s">
        <v>246</v>
      </c>
      <c r="F461" s="24" t="s">
        <v>138</v>
      </c>
      <c r="G461" s="24" t="s">
        <v>1112</v>
      </c>
      <c r="H461" s="275">
        <v>27.8751</v>
      </c>
      <c r="I461" s="275">
        <v>-93.820350000000005</v>
      </c>
      <c r="J461" s="24">
        <v>145</v>
      </c>
      <c r="K461" s="25">
        <f t="shared" si="6"/>
        <v>44.195999999999998</v>
      </c>
      <c r="L461" s="36" t="s">
        <v>4</v>
      </c>
    </row>
    <row r="462" spans="1:12">
      <c r="A462" s="40" t="s">
        <v>691</v>
      </c>
      <c r="B462" s="23" t="s">
        <v>1231</v>
      </c>
      <c r="C462" s="13" t="s">
        <v>691</v>
      </c>
      <c r="D462" s="24" t="s">
        <v>2</v>
      </c>
      <c r="E462" s="24" t="s">
        <v>246</v>
      </c>
      <c r="F462" s="24" t="s">
        <v>138</v>
      </c>
      <c r="G462" s="24" t="s">
        <v>1112</v>
      </c>
      <c r="H462" s="275">
        <v>27.8751</v>
      </c>
      <c r="I462" s="275">
        <v>-93.820350000000005</v>
      </c>
      <c r="J462" s="24">
        <v>138</v>
      </c>
      <c r="K462" s="25">
        <f t="shared" si="6"/>
        <v>42.062399999999997</v>
      </c>
      <c r="L462" s="36" t="s">
        <v>4</v>
      </c>
    </row>
    <row r="463" spans="1:12">
      <c r="A463" s="40" t="s">
        <v>692</v>
      </c>
      <c r="B463" s="23" t="s">
        <v>1232</v>
      </c>
      <c r="C463" s="13" t="s">
        <v>692</v>
      </c>
      <c r="D463" s="24" t="s">
        <v>2</v>
      </c>
      <c r="E463" s="24" t="s">
        <v>246</v>
      </c>
      <c r="F463" s="24" t="s">
        <v>138</v>
      </c>
      <c r="G463" s="24" t="s">
        <v>1112</v>
      </c>
      <c r="H463" s="275">
        <v>27.8751</v>
      </c>
      <c r="I463" s="275">
        <v>-93.820350000000005</v>
      </c>
      <c r="J463" s="24">
        <v>139</v>
      </c>
      <c r="K463" s="25">
        <f t="shared" si="6"/>
        <v>42.367199999999997</v>
      </c>
      <c r="L463" s="36" t="s">
        <v>4</v>
      </c>
    </row>
    <row r="464" spans="1:12">
      <c r="A464" s="40" t="s">
        <v>693</v>
      </c>
      <c r="B464" s="23" t="s">
        <v>1233</v>
      </c>
      <c r="C464" s="13" t="s">
        <v>693</v>
      </c>
      <c r="D464" s="24" t="s">
        <v>2</v>
      </c>
      <c r="E464" s="24" t="s">
        <v>246</v>
      </c>
      <c r="F464" s="24" t="s">
        <v>138</v>
      </c>
      <c r="G464" s="24" t="s">
        <v>1112</v>
      </c>
      <c r="H464" s="275">
        <v>27.8751</v>
      </c>
      <c r="I464" s="275">
        <v>-93.820350000000005</v>
      </c>
      <c r="J464" s="24">
        <v>137</v>
      </c>
      <c r="K464" s="25">
        <f t="shared" si="6"/>
        <v>41.757599999999996</v>
      </c>
      <c r="L464" s="36" t="s">
        <v>4</v>
      </c>
    </row>
    <row r="465" spans="1:12">
      <c r="A465" s="40" t="s">
        <v>694</v>
      </c>
      <c r="B465" s="23" t="s">
        <v>1234</v>
      </c>
      <c r="C465" s="13" t="s">
        <v>694</v>
      </c>
      <c r="D465" s="24" t="s">
        <v>2</v>
      </c>
      <c r="E465" s="24" t="s">
        <v>246</v>
      </c>
      <c r="F465" s="24" t="s">
        <v>138</v>
      </c>
      <c r="G465" s="24" t="s">
        <v>1112</v>
      </c>
      <c r="H465" s="275">
        <v>27.8751</v>
      </c>
      <c r="I465" s="275">
        <v>-93.820350000000005</v>
      </c>
      <c r="J465" s="24">
        <v>147</v>
      </c>
      <c r="K465" s="25">
        <f t="shared" si="6"/>
        <v>44.805599999999998</v>
      </c>
      <c r="L465" s="36" t="s">
        <v>4</v>
      </c>
    </row>
    <row r="466" spans="1:12">
      <c r="A466" s="40" t="s">
        <v>695</v>
      </c>
      <c r="B466" s="23" t="s">
        <v>1235</v>
      </c>
      <c r="C466" s="13" t="s">
        <v>695</v>
      </c>
      <c r="D466" s="24" t="s">
        <v>2</v>
      </c>
      <c r="E466" s="24" t="s">
        <v>246</v>
      </c>
      <c r="F466" s="24" t="s">
        <v>138</v>
      </c>
      <c r="G466" s="24" t="s">
        <v>1112</v>
      </c>
      <c r="H466" s="275">
        <v>27.8751</v>
      </c>
      <c r="I466" s="275">
        <v>-93.820350000000005</v>
      </c>
      <c r="J466" s="24">
        <v>147</v>
      </c>
      <c r="K466" s="25">
        <f t="shared" si="6"/>
        <v>44.805599999999998</v>
      </c>
      <c r="L466" s="36" t="s">
        <v>4</v>
      </c>
    </row>
    <row r="467" spans="1:12">
      <c r="A467" s="40" t="s">
        <v>696</v>
      </c>
      <c r="B467" s="23" t="s">
        <v>1236</v>
      </c>
      <c r="C467" s="13" t="s">
        <v>696</v>
      </c>
      <c r="D467" s="24" t="s">
        <v>2</v>
      </c>
      <c r="E467" s="24" t="s">
        <v>246</v>
      </c>
      <c r="F467" s="24" t="s">
        <v>138</v>
      </c>
      <c r="G467" s="24" t="s">
        <v>1112</v>
      </c>
      <c r="H467" s="275">
        <v>27.8751</v>
      </c>
      <c r="I467" s="275">
        <v>-93.820350000000005</v>
      </c>
      <c r="J467" s="24">
        <v>148</v>
      </c>
      <c r="K467" s="25">
        <f t="shared" si="6"/>
        <v>45.110399999999998</v>
      </c>
      <c r="L467" s="36" t="s">
        <v>4</v>
      </c>
    </row>
    <row r="468" spans="1:12">
      <c r="A468" s="40" t="s">
        <v>697</v>
      </c>
      <c r="B468" s="23" t="s">
        <v>1237</v>
      </c>
      <c r="C468" s="13" t="s">
        <v>697</v>
      </c>
      <c r="D468" s="24" t="s">
        <v>2</v>
      </c>
      <c r="E468" s="24" t="s">
        <v>246</v>
      </c>
      <c r="F468" s="24" t="s">
        <v>138</v>
      </c>
      <c r="G468" s="24" t="s">
        <v>1112</v>
      </c>
      <c r="H468" s="275">
        <v>27.8751</v>
      </c>
      <c r="I468" s="275">
        <v>-93.820350000000005</v>
      </c>
      <c r="J468" s="24">
        <v>149</v>
      </c>
      <c r="K468" s="25">
        <f t="shared" si="6"/>
        <v>45.415199999999999</v>
      </c>
      <c r="L468" s="36" t="s">
        <v>4</v>
      </c>
    </row>
    <row r="469" spans="1:12">
      <c r="A469" s="40" t="s">
        <v>698</v>
      </c>
      <c r="B469" s="23" t="s">
        <v>1238</v>
      </c>
      <c r="C469" s="13" t="s">
        <v>698</v>
      </c>
      <c r="D469" s="24" t="s">
        <v>2</v>
      </c>
      <c r="E469" s="24" t="s">
        <v>246</v>
      </c>
      <c r="F469" s="24" t="s">
        <v>138</v>
      </c>
      <c r="G469" s="24" t="s">
        <v>1112</v>
      </c>
      <c r="H469" s="275">
        <v>27.8751</v>
      </c>
      <c r="I469" s="275">
        <v>-93.820350000000005</v>
      </c>
      <c r="J469" s="24">
        <v>147</v>
      </c>
      <c r="K469" s="25">
        <f t="shared" si="6"/>
        <v>44.805599999999998</v>
      </c>
      <c r="L469" s="36" t="s">
        <v>4</v>
      </c>
    </row>
    <row r="470" spans="1:12">
      <c r="A470" s="40" t="s">
        <v>699</v>
      </c>
      <c r="B470" s="23" t="s">
        <v>1239</v>
      </c>
      <c r="C470" s="13" t="s">
        <v>699</v>
      </c>
      <c r="D470" s="24" t="s">
        <v>2</v>
      </c>
      <c r="E470" s="24" t="s">
        <v>246</v>
      </c>
      <c r="F470" s="24" t="s">
        <v>138</v>
      </c>
      <c r="G470" s="24" t="s">
        <v>1112</v>
      </c>
      <c r="H470" s="275">
        <v>27.8751</v>
      </c>
      <c r="I470" s="275">
        <v>-93.820350000000005</v>
      </c>
      <c r="J470" s="24">
        <v>146</v>
      </c>
      <c r="K470" s="25">
        <f t="shared" si="6"/>
        <v>44.500799999999998</v>
      </c>
      <c r="L470" s="36" t="s">
        <v>4</v>
      </c>
    </row>
    <row r="471" spans="1:12">
      <c r="A471" s="40" t="s">
        <v>700</v>
      </c>
      <c r="B471" s="23" t="s">
        <v>1240</v>
      </c>
      <c r="C471" s="13" t="s">
        <v>700</v>
      </c>
      <c r="D471" s="24" t="s">
        <v>2</v>
      </c>
      <c r="E471" s="24" t="s">
        <v>246</v>
      </c>
      <c r="F471" s="24" t="s">
        <v>138</v>
      </c>
      <c r="G471" s="24" t="s">
        <v>1112</v>
      </c>
      <c r="H471" s="275">
        <v>27.8751</v>
      </c>
      <c r="I471" s="275">
        <v>-93.820350000000005</v>
      </c>
      <c r="J471" s="24">
        <v>145</v>
      </c>
      <c r="K471" s="25">
        <f t="shared" si="6"/>
        <v>44.195999999999998</v>
      </c>
      <c r="L471" s="36" t="s">
        <v>4</v>
      </c>
    </row>
    <row r="472" spans="1:12">
      <c r="A472" s="40" t="s">
        <v>701</v>
      </c>
      <c r="B472" s="23" t="s">
        <v>1241</v>
      </c>
      <c r="C472" s="13" t="s">
        <v>701</v>
      </c>
      <c r="D472" s="24" t="s">
        <v>137</v>
      </c>
      <c r="E472" s="24" t="s">
        <v>250</v>
      </c>
      <c r="F472" s="260">
        <v>44408</v>
      </c>
      <c r="G472" s="24" t="s">
        <v>1112</v>
      </c>
      <c r="H472" s="179">
        <v>27.911020000000001</v>
      </c>
      <c r="I472" s="179">
        <v>-93.596680000000006</v>
      </c>
      <c r="J472" s="24">
        <v>154</v>
      </c>
      <c r="K472" s="25">
        <v>46.9</v>
      </c>
      <c r="L472" s="36" t="s">
        <v>4</v>
      </c>
    </row>
    <row r="473" spans="1:12">
      <c r="A473" s="40" t="s">
        <v>767</v>
      </c>
      <c r="B473" s="23" t="s">
        <v>1242</v>
      </c>
      <c r="C473" s="13" t="s">
        <v>767</v>
      </c>
      <c r="D473" s="24" t="s">
        <v>137</v>
      </c>
      <c r="E473" s="24" t="s">
        <v>250</v>
      </c>
      <c r="F473" s="260">
        <v>44408</v>
      </c>
      <c r="G473" s="24" t="s">
        <v>1112</v>
      </c>
      <c r="H473" s="179">
        <v>27.911020000000001</v>
      </c>
      <c r="I473" s="179">
        <v>-93.596680000000006</v>
      </c>
      <c r="J473" s="24">
        <v>153</v>
      </c>
      <c r="K473" s="25">
        <v>46.6</v>
      </c>
      <c r="L473" s="36" t="s">
        <v>4</v>
      </c>
    </row>
    <row r="474" spans="1:12">
      <c r="A474" s="40" t="s">
        <v>702</v>
      </c>
      <c r="B474" s="23" t="s">
        <v>1243</v>
      </c>
      <c r="C474" s="13" t="s">
        <v>702</v>
      </c>
      <c r="D474" s="24" t="s">
        <v>137</v>
      </c>
      <c r="E474" s="24" t="s">
        <v>250</v>
      </c>
      <c r="F474" s="260">
        <v>44408</v>
      </c>
      <c r="G474" s="24" t="s">
        <v>1112</v>
      </c>
      <c r="H474" s="179">
        <v>27.911020000000001</v>
      </c>
      <c r="I474" s="179">
        <v>-93.596680000000006</v>
      </c>
      <c r="J474" s="24">
        <v>152</v>
      </c>
      <c r="K474" s="25">
        <v>46.3</v>
      </c>
      <c r="L474" s="36" t="s">
        <v>4</v>
      </c>
    </row>
    <row r="475" spans="1:12">
      <c r="A475" s="40" t="s">
        <v>703</v>
      </c>
      <c r="B475" s="23" t="s">
        <v>1244</v>
      </c>
      <c r="C475" s="13" t="s">
        <v>703</v>
      </c>
      <c r="D475" s="24" t="s">
        <v>137</v>
      </c>
      <c r="E475" s="24" t="s">
        <v>250</v>
      </c>
      <c r="F475" s="260">
        <v>44408</v>
      </c>
      <c r="G475" s="24" t="s">
        <v>1112</v>
      </c>
      <c r="H475" s="179">
        <v>27.911020000000001</v>
      </c>
      <c r="I475" s="179">
        <v>-93.596680000000006</v>
      </c>
      <c r="J475" s="24">
        <v>152</v>
      </c>
      <c r="K475" s="25">
        <v>46.3</v>
      </c>
      <c r="L475" s="36" t="s">
        <v>4</v>
      </c>
    </row>
    <row r="476" spans="1:12">
      <c r="A476" s="40" t="s">
        <v>704</v>
      </c>
      <c r="B476" s="23" t="s">
        <v>1245</v>
      </c>
      <c r="C476" s="13" t="s">
        <v>704</v>
      </c>
      <c r="D476" s="24" t="s">
        <v>137</v>
      </c>
      <c r="E476" s="24" t="s">
        <v>261</v>
      </c>
      <c r="F476" s="260">
        <v>44408</v>
      </c>
      <c r="G476" s="24" t="s">
        <v>1112</v>
      </c>
      <c r="H476" s="179">
        <v>27.9114</v>
      </c>
      <c r="I476" s="179">
        <v>-93.598209999999995</v>
      </c>
      <c r="J476" s="24">
        <v>68</v>
      </c>
      <c r="K476" s="25">
        <v>20.7</v>
      </c>
      <c r="L476" s="36" t="s">
        <v>564</v>
      </c>
    </row>
    <row r="477" spans="1:12">
      <c r="A477" s="40" t="s">
        <v>705</v>
      </c>
      <c r="B477" s="23" t="s">
        <v>1246</v>
      </c>
      <c r="C477" s="13" t="s">
        <v>705</v>
      </c>
      <c r="D477" s="24" t="s">
        <v>137</v>
      </c>
      <c r="E477" s="24" t="s">
        <v>261</v>
      </c>
      <c r="F477" s="260">
        <v>44408</v>
      </c>
      <c r="G477" s="24" t="s">
        <v>1112</v>
      </c>
      <c r="H477" s="179">
        <v>27.9114</v>
      </c>
      <c r="I477" s="179">
        <v>-93.598209999999995</v>
      </c>
      <c r="J477" s="24">
        <v>68</v>
      </c>
      <c r="K477" s="25">
        <v>20.7</v>
      </c>
      <c r="L477" s="36" t="s">
        <v>564</v>
      </c>
    </row>
    <row r="478" spans="1:12">
      <c r="A478" s="40" t="s">
        <v>768</v>
      </c>
      <c r="B478" s="23" t="s">
        <v>1247</v>
      </c>
      <c r="C478" s="13" t="s">
        <v>768</v>
      </c>
      <c r="D478" s="24" t="s">
        <v>137</v>
      </c>
      <c r="E478" s="24" t="s">
        <v>261</v>
      </c>
      <c r="F478" s="260">
        <v>44408</v>
      </c>
      <c r="G478" s="24" t="s">
        <v>1112</v>
      </c>
      <c r="H478" s="179">
        <v>27.9114</v>
      </c>
      <c r="I478" s="179">
        <v>-93.598209999999995</v>
      </c>
      <c r="J478" s="24">
        <v>66</v>
      </c>
      <c r="K478" s="25">
        <v>20.100000000000001</v>
      </c>
      <c r="L478" s="36" t="s">
        <v>564</v>
      </c>
    </row>
    <row r="479" spans="1:12">
      <c r="A479" s="40" t="s">
        <v>706</v>
      </c>
      <c r="B479" s="23" t="s">
        <v>1248</v>
      </c>
      <c r="C479" s="13" t="s">
        <v>706</v>
      </c>
      <c r="D479" s="24" t="s">
        <v>137</v>
      </c>
      <c r="E479" s="24" t="s">
        <v>250</v>
      </c>
      <c r="F479" s="260">
        <v>44408</v>
      </c>
      <c r="G479" s="24" t="s">
        <v>1112</v>
      </c>
      <c r="H479" s="179">
        <v>27.911020000000001</v>
      </c>
      <c r="I479" s="179">
        <v>-93.596680000000006</v>
      </c>
      <c r="J479" s="24">
        <v>155</v>
      </c>
      <c r="K479" s="25">
        <v>47.2</v>
      </c>
      <c r="L479" s="36" t="s">
        <v>4</v>
      </c>
    </row>
    <row r="480" spans="1:12">
      <c r="A480" s="40" t="s">
        <v>707</v>
      </c>
      <c r="B480" s="23" t="s">
        <v>1249</v>
      </c>
      <c r="C480" s="13" t="s">
        <v>707</v>
      </c>
      <c r="D480" s="24" t="s">
        <v>137</v>
      </c>
      <c r="E480" s="24" t="s">
        <v>250</v>
      </c>
      <c r="F480" s="260">
        <v>44408</v>
      </c>
      <c r="G480" s="24" t="s">
        <v>1112</v>
      </c>
      <c r="H480" s="179">
        <v>27.911020000000001</v>
      </c>
      <c r="I480" s="179">
        <v>-93.596680000000006</v>
      </c>
      <c r="J480" s="24">
        <v>157</v>
      </c>
      <c r="K480" s="25">
        <v>47.9</v>
      </c>
      <c r="L480" s="36" t="s">
        <v>4</v>
      </c>
    </row>
    <row r="481" spans="1:12">
      <c r="A481" s="40" t="s">
        <v>708</v>
      </c>
      <c r="B481" s="23" t="s">
        <v>1250</v>
      </c>
      <c r="C481" s="13" t="s">
        <v>708</v>
      </c>
      <c r="D481" s="24" t="s">
        <v>137</v>
      </c>
      <c r="E481" s="24" t="s">
        <v>250</v>
      </c>
      <c r="F481" s="260">
        <v>44408</v>
      </c>
      <c r="G481" s="24" t="s">
        <v>1112</v>
      </c>
      <c r="H481" s="179">
        <v>27.911020000000001</v>
      </c>
      <c r="I481" s="179">
        <v>-93.596680000000006</v>
      </c>
      <c r="J481" s="24">
        <v>145</v>
      </c>
      <c r="K481" s="25">
        <v>44.2</v>
      </c>
      <c r="L481" s="36" t="s">
        <v>4</v>
      </c>
    </row>
    <row r="482" spans="1:12">
      <c r="A482" s="40" t="s">
        <v>769</v>
      </c>
      <c r="B482" s="23" t="s">
        <v>1251</v>
      </c>
      <c r="C482" s="13" t="s">
        <v>769</v>
      </c>
      <c r="D482" s="24" t="s">
        <v>137</v>
      </c>
      <c r="E482" s="24" t="s">
        <v>261</v>
      </c>
      <c r="F482" s="260">
        <v>44408</v>
      </c>
      <c r="G482" s="24" t="s">
        <v>1112</v>
      </c>
      <c r="H482" s="179">
        <v>27.9114</v>
      </c>
      <c r="I482" s="179">
        <v>-93.598209999999995</v>
      </c>
      <c r="J482" s="24">
        <v>68</v>
      </c>
      <c r="K482" s="25">
        <v>20.7</v>
      </c>
      <c r="L482" s="36" t="s">
        <v>564</v>
      </c>
    </row>
    <row r="483" spans="1:12">
      <c r="A483" s="40" t="s">
        <v>709</v>
      </c>
      <c r="B483" s="23" t="s">
        <v>1252</v>
      </c>
      <c r="C483" s="13" t="s">
        <v>709</v>
      </c>
      <c r="D483" s="24" t="s">
        <v>137</v>
      </c>
      <c r="E483" s="24" t="s">
        <v>261</v>
      </c>
      <c r="F483" s="260">
        <v>44408</v>
      </c>
      <c r="G483" s="24" t="s">
        <v>1112</v>
      </c>
      <c r="H483" s="179">
        <v>27.9114</v>
      </c>
      <c r="I483" s="179">
        <v>-93.598209999999995</v>
      </c>
      <c r="J483" s="24">
        <v>69</v>
      </c>
      <c r="K483" s="25">
        <v>21</v>
      </c>
      <c r="L483" s="36" t="s">
        <v>564</v>
      </c>
    </row>
    <row r="484" spans="1:12">
      <c r="A484" s="40" t="s">
        <v>710</v>
      </c>
      <c r="B484" s="23" t="s">
        <v>1253</v>
      </c>
      <c r="C484" s="13" t="s">
        <v>710</v>
      </c>
      <c r="D484" s="24" t="s">
        <v>137</v>
      </c>
      <c r="E484" s="24" t="s">
        <v>261</v>
      </c>
      <c r="F484" s="260">
        <v>44408</v>
      </c>
      <c r="G484" s="24" t="s">
        <v>1112</v>
      </c>
      <c r="H484" s="179">
        <v>27.9114</v>
      </c>
      <c r="I484" s="179">
        <v>-93.598209999999995</v>
      </c>
      <c r="J484" s="24">
        <v>64</v>
      </c>
      <c r="K484" s="25">
        <v>19.5</v>
      </c>
      <c r="L484" s="36" t="s">
        <v>564</v>
      </c>
    </row>
    <row r="485" spans="1:12">
      <c r="A485" s="40" t="s">
        <v>711</v>
      </c>
      <c r="B485" s="23" t="s">
        <v>1254</v>
      </c>
      <c r="C485" s="13" t="s">
        <v>711</v>
      </c>
      <c r="D485" s="24" t="s">
        <v>137</v>
      </c>
      <c r="E485" s="24" t="s">
        <v>250</v>
      </c>
      <c r="F485" s="260">
        <v>44409</v>
      </c>
      <c r="G485" s="24" t="s">
        <v>1112</v>
      </c>
      <c r="H485" s="179">
        <v>27.911020000000001</v>
      </c>
      <c r="I485" s="179">
        <v>-93.596680000000006</v>
      </c>
      <c r="J485" s="24">
        <v>161</v>
      </c>
      <c r="K485" s="25">
        <v>49.1</v>
      </c>
      <c r="L485" s="36" t="s">
        <v>4</v>
      </c>
    </row>
    <row r="486" spans="1:12">
      <c r="A486" s="40" t="s">
        <v>712</v>
      </c>
      <c r="B486" s="23" t="s">
        <v>1255</v>
      </c>
      <c r="C486" s="13" t="s">
        <v>712</v>
      </c>
      <c r="D486" s="24" t="s">
        <v>137</v>
      </c>
      <c r="E486" s="24" t="s">
        <v>250</v>
      </c>
      <c r="F486" s="260">
        <v>44409</v>
      </c>
      <c r="G486" s="24" t="s">
        <v>1112</v>
      </c>
      <c r="H486" s="179">
        <v>27.911020000000001</v>
      </c>
      <c r="I486" s="179">
        <v>-93.596680000000006</v>
      </c>
      <c r="J486" s="24">
        <v>158</v>
      </c>
      <c r="K486" s="25">
        <v>48.2</v>
      </c>
      <c r="L486" s="36" t="s">
        <v>4</v>
      </c>
    </row>
    <row r="487" spans="1:12">
      <c r="A487" s="40" t="s">
        <v>713</v>
      </c>
      <c r="B487" s="23" t="s">
        <v>1256</v>
      </c>
      <c r="C487" s="13" t="s">
        <v>713</v>
      </c>
      <c r="D487" s="24" t="s">
        <v>137</v>
      </c>
      <c r="E487" s="24" t="s">
        <v>250</v>
      </c>
      <c r="F487" s="260">
        <v>44409</v>
      </c>
      <c r="G487" s="24" t="s">
        <v>1112</v>
      </c>
      <c r="H487" s="179">
        <v>27.911020000000001</v>
      </c>
      <c r="I487" s="179">
        <v>-93.596680000000006</v>
      </c>
      <c r="J487" s="24">
        <v>151</v>
      </c>
      <c r="K487" s="25">
        <v>46</v>
      </c>
      <c r="L487" s="36" t="s">
        <v>4</v>
      </c>
    </row>
    <row r="488" spans="1:12">
      <c r="A488" s="40" t="s">
        <v>714</v>
      </c>
      <c r="B488" s="23" t="s">
        <v>1257</v>
      </c>
      <c r="C488" s="13" t="s">
        <v>714</v>
      </c>
      <c r="D488" s="24" t="s">
        <v>137</v>
      </c>
      <c r="E488" s="24" t="s">
        <v>250</v>
      </c>
      <c r="F488" s="260">
        <v>44409</v>
      </c>
      <c r="G488" s="24" t="s">
        <v>1112</v>
      </c>
      <c r="H488" s="179">
        <v>27.911020000000001</v>
      </c>
      <c r="I488" s="179">
        <v>-93.596680000000006</v>
      </c>
      <c r="J488" s="24">
        <v>157</v>
      </c>
      <c r="K488" s="25">
        <v>47.9</v>
      </c>
      <c r="L488" s="36" t="s">
        <v>4</v>
      </c>
    </row>
    <row r="489" spans="1:12">
      <c r="A489" s="40" t="s">
        <v>770</v>
      </c>
      <c r="B489" s="23" t="s">
        <v>1258</v>
      </c>
      <c r="C489" s="13" t="s">
        <v>770</v>
      </c>
      <c r="D489" s="24" t="s">
        <v>137</v>
      </c>
      <c r="E489" s="24" t="s">
        <v>250</v>
      </c>
      <c r="F489" s="260">
        <v>44409</v>
      </c>
      <c r="G489" s="24" t="s">
        <v>1112</v>
      </c>
      <c r="H489" s="179">
        <v>27.911020000000001</v>
      </c>
      <c r="I489" s="179">
        <v>-93.596680000000006</v>
      </c>
      <c r="J489" s="24">
        <v>155</v>
      </c>
      <c r="K489" s="25">
        <v>47.2</v>
      </c>
      <c r="L489" s="36" t="s">
        <v>4</v>
      </c>
    </row>
    <row r="490" spans="1:12">
      <c r="A490" s="40" t="s">
        <v>771</v>
      </c>
      <c r="B490" s="23" t="s">
        <v>1259</v>
      </c>
      <c r="C490" s="13" t="s">
        <v>771</v>
      </c>
      <c r="D490" s="24" t="s">
        <v>137</v>
      </c>
      <c r="E490" s="24" t="s">
        <v>250</v>
      </c>
      <c r="F490" s="260">
        <v>44409</v>
      </c>
      <c r="G490" s="24" t="s">
        <v>1112</v>
      </c>
      <c r="H490" s="179">
        <v>27.911020000000001</v>
      </c>
      <c r="I490" s="179">
        <v>-93.596680000000006</v>
      </c>
      <c r="J490" s="24">
        <v>149</v>
      </c>
      <c r="K490" s="25">
        <v>45.4</v>
      </c>
      <c r="L490" s="36" t="s">
        <v>4</v>
      </c>
    </row>
    <row r="491" spans="1:12">
      <c r="A491" s="40" t="s">
        <v>715</v>
      </c>
      <c r="B491" s="23" t="s">
        <v>1260</v>
      </c>
      <c r="C491" s="13" t="s">
        <v>715</v>
      </c>
      <c r="D491" s="24" t="s">
        <v>137</v>
      </c>
      <c r="E491" s="24" t="s">
        <v>250</v>
      </c>
      <c r="F491" s="260">
        <v>44409</v>
      </c>
      <c r="G491" s="24" t="s">
        <v>1112</v>
      </c>
      <c r="H491" s="179">
        <v>27.911020000000001</v>
      </c>
      <c r="I491" s="179">
        <v>-93.596680000000006</v>
      </c>
      <c r="J491" s="24">
        <v>150</v>
      </c>
      <c r="K491" s="25">
        <v>45.7</v>
      </c>
      <c r="L491" s="36" t="s">
        <v>4</v>
      </c>
    </row>
    <row r="492" spans="1:12">
      <c r="A492" s="40" t="s">
        <v>716</v>
      </c>
      <c r="B492" s="23" t="s">
        <v>1261</v>
      </c>
      <c r="C492" s="13" t="s">
        <v>716</v>
      </c>
      <c r="D492" s="24" t="s">
        <v>137</v>
      </c>
      <c r="E492" s="24" t="s">
        <v>250</v>
      </c>
      <c r="F492" s="260">
        <v>44409</v>
      </c>
      <c r="G492" s="24" t="s">
        <v>1112</v>
      </c>
      <c r="H492" s="179">
        <v>27.911020000000001</v>
      </c>
      <c r="I492" s="179">
        <v>-93.596680000000006</v>
      </c>
      <c r="J492" s="24">
        <v>149</v>
      </c>
      <c r="K492" s="25">
        <v>45.4</v>
      </c>
      <c r="L492" s="36" t="s">
        <v>4</v>
      </c>
    </row>
    <row r="493" spans="1:12">
      <c r="A493" s="40" t="s">
        <v>717</v>
      </c>
      <c r="B493" s="23" t="s">
        <v>1262</v>
      </c>
      <c r="C493" s="13" t="s">
        <v>717</v>
      </c>
      <c r="D493" s="24" t="s">
        <v>137</v>
      </c>
      <c r="E493" s="24" t="s">
        <v>250</v>
      </c>
      <c r="F493" s="260">
        <v>44409</v>
      </c>
      <c r="G493" s="24" t="s">
        <v>1112</v>
      </c>
      <c r="H493" s="179">
        <v>27.911020000000001</v>
      </c>
      <c r="I493" s="179">
        <v>-93.596680000000006</v>
      </c>
      <c r="J493" s="24">
        <v>158</v>
      </c>
      <c r="K493" s="25">
        <v>48.2</v>
      </c>
      <c r="L493" s="36" t="s">
        <v>4</v>
      </c>
    </row>
    <row r="494" spans="1:12">
      <c r="A494" s="40" t="s">
        <v>718</v>
      </c>
      <c r="B494" s="23" t="s">
        <v>1263</v>
      </c>
      <c r="C494" s="13" t="s">
        <v>718</v>
      </c>
      <c r="D494" s="24" t="s">
        <v>137</v>
      </c>
      <c r="E494" s="24" t="s">
        <v>250</v>
      </c>
      <c r="F494" s="260">
        <v>44409</v>
      </c>
      <c r="G494" s="24" t="s">
        <v>1112</v>
      </c>
      <c r="H494" s="179">
        <v>27.911020000000001</v>
      </c>
      <c r="I494" s="179">
        <v>-93.596680000000006</v>
      </c>
      <c r="J494" s="24">
        <v>151</v>
      </c>
      <c r="K494" s="25">
        <v>46</v>
      </c>
      <c r="L494" s="36" t="s">
        <v>4</v>
      </c>
    </row>
    <row r="495" spans="1:12">
      <c r="A495" s="40" t="s">
        <v>719</v>
      </c>
      <c r="B495" s="23" t="s">
        <v>1264</v>
      </c>
      <c r="C495" s="13" t="s">
        <v>719</v>
      </c>
      <c r="D495" s="24" t="s">
        <v>137</v>
      </c>
      <c r="E495" s="24" t="s">
        <v>250</v>
      </c>
      <c r="F495" s="260">
        <v>44409</v>
      </c>
      <c r="G495" s="24" t="s">
        <v>1112</v>
      </c>
      <c r="H495" s="179">
        <v>27.911020000000001</v>
      </c>
      <c r="I495" s="179">
        <v>-93.596680000000006</v>
      </c>
      <c r="J495" s="24">
        <v>157</v>
      </c>
      <c r="K495" s="25">
        <v>47.9</v>
      </c>
      <c r="L495" s="36" t="s">
        <v>4</v>
      </c>
    </row>
    <row r="496" spans="1:12">
      <c r="A496" s="40" t="s">
        <v>720</v>
      </c>
      <c r="B496" s="23" t="s">
        <v>1265</v>
      </c>
      <c r="C496" s="13" t="s">
        <v>720</v>
      </c>
      <c r="D496" s="24" t="s">
        <v>137</v>
      </c>
      <c r="E496" s="24" t="s">
        <v>250</v>
      </c>
      <c r="F496" s="260">
        <v>44409</v>
      </c>
      <c r="G496" s="24" t="s">
        <v>1112</v>
      </c>
      <c r="H496" s="179">
        <v>27.911020000000001</v>
      </c>
      <c r="I496" s="179">
        <v>-93.596680000000006</v>
      </c>
      <c r="J496" s="24">
        <v>156</v>
      </c>
      <c r="K496" s="25">
        <v>47.5</v>
      </c>
      <c r="L496" s="36" t="s">
        <v>4</v>
      </c>
    </row>
    <row r="497" spans="1:12">
      <c r="A497" s="40" t="s">
        <v>721</v>
      </c>
      <c r="B497" s="23" t="s">
        <v>1266</v>
      </c>
      <c r="C497" s="13" t="s">
        <v>721</v>
      </c>
      <c r="D497" s="24" t="s">
        <v>137</v>
      </c>
      <c r="E497" s="24" t="s">
        <v>250</v>
      </c>
      <c r="F497" s="260">
        <v>44409</v>
      </c>
      <c r="G497" s="24" t="s">
        <v>1112</v>
      </c>
      <c r="H497" s="179">
        <v>27.911020000000001</v>
      </c>
      <c r="I497" s="179">
        <v>-93.596680000000006</v>
      </c>
      <c r="J497" s="24">
        <v>153</v>
      </c>
      <c r="K497" s="25">
        <v>46.6</v>
      </c>
      <c r="L497" s="36" t="s">
        <v>4</v>
      </c>
    </row>
    <row r="498" spans="1:12">
      <c r="A498" s="40" t="s">
        <v>722</v>
      </c>
      <c r="B498" s="23" t="s">
        <v>1267</v>
      </c>
      <c r="C498" s="13" t="s">
        <v>722</v>
      </c>
      <c r="D498" s="24" t="s">
        <v>137</v>
      </c>
      <c r="E498" s="24" t="s">
        <v>250</v>
      </c>
      <c r="F498" s="260">
        <v>44409</v>
      </c>
      <c r="G498" s="24" t="s">
        <v>1112</v>
      </c>
      <c r="H498" s="179">
        <v>27.911020000000001</v>
      </c>
      <c r="I498" s="179">
        <v>-93.596680000000006</v>
      </c>
      <c r="J498" s="24">
        <v>157</v>
      </c>
      <c r="K498" s="25">
        <v>47.9</v>
      </c>
      <c r="L498" s="36" t="s">
        <v>4</v>
      </c>
    </row>
    <row r="499" spans="1:12">
      <c r="A499" s="40" t="s">
        <v>723</v>
      </c>
      <c r="B499" s="23" t="s">
        <v>1268</v>
      </c>
      <c r="C499" s="13" t="s">
        <v>723</v>
      </c>
      <c r="D499" s="24" t="s">
        <v>137</v>
      </c>
      <c r="E499" s="24" t="s">
        <v>250</v>
      </c>
      <c r="F499" s="260">
        <v>44409</v>
      </c>
      <c r="G499" s="24" t="s">
        <v>1112</v>
      </c>
      <c r="H499" s="179">
        <v>27.911020000000001</v>
      </c>
      <c r="I499" s="179">
        <v>-93.596680000000006</v>
      </c>
      <c r="J499" s="24">
        <v>152</v>
      </c>
      <c r="K499" s="25">
        <v>46.3</v>
      </c>
      <c r="L499" s="36" t="s">
        <v>4</v>
      </c>
    </row>
    <row r="500" spans="1:12">
      <c r="A500" s="40" t="s">
        <v>724</v>
      </c>
      <c r="B500" s="23" t="s">
        <v>1269</v>
      </c>
      <c r="C500" s="13" t="s">
        <v>724</v>
      </c>
      <c r="D500" s="24" t="s">
        <v>137</v>
      </c>
      <c r="E500" s="24" t="s">
        <v>250</v>
      </c>
      <c r="F500" s="260">
        <v>44409</v>
      </c>
      <c r="G500" s="24" t="s">
        <v>1112</v>
      </c>
      <c r="H500" s="179">
        <v>27.911020000000001</v>
      </c>
      <c r="I500" s="179">
        <v>-93.596680000000006</v>
      </c>
      <c r="J500" s="24">
        <v>151</v>
      </c>
      <c r="K500" s="25">
        <v>46</v>
      </c>
      <c r="L500" s="36" t="s">
        <v>4</v>
      </c>
    </row>
    <row r="501" spans="1:12">
      <c r="A501" s="40" t="s">
        <v>772</v>
      </c>
      <c r="B501" s="23" t="s">
        <v>1270</v>
      </c>
      <c r="C501" s="13" t="s">
        <v>772</v>
      </c>
      <c r="D501" s="24" t="s">
        <v>137</v>
      </c>
      <c r="E501" s="24" t="s">
        <v>250</v>
      </c>
      <c r="F501" s="260">
        <v>44409</v>
      </c>
      <c r="G501" s="24" t="s">
        <v>1112</v>
      </c>
      <c r="H501" s="179">
        <v>27.911020000000001</v>
      </c>
      <c r="I501" s="179">
        <v>-93.596680000000006</v>
      </c>
      <c r="J501" s="24">
        <v>154</v>
      </c>
      <c r="K501" s="25">
        <v>46.9</v>
      </c>
      <c r="L501" s="36" t="s">
        <v>4</v>
      </c>
    </row>
    <row r="502" spans="1:12">
      <c r="A502" s="40" t="s">
        <v>725</v>
      </c>
      <c r="B502" s="23" t="s">
        <v>1271</v>
      </c>
      <c r="C502" s="13" t="s">
        <v>725</v>
      </c>
      <c r="D502" s="24" t="s">
        <v>137</v>
      </c>
      <c r="E502" s="24" t="s">
        <v>250</v>
      </c>
      <c r="F502" s="260">
        <v>44409</v>
      </c>
      <c r="G502" s="24" t="s">
        <v>1112</v>
      </c>
      <c r="H502" s="179">
        <v>27.911020000000001</v>
      </c>
      <c r="I502" s="179">
        <v>-93.596680000000006</v>
      </c>
      <c r="J502" s="24">
        <v>154</v>
      </c>
      <c r="K502" s="25">
        <v>46.9</v>
      </c>
      <c r="L502" s="36" t="s">
        <v>4</v>
      </c>
    </row>
    <row r="503" spans="1:12">
      <c r="A503" s="40" t="s">
        <v>726</v>
      </c>
      <c r="B503" s="23" t="s">
        <v>1272</v>
      </c>
      <c r="C503" s="13" t="s">
        <v>726</v>
      </c>
      <c r="D503" s="24" t="s">
        <v>137</v>
      </c>
      <c r="E503" s="24" t="s">
        <v>250</v>
      </c>
      <c r="F503" s="260">
        <v>44409</v>
      </c>
      <c r="G503" s="24" t="s">
        <v>1112</v>
      </c>
      <c r="H503" s="179">
        <v>27.911020000000001</v>
      </c>
      <c r="I503" s="179">
        <v>-93.596680000000006</v>
      </c>
      <c r="J503" s="24">
        <v>150</v>
      </c>
      <c r="K503" s="25">
        <v>45.7</v>
      </c>
      <c r="L503" s="36" t="s">
        <v>4</v>
      </c>
    </row>
    <row r="504" spans="1:12">
      <c r="A504" s="40" t="s">
        <v>727</v>
      </c>
      <c r="B504" s="23" t="s">
        <v>1273</v>
      </c>
      <c r="C504" s="13" t="s">
        <v>727</v>
      </c>
      <c r="D504" s="24" t="s">
        <v>2</v>
      </c>
      <c r="E504" s="24" t="s">
        <v>246</v>
      </c>
      <c r="F504" s="260">
        <v>44410</v>
      </c>
      <c r="G504" s="24" t="s">
        <v>1112</v>
      </c>
      <c r="H504" s="179">
        <v>27.8751</v>
      </c>
      <c r="I504" s="179">
        <v>-93.820350000000005</v>
      </c>
      <c r="J504" s="24">
        <v>148</v>
      </c>
      <c r="K504" s="25">
        <v>45.1</v>
      </c>
      <c r="L504" s="36" t="s">
        <v>4</v>
      </c>
    </row>
    <row r="505" spans="1:12">
      <c r="A505" s="40" t="s">
        <v>728</v>
      </c>
      <c r="B505" s="23" t="s">
        <v>1274</v>
      </c>
      <c r="C505" s="13" t="s">
        <v>728</v>
      </c>
      <c r="D505" s="24" t="s">
        <v>2</v>
      </c>
      <c r="E505" s="24" t="s">
        <v>246</v>
      </c>
      <c r="F505" s="260">
        <v>44410</v>
      </c>
      <c r="G505" s="24" t="s">
        <v>1112</v>
      </c>
      <c r="H505" s="179">
        <v>27.8751</v>
      </c>
      <c r="I505" s="179">
        <v>-93.820350000000005</v>
      </c>
      <c r="J505" s="24">
        <v>152</v>
      </c>
      <c r="K505" s="25">
        <v>46.3</v>
      </c>
      <c r="L505" s="36" t="s">
        <v>4</v>
      </c>
    </row>
    <row r="506" spans="1:12">
      <c r="A506" s="40" t="s">
        <v>773</v>
      </c>
      <c r="B506" s="23" t="s">
        <v>1275</v>
      </c>
      <c r="C506" s="13" t="s">
        <v>773</v>
      </c>
      <c r="D506" s="24" t="s">
        <v>2</v>
      </c>
      <c r="E506" s="24" t="s">
        <v>246</v>
      </c>
      <c r="F506" s="260">
        <v>44410</v>
      </c>
      <c r="G506" s="24" t="s">
        <v>1112</v>
      </c>
      <c r="H506" s="179">
        <v>27.8751</v>
      </c>
      <c r="I506" s="179">
        <v>-93.820350000000005</v>
      </c>
      <c r="J506" s="24">
        <v>150</v>
      </c>
      <c r="K506" s="25">
        <v>45.7</v>
      </c>
      <c r="L506" s="36" t="s">
        <v>4</v>
      </c>
    </row>
    <row r="507" spans="1:12">
      <c r="A507" s="40" t="s">
        <v>774</v>
      </c>
      <c r="B507" s="23" t="s">
        <v>1276</v>
      </c>
      <c r="C507" s="13" t="s">
        <v>774</v>
      </c>
      <c r="D507" s="24" t="s">
        <v>2</v>
      </c>
      <c r="E507" s="24" t="s">
        <v>246</v>
      </c>
      <c r="F507" s="260">
        <v>44410</v>
      </c>
      <c r="G507" s="24" t="s">
        <v>1112</v>
      </c>
      <c r="H507" s="179">
        <v>27.8751</v>
      </c>
      <c r="I507" s="179">
        <v>-93.820350000000005</v>
      </c>
      <c r="J507" s="24">
        <v>148</v>
      </c>
      <c r="K507" s="25">
        <v>45.1</v>
      </c>
      <c r="L507" s="36" t="s">
        <v>4</v>
      </c>
    </row>
    <row r="508" spans="1:12">
      <c r="A508" s="40" t="s">
        <v>729</v>
      </c>
      <c r="B508" s="23" t="s">
        <v>1277</v>
      </c>
      <c r="C508" s="13" t="s">
        <v>729</v>
      </c>
      <c r="D508" s="24" t="s">
        <v>2</v>
      </c>
      <c r="E508" s="24" t="s">
        <v>246</v>
      </c>
      <c r="F508" s="260">
        <v>44410</v>
      </c>
      <c r="G508" s="24" t="s">
        <v>1112</v>
      </c>
      <c r="H508" s="179">
        <v>27.8751</v>
      </c>
      <c r="I508" s="179">
        <v>-93.820350000000005</v>
      </c>
      <c r="J508" s="24">
        <v>149</v>
      </c>
      <c r="K508" s="25">
        <v>45.4</v>
      </c>
      <c r="L508" s="36" t="s">
        <v>4</v>
      </c>
    </row>
    <row r="509" spans="1:12">
      <c r="A509" s="40" t="s">
        <v>730</v>
      </c>
      <c r="B509" s="23" t="s">
        <v>1278</v>
      </c>
      <c r="C509" s="13" t="s">
        <v>730</v>
      </c>
      <c r="D509" s="24" t="s">
        <v>2</v>
      </c>
      <c r="E509" s="24" t="s">
        <v>246</v>
      </c>
      <c r="F509" s="260">
        <v>44410</v>
      </c>
      <c r="G509" s="24" t="s">
        <v>1112</v>
      </c>
      <c r="H509" s="179">
        <v>27.8751</v>
      </c>
      <c r="I509" s="179">
        <v>-93.820350000000005</v>
      </c>
      <c r="J509" s="24">
        <v>148</v>
      </c>
      <c r="K509" s="25">
        <v>45.1</v>
      </c>
      <c r="L509" s="36" t="s">
        <v>4</v>
      </c>
    </row>
    <row r="510" spans="1:12">
      <c r="A510" s="40" t="s">
        <v>731</v>
      </c>
      <c r="B510" s="23" t="s">
        <v>1279</v>
      </c>
      <c r="C510" s="13" t="s">
        <v>731</v>
      </c>
      <c r="D510" s="24" t="s">
        <v>2</v>
      </c>
      <c r="E510" s="24" t="s">
        <v>246</v>
      </c>
      <c r="F510" s="260">
        <v>44410</v>
      </c>
      <c r="G510" s="24" t="s">
        <v>1112</v>
      </c>
      <c r="H510" s="179">
        <v>27.8751</v>
      </c>
      <c r="I510" s="179">
        <v>-93.820350000000005</v>
      </c>
      <c r="J510" s="24">
        <v>146</v>
      </c>
      <c r="K510" s="25">
        <v>44.5</v>
      </c>
      <c r="L510" s="36" t="s">
        <v>4</v>
      </c>
    </row>
    <row r="511" spans="1:12">
      <c r="A511" s="40" t="s">
        <v>732</v>
      </c>
      <c r="B511" s="23" t="s">
        <v>1280</v>
      </c>
      <c r="C511" s="13" t="s">
        <v>732</v>
      </c>
      <c r="D511" s="24" t="s">
        <v>2</v>
      </c>
      <c r="E511" s="24" t="s">
        <v>246</v>
      </c>
      <c r="F511" s="260">
        <v>44410</v>
      </c>
      <c r="G511" s="24" t="s">
        <v>1112</v>
      </c>
      <c r="H511" s="179">
        <v>27.8751</v>
      </c>
      <c r="I511" s="179">
        <v>-93.820350000000005</v>
      </c>
      <c r="J511" s="24">
        <v>143</v>
      </c>
      <c r="K511" s="25">
        <v>43.6</v>
      </c>
      <c r="L511" s="36" t="s">
        <v>4</v>
      </c>
    </row>
    <row r="512" spans="1:12">
      <c r="A512" s="40" t="s">
        <v>733</v>
      </c>
      <c r="B512" s="23" t="s">
        <v>1281</v>
      </c>
      <c r="C512" s="13" t="s">
        <v>733</v>
      </c>
      <c r="D512" s="24" t="s">
        <v>2</v>
      </c>
      <c r="E512" s="24" t="s">
        <v>246</v>
      </c>
      <c r="F512" s="260">
        <v>44410</v>
      </c>
      <c r="G512" s="24" t="s">
        <v>1112</v>
      </c>
      <c r="H512" s="179">
        <v>27.8751</v>
      </c>
      <c r="I512" s="179">
        <v>-93.820350000000005</v>
      </c>
      <c r="J512" s="24">
        <v>141</v>
      </c>
      <c r="K512" s="25">
        <v>43</v>
      </c>
      <c r="L512" s="36" t="s">
        <v>4</v>
      </c>
    </row>
    <row r="513" spans="1:12">
      <c r="A513" s="40" t="s">
        <v>734</v>
      </c>
      <c r="B513" s="23" t="s">
        <v>1282</v>
      </c>
      <c r="C513" s="13" t="s">
        <v>734</v>
      </c>
      <c r="D513" s="24" t="s">
        <v>2</v>
      </c>
      <c r="E513" s="24" t="s">
        <v>246</v>
      </c>
      <c r="F513" s="260">
        <v>44410</v>
      </c>
      <c r="G513" s="24" t="s">
        <v>1112</v>
      </c>
      <c r="H513" s="179">
        <v>27.8751</v>
      </c>
      <c r="I513" s="179">
        <v>-93.820350000000005</v>
      </c>
      <c r="J513" s="24">
        <v>149</v>
      </c>
      <c r="K513" s="25">
        <v>45.4</v>
      </c>
      <c r="L513" s="36" t="s">
        <v>4</v>
      </c>
    </row>
    <row r="514" spans="1:12">
      <c r="A514" s="40" t="s">
        <v>735</v>
      </c>
      <c r="B514" s="23" t="s">
        <v>1283</v>
      </c>
      <c r="C514" s="13" t="s">
        <v>735</v>
      </c>
      <c r="D514" s="24" t="s">
        <v>2</v>
      </c>
      <c r="E514" s="24" t="s">
        <v>246</v>
      </c>
      <c r="F514" s="260">
        <v>44410</v>
      </c>
      <c r="G514" s="24" t="s">
        <v>1112</v>
      </c>
      <c r="H514" s="179">
        <v>27.8751</v>
      </c>
      <c r="I514" s="179">
        <v>-93.820350000000005</v>
      </c>
      <c r="J514" s="24">
        <v>150</v>
      </c>
      <c r="K514" s="25">
        <v>45.7</v>
      </c>
      <c r="L514" s="36" t="s">
        <v>4</v>
      </c>
    </row>
    <row r="515" spans="1:12">
      <c r="A515" s="40" t="s">
        <v>775</v>
      </c>
      <c r="B515" s="23" t="s">
        <v>1284</v>
      </c>
      <c r="C515" s="13" t="s">
        <v>775</v>
      </c>
      <c r="D515" s="24" t="s">
        <v>2</v>
      </c>
      <c r="E515" s="24" t="s">
        <v>246</v>
      </c>
      <c r="F515" s="260">
        <v>44410</v>
      </c>
      <c r="G515" s="24" t="s">
        <v>1112</v>
      </c>
      <c r="H515" s="179">
        <v>27.8751</v>
      </c>
      <c r="I515" s="179">
        <v>-93.820350000000005</v>
      </c>
      <c r="J515" s="24">
        <v>150</v>
      </c>
      <c r="K515" s="25">
        <v>45.7</v>
      </c>
      <c r="L515" s="36" t="s">
        <v>4</v>
      </c>
    </row>
    <row r="516" spans="1:12">
      <c r="A516" s="40" t="s">
        <v>736</v>
      </c>
      <c r="B516" s="23" t="s">
        <v>1285</v>
      </c>
      <c r="C516" s="13" t="s">
        <v>736</v>
      </c>
      <c r="D516" s="24" t="s">
        <v>2</v>
      </c>
      <c r="E516" s="24" t="s">
        <v>246</v>
      </c>
      <c r="F516" s="260">
        <v>44410</v>
      </c>
      <c r="G516" s="24" t="s">
        <v>1112</v>
      </c>
      <c r="H516" s="179">
        <v>27.8751</v>
      </c>
      <c r="I516" s="179">
        <v>-93.820350000000005</v>
      </c>
      <c r="J516" s="24">
        <v>151</v>
      </c>
      <c r="K516" s="25">
        <v>46</v>
      </c>
      <c r="L516" s="36" t="s">
        <v>4</v>
      </c>
    </row>
    <row r="517" spans="1:12">
      <c r="A517" s="40" t="s">
        <v>776</v>
      </c>
      <c r="B517" s="23" t="s">
        <v>1286</v>
      </c>
      <c r="C517" s="13" t="s">
        <v>776</v>
      </c>
      <c r="D517" s="24" t="s">
        <v>2</v>
      </c>
      <c r="E517" s="24" t="s">
        <v>246</v>
      </c>
      <c r="F517" s="260">
        <v>44410</v>
      </c>
      <c r="G517" s="24" t="s">
        <v>1112</v>
      </c>
      <c r="H517" s="179">
        <v>27.8751</v>
      </c>
      <c r="I517" s="179">
        <v>-93.820350000000005</v>
      </c>
      <c r="J517" s="24">
        <v>148</v>
      </c>
      <c r="K517" s="25">
        <v>45.1</v>
      </c>
      <c r="L517" s="36" t="s">
        <v>4</v>
      </c>
    </row>
    <row r="518" spans="1:12">
      <c r="A518" s="40" t="s">
        <v>777</v>
      </c>
      <c r="B518" s="23" t="s">
        <v>1287</v>
      </c>
      <c r="C518" s="13" t="s">
        <v>777</v>
      </c>
      <c r="D518" s="24" t="s">
        <v>2</v>
      </c>
      <c r="E518" s="24" t="s">
        <v>246</v>
      </c>
      <c r="F518" s="260">
        <v>44410</v>
      </c>
      <c r="G518" s="24" t="s">
        <v>1112</v>
      </c>
      <c r="H518" s="179">
        <v>27.8751</v>
      </c>
      <c r="I518" s="179">
        <v>-93.820350000000005</v>
      </c>
      <c r="J518" s="24">
        <v>151</v>
      </c>
      <c r="K518" s="25">
        <v>46</v>
      </c>
      <c r="L518" s="36" t="s">
        <v>4</v>
      </c>
    </row>
    <row r="519" spans="1:12">
      <c r="A519" s="40" t="s">
        <v>778</v>
      </c>
      <c r="B519" s="23" t="s">
        <v>1288</v>
      </c>
      <c r="C519" s="13" t="s">
        <v>778</v>
      </c>
      <c r="D519" s="24" t="s">
        <v>2</v>
      </c>
      <c r="E519" s="24" t="s">
        <v>246</v>
      </c>
      <c r="F519" s="260">
        <v>44410</v>
      </c>
      <c r="G519" s="24" t="s">
        <v>1112</v>
      </c>
      <c r="H519" s="179">
        <v>27.8751</v>
      </c>
      <c r="I519" s="179">
        <v>-93.820350000000005</v>
      </c>
      <c r="J519" s="24">
        <v>152</v>
      </c>
      <c r="K519" s="25">
        <v>46.3</v>
      </c>
      <c r="L519" s="36" t="s">
        <v>4</v>
      </c>
    </row>
    <row r="520" spans="1:12">
      <c r="A520" s="40" t="s">
        <v>737</v>
      </c>
      <c r="B520" s="23" t="s">
        <v>1289</v>
      </c>
      <c r="C520" s="13" t="s">
        <v>737</v>
      </c>
      <c r="D520" s="24" t="s">
        <v>2</v>
      </c>
      <c r="E520" s="24" t="s">
        <v>246</v>
      </c>
      <c r="F520" s="260">
        <v>44410</v>
      </c>
      <c r="G520" s="24" t="s">
        <v>1112</v>
      </c>
      <c r="H520" s="179">
        <v>27.8751</v>
      </c>
      <c r="I520" s="179">
        <v>-93.820350000000005</v>
      </c>
      <c r="J520" s="24">
        <v>149</v>
      </c>
      <c r="K520" s="25">
        <v>45.4</v>
      </c>
      <c r="L520" s="36" t="s">
        <v>4</v>
      </c>
    </row>
    <row r="521" spans="1:12">
      <c r="A521" s="40" t="s">
        <v>738</v>
      </c>
      <c r="B521" s="23" t="s">
        <v>1290</v>
      </c>
      <c r="C521" s="13" t="s">
        <v>738</v>
      </c>
      <c r="D521" s="24" t="s">
        <v>2</v>
      </c>
      <c r="E521" s="24" t="s">
        <v>246</v>
      </c>
      <c r="F521" s="260">
        <v>44410</v>
      </c>
      <c r="G521" s="24" t="s">
        <v>1112</v>
      </c>
      <c r="H521" s="179">
        <v>27.8751</v>
      </c>
      <c r="I521" s="179">
        <v>-93.820350000000005</v>
      </c>
      <c r="J521" s="24">
        <v>145</v>
      </c>
      <c r="K521" s="25">
        <v>44.2</v>
      </c>
      <c r="L521" s="36" t="s">
        <v>4</v>
      </c>
    </row>
    <row r="522" spans="1:12">
      <c r="A522" s="40" t="s">
        <v>739</v>
      </c>
      <c r="B522" s="23" t="s">
        <v>1291</v>
      </c>
      <c r="C522" s="13" t="s">
        <v>739</v>
      </c>
      <c r="D522" s="24" t="s">
        <v>2</v>
      </c>
      <c r="E522" s="24" t="s">
        <v>312</v>
      </c>
      <c r="F522" s="260">
        <v>44410</v>
      </c>
      <c r="G522" s="24" t="s">
        <v>1112</v>
      </c>
      <c r="H522" s="179">
        <v>27.874289999999998</v>
      </c>
      <c r="I522" s="179">
        <v>-93.820329999999998</v>
      </c>
      <c r="J522" s="24">
        <v>75</v>
      </c>
      <c r="K522" s="25">
        <v>22.9</v>
      </c>
      <c r="L522" s="36" t="s">
        <v>564</v>
      </c>
    </row>
    <row r="523" spans="1:12">
      <c r="A523" s="40" t="s">
        <v>740</v>
      </c>
      <c r="B523" s="23" t="s">
        <v>1292</v>
      </c>
      <c r="C523" s="13" t="s">
        <v>740</v>
      </c>
      <c r="D523" s="24" t="s">
        <v>2</v>
      </c>
      <c r="E523" s="24" t="s">
        <v>312</v>
      </c>
      <c r="F523" s="260">
        <v>44410</v>
      </c>
      <c r="G523" s="24" t="s">
        <v>1112</v>
      </c>
      <c r="H523" s="179">
        <v>27.874289999999998</v>
      </c>
      <c r="I523" s="179">
        <v>-93.820329999999998</v>
      </c>
      <c r="J523" s="24">
        <v>77</v>
      </c>
      <c r="K523" s="25">
        <v>23.5</v>
      </c>
      <c r="L523" s="36" t="s">
        <v>564</v>
      </c>
    </row>
    <row r="524" spans="1:12">
      <c r="A524" s="40" t="s">
        <v>741</v>
      </c>
      <c r="B524" s="23" t="s">
        <v>1293</v>
      </c>
      <c r="C524" s="13" t="s">
        <v>741</v>
      </c>
      <c r="D524" s="24" t="s">
        <v>2</v>
      </c>
      <c r="E524" s="24" t="s">
        <v>312</v>
      </c>
      <c r="F524" s="260">
        <v>44410</v>
      </c>
      <c r="G524" s="24" t="s">
        <v>1112</v>
      </c>
      <c r="H524" s="179">
        <v>27.874289999999998</v>
      </c>
      <c r="I524" s="179">
        <v>-93.820329999999998</v>
      </c>
      <c r="J524" s="24">
        <v>76</v>
      </c>
      <c r="K524" s="25">
        <v>23.2</v>
      </c>
      <c r="L524" s="36" t="s">
        <v>564</v>
      </c>
    </row>
    <row r="525" spans="1:12">
      <c r="A525" s="40" t="s">
        <v>742</v>
      </c>
      <c r="B525" s="23" t="s">
        <v>1294</v>
      </c>
      <c r="C525" s="13" t="s">
        <v>742</v>
      </c>
      <c r="D525" s="24" t="s">
        <v>2</v>
      </c>
      <c r="E525" s="24" t="s">
        <v>312</v>
      </c>
      <c r="F525" s="260">
        <v>44410</v>
      </c>
      <c r="G525" s="24" t="s">
        <v>1112</v>
      </c>
      <c r="H525" s="179">
        <v>27.874289999999998</v>
      </c>
      <c r="I525" s="179">
        <v>-93.820329999999998</v>
      </c>
      <c r="J525" s="24">
        <v>80</v>
      </c>
      <c r="K525" s="25">
        <v>24.4</v>
      </c>
      <c r="L525" s="36" t="s">
        <v>564</v>
      </c>
    </row>
    <row r="526" spans="1:12">
      <c r="A526" s="40" t="s">
        <v>743</v>
      </c>
      <c r="B526" s="23" t="s">
        <v>1295</v>
      </c>
      <c r="C526" s="13" t="s">
        <v>743</v>
      </c>
      <c r="D526" s="24" t="s">
        <v>2</v>
      </c>
      <c r="E526" s="24" t="s">
        <v>312</v>
      </c>
      <c r="F526" s="260">
        <v>44410</v>
      </c>
      <c r="G526" s="24" t="s">
        <v>1112</v>
      </c>
      <c r="H526" s="179">
        <v>27.874289999999998</v>
      </c>
      <c r="I526" s="179">
        <v>-93.820329999999998</v>
      </c>
      <c r="J526" s="24">
        <v>76</v>
      </c>
      <c r="K526" s="25">
        <v>23.2</v>
      </c>
      <c r="L526" s="36" t="s">
        <v>564</v>
      </c>
    </row>
    <row r="527" spans="1:12">
      <c r="A527" s="40" t="s">
        <v>744</v>
      </c>
      <c r="B527" s="23" t="s">
        <v>1296</v>
      </c>
      <c r="C527" s="13" t="s">
        <v>744</v>
      </c>
      <c r="D527" s="24" t="s">
        <v>2</v>
      </c>
      <c r="E527" s="24" t="s">
        <v>312</v>
      </c>
      <c r="F527" s="260">
        <v>44410</v>
      </c>
      <c r="G527" s="24" t="s">
        <v>1112</v>
      </c>
      <c r="H527" s="179">
        <v>27.874289999999998</v>
      </c>
      <c r="I527" s="179">
        <v>-93.820329999999998</v>
      </c>
      <c r="J527" s="24">
        <v>72</v>
      </c>
      <c r="K527" s="25">
        <v>21.9</v>
      </c>
      <c r="L527" s="36" t="s">
        <v>564</v>
      </c>
    </row>
    <row r="528" spans="1:12">
      <c r="A528" s="40" t="s">
        <v>779</v>
      </c>
      <c r="B528" s="23" t="s">
        <v>1297</v>
      </c>
      <c r="C528" s="13" t="s">
        <v>779</v>
      </c>
      <c r="D528" s="24" t="s">
        <v>2</v>
      </c>
      <c r="E528" s="24" t="s">
        <v>312</v>
      </c>
      <c r="F528" s="260">
        <v>44410</v>
      </c>
      <c r="G528" s="24" t="s">
        <v>1112</v>
      </c>
      <c r="H528" s="179">
        <v>27.874289999999998</v>
      </c>
      <c r="I528" s="179">
        <v>-93.820329999999998</v>
      </c>
      <c r="J528" s="24">
        <v>77</v>
      </c>
      <c r="K528" s="25">
        <v>23.5</v>
      </c>
      <c r="L528" s="36" t="s">
        <v>564</v>
      </c>
    </row>
    <row r="529" spans="1:12">
      <c r="A529" s="40" t="s">
        <v>780</v>
      </c>
      <c r="B529" s="23" t="s">
        <v>1298</v>
      </c>
      <c r="C529" s="13" t="s">
        <v>780</v>
      </c>
      <c r="D529" s="24" t="s">
        <v>2</v>
      </c>
      <c r="E529" s="24" t="s">
        <v>312</v>
      </c>
      <c r="F529" s="260">
        <v>44410</v>
      </c>
      <c r="G529" s="24" t="s">
        <v>1112</v>
      </c>
      <c r="H529" s="179">
        <v>27.874289999999998</v>
      </c>
      <c r="I529" s="179">
        <v>-93.820329999999998</v>
      </c>
      <c r="J529" s="24">
        <v>77</v>
      </c>
      <c r="K529" s="25">
        <v>23.5</v>
      </c>
      <c r="L529" s="36" t="s">
        <v>564</v>
      </c>
    </row>
    <row r="530" spans="1:12">
      <c r="A530" s="40" t="s">
        <v>781</v>
      </c>
      <c r="B530" s="23" t="s">
        <v>1299</v>
      </c>
      <c r="C530" s="13" t="s">
        <v>781</v>
      </c>
      <c r="D530" s="24" t="s">
        <v>2</v>
      </c>
      <c r="E530" s="24" t="s">
        <v>312</v>
      </c>
      <c r="F530" s="260">
        <v>44410</v>
      </c>
      <c r="G530" s="24" t="s">
        <v>1112</v>
      </c>
      <c r="H530" s="179">
        <v>27.874289999999998</v>
      </c>
      <c r="I530" s="179">
        <v>-93.820329999999998</v>
      </c>
      <c r="J530" s="24">
        <v>76</v>
      </c>
      <c r="K530" s="25">
        <v>23.2</v>
      </c>
      <c r="L530" s="36" t="s">
        <v>564</v>
      </c>
    </row>
    <row r="531" spans="1:12">
      <c r="A531" s="40" t="s">
        <v>745</v>
      </c>
      <c r="B531" s="23" t="s">
        <v>1300</v>
      </c>
      <c r="C531" s="13" t="s">
        <v>745</v>
      </c>
      <c r="D531" s="24" t="s">
        <v>2</v>
      </c>
      <c r="E531" s="24" t="s">
        <v>312</v>
      </c>
      <c r="F531" s="260">
        <v>44410</v>
      </c>
      <c r="G531" s="24" t="s">
        <v>1112</v>
      </c>
      <c r="H531" s="179">
        <v>27.874289999999998</v>
      </c>
      <c r="I531" s="179">
        <v>-93.820329999999998</v>
      </c>
      <c r="J531" s="24">
        <v>75</v>
      </c>
      <c r="K531" s="25">
        <v>22.9</v>
      </c>
      <c r="L531" s="36" t="s">
        <v>564</v>
      </c>
    </row>
    <row r="532" spans="1:12">
      <c r="A532" s="40" t="s">
        <v>782</v>
      </c>
      <c r="B532" s="23" t="s">
        <v>1301</v>
      </c>
      <c r="C532" s="13" t="s">
        <v>782</v>
      </c>
      <c r="D532" s="24" t="s">
        <v>2</v>
      </c>
      <c r="E532" s="24" t="s">
        <v>312</v>
      </c>
      <c r="F532" s="260">
        <v>44410</v>
      </c>
      <c r="G532" s="24" t="s">
        <v>1112</v>
      </c>
      <c r="H532" s="179">
        <v>27.874289999999998</v>
      </c>
      <c r="I532" s="179">
        <v>-93.820329999999998</v>
      </c>
      <c r="J532" s="24">
        <v>77</v>
      </c>
      <c r="K532" s="25">
        <v>23.5</v>
      </c>
      <c r="L532" s="36" t="s">
        <v>564</v>
      </c>
    </row>
    <row r="533" spans="1:12">
      <c r="A533" s="40" t="s">
        <v>746</v>
      </c>
      <c r="B533" s="23" t="s">
        <v>1302</v>
      </c>
      <c r="C533" s="13" t="s">
        <v>746</v>
      </c>
      <c r="D533" s="24" t="s">
        <v>2</v>
      </c>
      <c r="E533" s="24" t="s">
        <v>246</v>
      </c>
      <c r="F533" s="260">
        <v>44410</v>
      </c>
      <c r="G533" s="24" t="s">
        <v>1112</v>
      </c>
      <c r="H533" s="179">
        <v>27.8751</v>
      </c>
      <c r="I533" s="179">
        <v>-93.820350000000005</v>
      </c>
      <c r="J533" s="24">
        <v>136</v>
      </c>
      <c r="K533" s="25">
        <v>41.5</v>
      </c>
      <c r="L533" s="36" t="s">
        <v>4</v>
      </c>
    </row>
    <row r="534" spans="1:12">
      <c r="A534" s="40" t="s">
        <v>747</v>
      </c>
      <c r="B534" s="23" t="s">
        <v>1303</v>
      </c>
      <c r="C534" s="13" t="s">
        <v>747</v>
      </c>
      <c r="D534" s="24" t="s">
        <v>2</v>
      </c>
      <c r="E534" s="24" t="s">
        <v>246</v>
      </c>
      <c r="F534" s="260">
        <v>44410</v>
      </c>
      <c r="G534" s="24" t="s">
        <v>1112</v>
      </c>
      <c r="H534" s="179">
        <v>27.8751</v>
      </c>
      <c r="I534" s="179">
        <v>-93.820350000000005</v>
      </c>
      <c r="J534" s="24">
        <v>133</v>
      </c>
      <c r="K534" s="25">
        <v>40.5</v>
      </c>
      <c r="L534" s="36" t="s">
        <v>4</v>
      </c>
    </row>
    <row r="535" spans="1:12">
      <c r="A535" s="40" t="s">
        <v>748</v>
      </c>
      <c r="B535" s="23" t="s">
        <v>1304</v>
      </c>
      <c r="C535" s="13" t="s">
        <v>748</v>
      </c>
      <c r="D535" s="24" t="s">
        <v>2</v>
      </c>
      <c r="E535" s="24" t="s">
        <v>246</v>
      </c>
      <c r="F535" s="260">
        <v>44410</v>
      </c>
      <c r="G535" s="24" t="s">
        <v>1112</v>
      </c>
      <c r="H535" s="179">
        <v>27.8751</v>
      </c>
      <c r="I535" s="179">
        <v>-93.820350000000005</v>
      </c>
      <c r="J535" s="24">
        <v>139</v>
      </c>
      <c r="K535" s="25">
        <v>42.4</v>
      </c>
      <c r="L535" s="36" t="s">
        <v>4</v>
      </c>
    </row>
    <row r="536" spans="1:12">
      <c r="A536" s="40" t="s">
        <v>749</v>
      </c>
      <c r="B536" s="23" t="s">
        <v>1305</v>
      </c>
      <c r="C536" s="13" t="s">
        <v>749</v>
      </c>
      <c r="D536" s="24" t="s">
        <v>2</v>
      </c>
      <c r="E536" s="24" t="s">
        <v>246</v>
      </c>
      <c r="F536" s="260">
        <v>44410</v>
      </c>
      <c r="G536" s="24" t="s">
        <v>1112</v>
      </c>
      <c r="H536" s="179">
        <v>27.8751</v>
      </c>
      <c r="I536" s="179">
        <v>-93.820350000000005</v>
      </c>
      <c r="J536" s="24">
        <v>140</v>
      </c>
      <c r="K536" s="25">
        <v>42.7</v>
      </c>
      <c r="L536" s="36" t="s">
        <v>4</v>
      </c>
    </row>
    <row r="537" spans="1:12">
      <c r="A537" s="40" t="s">
        <v>750</v>
      </c>
      <c r="B537" s="23" t="s">
        <v>1306</v>
      </c>
      <c r="C537" s="13" t="s">
        <v>750</v>
      </c>
      <c r="D537" s="24" t="s">
        <v>2</v>
      </c>
      <c r="E537" s="24" t="s">
        <v>246</v>
      </c>
      <c r="F537" s="260">
        <v>44410</v>
      </c>
      <c r="G537" s="24" t="s">
        <v>1112</v>
      </c>
      <c r="H537" s="179">
        <v>27.8751</v>
      </c>
      <c r="I537" s="179">
        <v>-93.820350000000005</v>
      </c>
      <c r="J537" s="24">
        <v>141</v>
      </c>
      <c r="K537" s="25">
        <v>43</v>
      </c>
      <c r="L537" s="36" t="s">
        <v>4</v>
      </c>
    </row>
    <row r="538" spans="1:12">
      <c r="A538" s="40" t="s">
        <v>751</v>
      </c>
      <c r="B538" s="23" t="s">
        <v>1307</v>
      </c>
      <c r="C538" s="13" t="s">
        <v>751</v>
      </c>
      <c r="D538" s="24" t="s">
        <v>2</v>
      </c>
      <c r="E538" s="24" t="s">
        <v>246</v>
      </c>
      <c r="F538" s="260">
        <v>44410</v>
      </c>
      <c r="G538" s="24" t="s">
        <v>1112</v>
      </c>
      <c r="H538" s="179">
        <v>27.8751</v>
      </c>
      <c r="I538" s="179">
        <v>-93.820350000000005</v>
      </c>
      <c r="J538" s="24">
        <v>146</v>
      </c>
      <c r="K538" s="25">
        <v>44.5</v>
      </c>
      <c r="L538" s="36" t="s">
        <v>4</v>
      </c>
    </row>
    <row r="539" spans="1:12">
      <c r="A539" s="40" t="s">
        <v>752</v>
      </c>
      <c r="B539" s="23" t="s">
        <v>1308</v>
      </c>
      <c r="C539" s="13" t="s">
        <v>752</v>
      </c>
      <c r="D539" s="24" t="s">
        <v>2</v>
      </c>
      <c r="E539" s="24" t="s">
        <v>246</v>
      </c>
      <c r="F539" s="260">
        <v>44410</v>
      </c>
      <c r="G539" s="24" t="s">
        <v>1112</v>
      </c>
      <c r="H539" s="179">
        <v>27.8751</v>
      </c>
      <c r="I539" s="179">
        <v>-93.820350000000005</v>
      </c>
      <c r="J539" s="24">
        <v>142</v>
      </c>
      <c r="K539" s="25">
        <v>43.3</v>
      </c>
      <c r="L539" s="36" t="s">
        <v>4</v>
      </c>
    </row>
    <row r="540" spans="1:12">
      <c r="A540" s="40" t="s">
        <v>753</v>
      </c>
      <c r="B540" s="23" t="s">
        <v>1309</v>
      </c>
      <c r="C540" s="13" t="s">
        <v>753</v>
      </c>
      <c r="D540" s="24" t="s">
        <v>2</v>
      </c>
      <c r="E540" s="24" t="s">
        <v>312</v>
      </c>
      <c r="F540" s="260">
        <v>44410</v>
      </c>
      <c r="G540" s="24" t="s">
        <v>1112</v>
      </c>
      <c r="H540" s="179">
        <v>27.874289999999998</v>
      </c>
      <c r="I540" s="179">
        <v>-93.820329999999998</v>
      </c>
      <c r="J540" s="24">
        <v>76</v>
      </c>
      <c r="K540" s="25">
        <v>23.2</v>
      </c>
      <c r="L540" s="36" t="s">
        <v>564</v>
      </c>
    </row>
    <row r="541" spans="1:12">
      <c r="A541" s="40" t="s">
        <v>754</v>
      </c>
      <c r="B541" s="23" t="s">
        <v>1310</v>
      </c>
      <c r="C541" s="13" t="s">
        <v>754</v>
      </c>
      <c r="D541" s="24" t="s">
        <v>2</v>
      </c>
      <c r="E541" s="24" t="s">
        <v>312</v>
      </c>
      <c r="F541" s="260">
        <v>44410</v>
      </c>
      <c r="G541" s="24" t="s">
        <v>1112</v>
      </c>
      <c r="H541" s="179">
        <v>27.874289999999998</v>
      </c>
      <c r="I541" s="179">
        <v>-93.820329999999998</v>
      </c>
      <c r="J541" s="24">
        <v>72</v>
      </c>
      <c r="K541" s="25">
        <v>21.9</v>
      </c>
      <c r="L541" s="36" t="s">
        <v>564</v>
      </c>
    </row>
    <row r="542" spans="1:12">
      <c r="A542" s="40" t="s">
        <v>755</v>
      </c>
      <c r="B542" s="23" t="s">
        <v>1311</v>
      </c>
      <c r="C542" s="13" t="s">
        <v>755</v>
      </c>
      <c r="D542" s="24" t="s">
        <v>2</v>
      </c>
      <c r="E542" s="24" t="s">
        <v>312</v>
      </c>
      <c r="F542" s="260">
        <v>44410</v>
      </c>
      <c r="G542" s="24" t="s">
        <v>1112</v>
      </c>
      <c r="H542" s="179">
        <v>27.874289999999998</v>
      </c>
      <c r="I542" s="179">
        <v>-93.820329999999998</v>
      </c>
      <c r="J542" s="24">
        <v>76</v>
      </c>
      <c r="K542" s="25">
        <v>23.2</v>
      </c>
      <c r="L542" s="36" t="s">
        <v>564</v>
      </c>
    </row>
    <row r="543" spans="1:12">
      <c r="A543" s="40" t="s">
        <v>756</v>
      </c>
      <c r="B543" s="23" t="s">
        <v>1312</v>
      </c>
      <c r="C543" s="13" t="s">
        <v>756</v>
      </c>
      <c r="D543" s="24" t="s">
        <v>2</v>
      </c>
      <c r="E543" s="24" t="s">
        <v>312</v>
      </c>
      <c r="F543" s="260">
        <v>44410</v>
      </c>
      <c r="G543" s="24" t="s">
        <v>1112</v>
      </c>
      <c r="H543" s="179">
        <v>27.874289999999998</v>
      </c>
      <c r="I543" s="179">
        <v>-93.820329999999998</v>
      </c>
      <c r="J543" s="24">
        <v>78</v>
      </c>
      <c r="K543" s="25">
        <v>23.8</v>
      </c>
      <c r="L543" s="36" t="s">
        <v>564</v>
      </c>
    </row>
    <row r="544" spans="1:12">
      <c r="A544" s="40" t="s">
        <v>757</v>
      </c>
      <c r="B544" s="23" t="s">
        <v>1313</v>
      </c>
      <c r="C544" s="13" t="s">
        <v>757</v>
      </c>
      <c r="D544" s="24" t="s">
        <v>2</v>
      </c>
      <c r="E544" s="24" t="s">
        <v>312</v>
      </c>
      <c r="F544" s="260">
        <v>44410</v>
      </c>
      <c r="G544" s="24" t="s">
        <v>1112</v>
      </c>
      <c r="H544" s="179">
        <v>27.874289999999998</v>
      </c>
      <c r="I544" s="179">
        <v>-93.820329999999998</v>
      </c>
      <c r="J544" s="24">
        <v>76</v>
      </c>
      <c r="K544" s="25">
        <v>23.2</v>
      </c>
      <c r="L544" s="36" t="s">
        <v>564</v>
      </c>
    </row>
    <row r="545" spans="1:12">
      <c r="A545" s="40" t="s">
        <v>758</v>
      </c>
      <c r="B545" s="23" t="s">
        <v>1314</v>
      </c>
      <c r="C545" s="13" t="s">
        <v>758</v>
      </c>
      <c r="D545" s="24" t="s">
        <v>2</v>
      </c>
      <c r="E545" s="24" t="s">
        <v>312</v>
      </c>
      <c r="F545" s="260">
        <v>44410</v>
      </c>
      <c r="G545" s="24" t="s">
        <v>1112</v>
      </c>
      <c r="H545" s="179">
        <v>27.874289999999998</v>
      </c>
      <c r="I545" s="179">
        <v>-93.820329999999998</v>
      </c>
      <c r="J545" s="24">
        <v>75</v>
      </c>
      <c r="K545" s="25">
        <v>22.9</v>
      </c>
      <c r="L545" s="36" t="s">
        <v>564</v>
      </c>
    </row>
    <row r="546" spans="1:12">
      <c r="A546" s="40" t="s">
        <v>759</v>
      </c>
      <c r="B546" s="23" t="s">
        <v>1315</v>
      </c>
      <c r="C546" s="13" t="s">
        <v>759</v>
      </c>
      <c r="D546" s="24" t="s">
        <v>2</v>
      </c>
      <c r="E546" s="24" t="s">
        <v>312</v>
      </c>
      <c r="F546" s="260">
        <v>44410</v>
      </c>
      <c r="G546" s="24" t="s">
        <v>1112</v>
      </c>
      <c r="H546" s="179">
        <v>27.874289999999998</v>
      </c>
      <c r="I546" s="179">
        <v>-93.820329999999998</v>
      </c>
      <c r="J546" s="24">
        <v>73</v>
      </c>
      <c r="K546" s="25">
        <v>22.3</v>
      </c>
      <c r="L546" s="36" t="s">
        <v>564</v>
      </c>
    </row>
    <row r="547" spans="1:12">
      <c r="A547" s="40" t="s">
        <v>760</v>
      </c>
      <c r="B547" s="23" t="s">
        <v>1316</v>
      </c>
      <c r="C547" s="13" t="s">
        <v>760</v>
      </c>
      <c r="D547" s="24" t="s">
        <v>2</v>
      </c>
      <c r="E547" s="24" t="s">
        <v>312</v>
      </c>
      <c r="F547" s="260">
        <v>44410</v>
      </c>
      <c r="G547" s="24" t="s">
        <v>1112</v>
      </c>
      <c r="H547" s="179">
        <v>27.874289999999998</v>
      </c>
      <c r="I547" s="179">
        <v>-93.820329999999998</v>
      </c>
      <c r="J547" s="24">
        <v>71</v>
      </c>
      <c r="K547" s="25">
        <v>21.6</v>
      </c>
      <c r="L547" s="36" t="s">
        <v>564</v>
      </c>
    </row>
    <row r="548" spans="1:12">
      <c r="A548" s="40" t="s">
        <v>761</v>
      </c>
      <c r="B548" s="23" t="s">
        <v>1317</v>
      </c>
      <c r="C548" s="13" t="s">
        <v>761</v>
      </c>
      <c r="D548" s="24" t="s">
        <v>2</v>
      </c>
      <c r="E548" s="24" t="s">
        <v>312</v>
      </c>
      <c r="F548" s="260">
        <v>44411</v>
      </c>
      <c r="G548" s="24" t="s">
        <v>1112</v>
      </c>
      <c r="H548" s="179">
        <v>27.874289999999998</v>
      </c>
      <c r="I548" s="179">
        <v>-93.820329999999998</v>
      </c>
      <c r="J548" s="24">
        <v>74</v>
      </c>
      <c r="K548" s="25">
        <v>22.6</v>
      </c>
      <c r="L548" s="36" t="s">
        <v>564</v>
      </c>
    </row>
    <row r="549" spans="1:12">
      <c r="A549" s="40" t="s">
        <v>762</v>
      </c>
      <c r="B549" s="23" t="s">
        <v>1318</v>
      </c>
      <c r="C549" s="13" t="s">
        <v>762</v>
      </c>
      <c r="D549" s="24" t="s">
        <v>2</v>
      </c>
      <c r="E549" s="24" t="s">
        <v>312</v>
      </c>
      <c r="F549" s="260">
        <v>44411</v>
      </c>
      <c r="G549" s="24" t="s">
        <v>1112</v>
      </c>
      <c r="H549" s="179">
        <v>27.874289999999998</v>
      </c>
      <c r="I549" s="179">
        <v>-93.820329999999998</v>
      </c>
      <c r="J549" s="24">
        <v>74</v>
      </c>
      <c r="K549" s="25">
        <v>22.6</v>
      </c>
      <c r="L549" s="36" t="s">
        <v>564</v>
      </c>
    </row>
    <row r="550" spans="1:12">
      <c r="A550" s="40" t="s">
        <v>763</v>
      </c>
      <c r="B550" s="23" t="s">
        <v>1319</v>
      </c>
      <c r="C550" s="13" t="s">
        <v>763</v>
      </c>
      <c r="D550" s="24" t="s">
        <v>2</v>
      </c>
      <c r="E550" s="24" t="s">
        <v>312</v>
      </c>
      <c r="F550" s="260">
        <v>44411</v>
      </c>
      <c r="G550" s="24" t="s">
        <v>1112</v>
      </c>
      <c r="H550" s="179">
        <v>27.874289999999998</v>
      </c>
      <c r="I550" s="179">
        <v>-93.820329999999998</v>
      </c>
      <c r="J550" s="24">
        <v>74</v>
      </c>
      <c r="K550" s="25">
        <v>22.6</v>
      </c>
      <c r="L550" s="36" t="s">
        <v>564</v>
      </c>
    </row>
    <row r="551" spans="1:12">
      <c r="A551" s="40" t="s">
        <v>764</v>
      </c>
      <c r="B551" s="23" t="s">
        <v>1320</v>
      </c>
      <c r="C551" s="13" t="s">
        <v>764</v>
      </c>
      <c r="D551" s="24" t="s">
        <v>2</v>
      </c>
      <c r="E551" s="24" t="s">
        <v>312</v>
      </c>
      <c r="F551" s="260">
        <v>44411</v>
      </c>
      <c r="G551" s="24" t="s">
        <v>1112</v>
      </c>
      <c r="H551" s="179">
        <v>27.874289999999998</v>
      </c>
      <c r="I551" s="179">
        <v>-93.820329999999998</v>
      </c>
      <c r="J551" s="24">
        <v>76</v>
      </c>
      <c r="K551" s="25">
        <v>23.2</v>
      </c>
      <c r="L551" s="36" t="s">
        <v>564</v>
      </c>
    </row>
    <row r="552" spans="1:12">
      <c r="A552" s="40" t="s">
        <v>765</v>
      </c>
      <c r="B552" s="23" t="s">
        <v>1321</v>
      </c>
      <c r="C552" s="13" t="s">
        <v>765</v>
      </c>
      <c r="D552" s="24" t="s">
        <v>2</v>
      </c>
      <c r="E552" s="24" t="s">
        <v>312</v>
      </c>
      <c r="F552" s="260">
        <v>44411</v>
      </c>
      <c r="G552" s="24" t="s">
        <v>1112</v>
      </c>
      <c r="H552" s="179">
        <v>27.874289999999998</v>
      </c>
      <c r="I552" s="179">
        <v>-93.820329999999998</v>
      </c>
      <c r="J552" s="24">
        <v>75</v>
      </c>
      <c r="K552" s="25">
        <v>22.9</v>
      </c>
      <c r="L552" s="36" t="s">
        <v>564</v>
      </c>
    </row>
    <row r="553" spans="1:12">
      <c r="A553" s="40" t="s">
        <v>1322</v>
      </c>
      <c r="B553" s="23" t="s">
        <v>1323</v>
      </c>
      <c r="C553" s="13" t="s">
        <v>1322</v>
      </c>
      <c r="D553" s="24" t="s">
        <v>2</v>
      </c>
      <c r="E553" s="24" t="s">
        <v>312</v>
      </c>
      <c r="F553" s="260">
        <v>44411</v>
      </c>
      <c r="G553" s="24" t="s">
        <v>1112</v>
      </c>
      <c r="H553" s="179">
        <v>27.874289999999998</v>
      </c>
      <c r="I553" s="179">
        <v>-93.820329999999998</v>
      </c>
      <c r="J553" s="24">
        <v>74</v>
      </c>
      <c r="K553" s="25">
        <v>22.6</v>
      </c>
      <c r="L553" s="36" t="s">
        <v>564</v>
      </c>
    </row>
    <row r="554" spans="1:12" ht="17" thickBot="1">
      <c r="A554" s="41" t="s">
        <v>766</v>
      </c>
      <c r="B554" s="261" t="s">
        <v>1324</v>
      </c>
      <c r="C554" s="43" t="s">
        <v>766</v>
      </c>
      <c r="D554" s="230" t="s">
        <v>2</v>
      </c>
      <c r="E554" s="230" t="s">
        <v>312</v>
      </c>
      <c r="F554" s="262">
        <v>44411</v>
      </c>
      <c r="G554" s="230" t="s">
        <v>1112</v>
      </c>
      <c r="H554" s="180">
        <v>27.874289999999998</v>
      </c>
      <c r="I554" s="180">
        <v>-93.820329999999998</v>
      </c>
      <c r="J554" s="230">
        <v>77</v>
      </c>
      <c r="K554" s="231">
        <v>23.5</v>
      </c>
      <c r="L554" s="129" t="s">
        <v>564</v>
      </c>
    </row>
  </sheetData>
  <phoneticPr fontId="7" type="noConversion"/>
  <pageMargins left="0.25" right="0.25" top="0.75" bottom="0.75" header="0.3" footer="0.3"/>
  <pageSetup scale="41" orientation="portrait" horizontalDpi="0" verticalDpi="0" copies="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7FF599-DE76-D04E-BA82-971D63EF4F25}">
  <sheetPr>
    <pageSetUpPr fitToPage="1"/>
  </sheetPr>
  <dimension ref="A1:AA510"/>
  <sheetViews>
    <sheetView workbookViewId="0">
      <selection activeCell="A2" sqref="A2:D510"/>
    </sheetView>
  </sheetViews>
  <sheetFormatPr baseColWidth="10" defaultRowHeight="16"/>
  <cols>
    <col min="4" max="4" width="9.28515625" bestFit="1" customWidth="1"/>
    <col min="5" max="5" width="13.28515625" bestFit="1" customWidth="1"/>
    <col min="6" max="6" width="7.85546875" customWidth="1"/>
    <col min="7" max="7" width="7" bestFit="1" customWidth="1"/>
    <col min="8" max="8" width="9" customWidth="1"/>
    <col min="9" max="9" width="7.85546875" bestFit="1" customWidth="1"/>
    <col min="11" max="12" width="12" style="174" customWidth="1"/>
    <col min="13" max="13" width="7.140625" customWidth="1"/>
    <col min="14" max="14" width="7" customWidth="1"/>
    <col min="15" max="15" width="10" bestFit="1" customWidth="1"/>
    <col min="16" max="16" width="4" customWidth="1"/>
    <col min="17" max="17" width="7.85546875" bestFit="1" customWidth="1"/>
    <col min="18" max="18" width="13.28515625" bestFit="1" customWidth="1"/>
    <col min="19" max="19" width="10.7109375" customWidth="1"/>
    <col min="20" max="20" width="7" bestFit="1" customWidth="1"/>
    <col min="21" max="21" width="10.7109375" customWidth="1"/>
    <col min="22" max="22" width="7.85546875" bestFit="1" customWidth="1"/>
    <col min="24" max="26" width="10.7109375" customWidth="1"/>
    <col min="27" max="27" width="7" style="174" customWidth="1"/>
    <col min="28" max="28" width="10" bestFit="1" customWidth="1"/>
  </cols>
  <sheetData>
    <row r="1" spans="1:27" ht="17" thickBot="1">
      <c r="A1" s="31" t="s">
        <v>1660</v>
      </c>
      <c r="B1" s="616" t="s">
        <v>1661</v>
      </c>
      <c r="C1" s="31" t="s">
        <v>1662</v>
      </c>
      <c r="D1" s="32" t="s">
        <v>225</v>
      </c>
      <c r="E1" s="32" t="s">
        <v>232</v>
      </c>
      <c r="F1" s="32" t="s">
        <v>233</v>
      </c>
      <c r="G1" s="32" t="s">
        <v>560</v>
      </c>
      <c r="H1" s="32" t="s">
        <v>234</v>
      </c>
      <c r="I1" s="32" t="s">
        <v>235</v>
      </c>
      <c r="J1" s="32" t="s">
        <v>236</v>
      </c>
      <c r="K1" s="273" t="s">
        <v>237</v>
      </c>
      <c r="L1" s="273" t="s">
        <v>238</v>
      </c>
      <c r="M1" s="32" t="s">
        <v>239</v>
      </c>
      <c r="N1" s="32" t="s">
        <v>240</v>
      </c>
      <c r="O1" s="33" t="s">
        <v>241</v>
      </c>
      <c r="AA1"/>
    </row>
    <row r="2" spans="1:27" ht="17" thickTop="1">
      <c r="A2" s="6">
        <v>1</v>
      </c>
      <c r="B2" s="617">
        <v>1</v>
      </c>
      <c r="C2" s="6" t="s">
        <v>1616</v>
      </c>
      <c r="D2" s="624" t="s">
        <v>0</v>
      </c>
      <c r="E2" s="631" t="s">
        <v>1</v>
      </c>
      <c r="F2" s="28" t="s">
        <v>0</v>
      </c>
      <c r="G2" s="29" t="s">
        <v>2</v>
      </c>
      <c r="H2" s="29" t="s">
        <v>246</v>
      </c>
      <c r="I2" s="46" t="s">
        <v>441</v>
      </c>
      <c r="J2" s="29" t="s">
        <v>3</v>
      </c>
      <c r="K2" s="274">
        <v>27.875098333333334</v>
      </c>
      <c r="L2" s="274">
        <v>-93.820346666666694</v>
      </c>
      <c r="M2" s="29">
        <v>145</v>
      </c>
      <c r="N2" s="30">
        <f t="shared" ref="N2:N62" si="0">CONVERT(M2,"ft","m")</f>
        <v>44.195999999999998</v>
      </c>
      <c r="O2" s="35" t="s">
        <v>4</v>
      </c>
      <c r="Y2" s="174"/>
      <c r="AA2"/>
    </row>
    <row r="3" spans="1:27">
      <c r="A3" s="9">
        <v>1</v>
      </c>
      <c r="B3" s="614">
        <v>2</v>
      </c>
      <c r="C3" s="9" t="s">
        <v>1616</v>
      </c>
      <c r="D3" s="625" t="s">
        <v>7</v>
      </c>
      <c r="E3" s="632" t="s">
        <v>8</v>
      </c>
      <c r="F3" s="28" t="s">
        <v>7</v>
      </c>
      <c r="G3" s="24" t="s">
        <v>2</v>
      </c>
      <c r="H3" s="24" t="s">
        <v>246</v>
      </c>
      <c r="I3" s="37" t="s">
        <v>441</v>
      </c>
      <c r="J3" s="24" t="s">
        <v>3</v>
      </c>
      <c r="K3" s="275">
        <v>27.875098333333334</v>
      </c>
      <c r="L3" s="275">
        <v>-93.820346666666694</v>
      </c>
      <c r="M3" s="24">
        <v>145</v>
      </c>
      <c r="N3" s="25">
        <f t="shared" si="0"/>
        <v>44.195999999999998</v>
      </c>
      <c r="O3" s="36" t="s">
        <v>4</v>
      </c>
      <c r="Y3" s="174"/>
      <c r="AA3"/>
    </row>
    <row r="4" spans="1:27">
      <c r="A4" s="9">
        <v>1</v>
      </c>
      <c r="B4" s="614">
        <v>3</v>
      </c>
      <c r="C4" s="9" t="s">
        <v>1616</v>
      </c>
      <c r="D4" s="625" t="s">
        <v>9</v>
      </c>
      <c r="E4" s="632" t="s">
        <v>10</v>
      </c>
      <c r="F4" s="28" t="s">
        <v>9</v>
      </c>
      <c r="G4" s="24" t="s">
        <v>11</v>
      </c>
      <c r="H4" s="24" t="s">
        <v>247</v>
      </c>
      <c r="I4" s="37" t="s">
        <v>12</v>
      </c>
      <c r="J4" s="26" t="s">
        <v>3</v>
      </c>
      <c r="K4" s="275">
        <v>27.962994999999999</v>
      </c>
      <c r="L4" s="275">
        <v>-92.593519999999998</v>
      </c>
      <c r="M4" s="24">
        <v>158</v>
      </c>
      <c r="N4" s="25">
        <f t="shared" si="0"/>
        <v>48.1584</v>
      </c>
      <c r="O4" s="36" t="s">
        <v>4</v>
      </c>
      <c r="Y4" s="174"/>
      <c r="AA4"/>
    </row>
    <row r="5" spans="1:27">
      <c r="A5" s="9">
        <v>1</v>
      </c>
      <c r="B5" s="614">
        <v>4</v>
      </c>
      <c r="C5" s="9" t="s">
        <v>1616</v>
      </c>
      <c r="D5" s="625" t="s">
        <v>13</v>
      </c>
      <c r="E5" s="632" t="s">
        <v>14</v>
      </c>
      <c r="F5" s="28" t="s">
        <v>13</v>
      </c>
      <c r="G5" s="24" t="s">
        <v>11</v>
      </c>
      <c r="H5" s="24" t="s">
        <v>247</v>
      </c>
      <c r="I5" s="37" t="s">
        <v>12</v>
      </c>
      <c r="J5" s="26" t="s">
        <v>3</v>
      </c>
      <c r="K5" s="275">
        <v>27.962994999999999</v>
      </c>
      <c r="L5" s="275">
        <v>-92.593519999999998</v>
      </c>
      <c r="M5" s="24">
        <v>158</v>
      </c>
      <c r="N5" s="25">
        <f t="shared" si="0"/>
        <v>48.1584</v>
      </c>
      <c r="O5" s="36" t="s">
        <v>4</v>
      </c>
      <c r="Y5" s="174"/>
      <c r="AA5"/>
    </row>
    <row r="6" spans="1:27">
      <c r="A6" s="9">
        <v>1</v>
      </c>
      <c r="B6" s="614">
        <v>5</v>
      </c>
      <c r="C6" s="9" t="s">
        <v>1616</v>
      </c>
      <c r="D6" s="625" t="s">
        <v>15</v>
      </c>
      <c r="E6" s="632" t="s">
        <v>243</v>
      </c>
      <c r="F6" s="28" t="s">
        <v>15</v>
      </c>
      <c r="G6" s="24" t="s">
        <v>11</v>
      </c>
      <c r="H6" s="24" t="s">
        <v>247</v>
      </c>
      <c r="I6" s="37" t="s">
        <v>12</v>
      </c>
      <c r="J6" s="26" t="s">
        <v>3</v>
      </c>
      <c r="K6" s="275">
        <v>27.962994999999999</v>
      </c>
      <c r="L6" s="275">
        <v>-92.593519999999998</v>
      </c>
      <c r="M6" s="24">
        <v>158</v>
      </c>
      <c r="N6" s="25">
        <f t="shared" si="0"/>
        <v>48.1584</v>
      </c>
      <c r="O6" s="36" t="s">
        <v>4</v>
      </c>
      <c r="Y6" s="174"/>
      <c r="AA6"/>
    </row>
    <row r="7" spans="1:27">
      <c r="A7" s="9">
        <v>1</v>
      </c>
      <c r="B7" s="614">
        <v>6</v>
      </c>
      <c r="C7" s="9" t="s">
        <v>1616</v>
      </c>
      <c r="D7" s="625" t="s">
        <v>18</v>
      </c>
      <c r="E7" s="632" t="s">
        <v>244</v>
      </c>
      <c r="F7" s="28" t="s">
        <v>18</v>
      </c>
      <c r="G7" s="24" t="s">
        <v>11</v>
      </c>
      <c r="H7" s="24" t="s">
        <v>247</v>
      </c>
      <c r="I7" s="37" t="s">
        <v>12</v>
      </c>
      <c r="J7" s="26" t="s">
        <v>3</v>
      </c>
      <c r="K7" s="275">
        <v>27.962994999999999</v>
      </c>
      <c r="L7" s="275">
        <v>-92.593519999999998</v>
      </c>
      <c r="M7" s="24">
        <v>158</v>
      </c>
      <c r="N7" s="25">
        <f t="shared" si="0"/>
        <v>48.1584</v>
      </c>
      <c r="O7" s="36" t="s">
        <v>4</v>
      </c>
      <c r="Y7" s="174"/>
      <c r="AA7"/>
    </row>
    <row r="8" spans="1:27">
      <c r="A8" s="9">
        <v>1</v>
      </c>
      <c r="B8" s="614">
        <v>7</v>
      </c>
      <c r="C8" s="9" t="s">
        <v>1616</v>
      </c>
      <c r="D8" s="625" t="s">
        <v>19</v>
      </c>
      <c r="E8" s="632" t="s">
        <v>20</v>
      </c>
      <c r="F8" s="28" t="s">
        <v>19</v>
      </c>
      <c r="G8" s="24" t="s">
        <v>11</v>
      </c>
      <c r="H8" s="24" t="s">
        <v>247</v>
      </c>
      <c r="I8" s="37" t="s">
        <v>12</v>
      </c>
      <c r="J8" s="26" t="s">
        <v>3</v>
      </c>
      <c r="K8" s="275">
        <v>27.962994999999999</v>
      </c>
      <c r="L8" s="275">
        <v>-92.593519999999998</v>
      </c>
      <c r="M8" s="24">
        <v>157</v>
      </c>
      <c r="N8" s="25">
        <f t="shared" si="0"/>
        <v>47.8536</v>
      </c>
      <c r="O8" s="36" t="s">
        <v>4</v>
      </c>
      <c r="Y8" s="174"/>
      <c r="AA8"/>
    </row>
    <row r="9" spans="1:27">
      <c r="A9" s="9">
        <v>1</v>
      </c>
      <c r="B9" s="614">
        <v>8</v>
      </c>
      <c r="C9" s="9" t="s">
        <v>1616</v>
      </c>
      <c r="D9" s="625" t="s">
        <v>21</v>
      </c>
      <c r="E9" s="632" t="s">
        <v>22</v>
      </c>
      <c r="F9" s="28" t="s">
        <v>21</v>
      </c>
      <c r="G9" s="24" t="s">
        <v>11</v>
      </c>
      <c r="H9" s="24" t="s">
        <v>247</v>
      </c>
      <c r="I9" s="37" t="s">
        <v>12</v>
      </c>
      <c r="J9" s="26" t="s">
        <v>3</v>
      </c>
      <c r="K9" s="275">
        <v>27.962994999999999</v>
      </c>
      <c r="L9" s="275">
        <v>-92.593519999999998</v>
      </c>
      <c r="M9" s="24">
        <v>156</v>
      </c>
      <c r="N9" s="25">
        <f t="shared" si="0"/>
        <v>47.5488</v>
      </c>
      <c r="O9" s="36" t="s">
        <v>4</v>
      </c>
      <c r="Y9" s="174"/>
      <c r="AA9"/>
    </row>
    <row r="10" spans="1:27">
      <c r="A10" s="9">
        <v>1</v>
      </c>
      <c r="B10" s="614">
        <v>1</v>
      </c>
      <c r="C10" s="9" t="s">
        <v>1617</v>
      </c>
      <c r="D10" s="625" t="s">
        <v>23</v>
      </c>
      <c r="E10" s="632" t="s">
        <v>24</v>
      </c>
      <c r="F10" s="28" t="s">
        <v>23</v>
      </c>
      <c r="G10" s="24" t="s">
        <v>11</v>
      </c>
      <c r="H10" s="24" t="s">
        <v>247</v>
      </c>
      <c r="I10" s="37" t="s">
        <v>12</v>
      </c>
      <c r="J10" s="26" t="s">
        <v>3</v>
      </c>
      <c r="K10" s="275">
        <v>27.962994999999999</v>
      </c>
      <c r="L10" s="275">
        <v>-92.593519999999998</v>
      </c>
      <c r="M10" s="24">
        <v>158</v>
      </c>
      <c r="N10" s="25">
        <f t="shared" si="0"/>
        <v>48.1584</v>
      </c>
      <c r="O10" s="36" t="s">
        <v>4</v>
      </c>
      <c r="Y10" s="174"/>
      <c r="AA10"/>
    </row>
    <row r="11" spans="1:27">
      <c r="A11" s="9">
        <v>1</v>
      </c>
      <c r="B11" s="614">
        <v>2</v>
      </c>
      <c r="C11" s="9" t="s">
        <v>1617</v>
      </c>
      <c r="D11" s="625" t="s">
        <v>25</v>
      </c>
      <c r="E11" s="632" t="s">
        <v>26</v>
      </c>
      <c r="F11" s="28" t="s">
        <v>25</v>
      </c>
      <c r="G11" s="24" t="s">
        <v>11</v>
      </c>
      <c r="H11" s="24" t="s">
        <v>247</v>
      </c>
      <c r="I11" s="37" t="s">
        <v>12</v>
      </c>
      <c r="J11" s="26" t="s">
        <v>3</v>
      </c>
      <c r="K11" s="275">
        <v>27.962994999999999</v>
      </c>
      <c r="L11" s="275">
        <v>-92.593519999999998</v>
      </c>
      <c r="M11" s="24">
        <v>157</v>
      </c>
      <c r="N11" s="25">
        <f t="shared" si="0"/>
        <v>47.8536</v>
      </c>
      <c r="O11" s="36" t="s">
        <v>4</v>
      </c>
      <c r="Y11" s="174"/>
      <c r="AA11"/>
    </row>
    <row r="12" spans="1:27">
      <c r="A12" s="9">
        <v>1</v>
      </c>
      <c r="B12" s="614">
        <v>3</v>
      </c>
      <c r="C12" s="9" t="s">
        <v>1617</v>
      </c>
      <c r="D12" s="625" t="s">
        <v>27</v>
      </c>
      <c r="E12" s="632" t="s">
        <v>28</v>
      </c>
      <c r="F12" s="28" t="s">
        <v>27</v>
      </c>
      <c r="G12" s="24" t="s">
        <v>11</v>
      </c>
      <c r="H12" s="24" t="s">
        <v>247</v>
      </c>
      <c r="I12" s="37" t="s">
        <v>12</v>
      </c>
      <c r="J12" s="26" t="s">
        <v>3</v>
      </c>
      <c r="K12" s="275">
        <v>27.962994999999999</v>
      </c>
      <c r="L12" s="275">
        <v>-92.593519999999998</v>
      </c>
      <c r="M12" s="24">
        <v>156</v>
      </c>
      <c r="N12" s="25">
        <f t="shared" si="0"/>
        <v>47.5488</v>
      </c>
      <c r="O12" s="36" t="s">
        <v>4</v>
      </c>
      <c r="Y12" s="174"/>
      <c r="AA12"/>
    </row>
    <row r="13" spans="1:27">
      <c r="A13" s="9">
        <v>1</v>
      </c>
      <c r="B13" s="614">
        <v>4</v>
      </c>
      <c r="C13" s="9" t="s">
        <v>1617</v>
      </c>
      <c r="D13" s="625" t="s">
        <v>29</v>
      </c>
      <c r="E13" s="632" t="s">
        <v>30</v>
      </c>
      <c r="F13" s="28" t="s">
        <v>29</v>
      </c>
      <c r="G13" s="24" t="s">
        <v>11</v>
      </c>
      <c r="H13" s="24" t="s">
        <v>247</v>
      </c>
      <c r="I13" s="37" t="s">
        <v>12</v>
      </c>
      <c r="J13" s="26" t="s">
        <v>3</v>
      </c>
      <c r="K13" s="275">
        <v>27.962994999999999</v>
      </c>
      <c r="L13" s="275">
        <v>-92.593519999999998</v>
      </c>
      <c r="M13" s="24">
        <v>157</v>
      </c>
      <c r="N13" s="25">
        <f t="shared" si="0"/>
        <v>47.8536</v>
      </c>
      <c r="O13" s="36" t="s">
        <v>4</v>
      </c>
      <c r="Y13" s="174"/>
      <c r="AA13"/>
    </row>
    <row r="14" spans="1:27">
      <c r="A14" s="9">
        <v>1</v>
      </c>
      <c r="B14" s="614">
        <v>5</v>
      </c>
      <c r="C14" s="9" t="s">
        <v>1617</v>
      </c>
      <c r="D14" s="625" t="s">
        <v>31</v>
      </c>
      <c r="E14" s="632" t="s">
        <v>32</v>
      </c>
      <c r="F14" s="28" t="s">
        <v>31</v>
      </c>
      <c r="G14" s="24" t="s">
        <v>11</v>
      </c>
      <c r="H14" s="24" t="s">
        <v>247</v>
      </c>
      <c r="I14" s="37" t="s">
        <v>12</v>
      </c>
      <c r="J14" s="26" t="s">
        <v>3</v>
      </c>
      <c r="K14" s="275">
        <v>27.962994999999999</v>
      </c>
      <c r="L14" s="275">
        <v>-92.593519999999998</v>
      </c>
      <c r="M14" s="24">
        <v>157</v>
      </c>
      <c r="N14" s="25">
        <f t="shared" si="0"/>
        <v>47.8536</v>
      </c>
      <c r="O14" s="36" t="s">
        <v>4</v>
      </c>
      <c r="Y14" s="174"/>
      <c r="AA14"/>
    </row>
    <row r="15" spans="1:27">
      <c r="A15" s="9">
        <v>1</v>
      </c>
      <c r="B15" s="614">
        <v>6</v>
      </c>
      <c r="C15" s="9" t="s">
        <v>1617</v>
      </c>
      <c r="D15" s="625" t="s">
        <v>33</v>
      </c>
      <c r="E15" s="632" t="s">
        <v>34</v>
      </c>
      <c r="F15" s="28" t="s">
        <v>33</v>
      </c>
      <c r="G15" s="24" t="s">
        <v>11</v>
      </c>
      <c r="H15" s="24" t="s">
        <v>248</v>
      </c>
      <c r="I15" s="37" t="s">
        <v>12</v>
      </c>
      <c r="J15" s="26" t="s">
        <v>3</v>
      </c>
      <c r="K15" s="275">
        <v>27.9629883333333</v>
      </c>
      <c r="L15" s="275">
        <v>-92.5926166666667</v>
      </c>
      <c r="M15" s="24">
        <v>162</v>
      </c>
      <c r="N15" s="25">
        <f t="shared" si="0"/>
        <v>49.377600000000001</v>
      </c>
      <c r="O15" s="36" t="s">
        <v>4</v>
      </c>
      <c r="Y15" s="174"/>
      <c r="AA15"/>
    </row>
    <row r="16" spans="1:27">
      <c r="A16" s="9">
        <v>1</v>
      </c>
      <c r="B16" s="614">
        <v>7</v>
      </c>
      <c r="C16" s="9" t="s">
        <v>1617</v>
      </c>
      <c r="D16" s="625" t="s">
        <v>35</v>
      </c>
      <c r="E16" s="632" t="s">
        <v>242</v>
      </c>
      <c r="F16" s="28" t="s">
        <v>35</v>
      </c>
      <c r="G16" s="24" t="s">
        <v>11</v>
      </c>
      <c r="H16" s="24" t="s">
        <v>248</v>
      </c>
      <c r="I16" s="37" t="s">
        <v>12</v>
      </c>
      <c r="J16" s="26" t="s">
        <v>3</v>
      </c>
      <c r="K16" s="275">
        <v>27.9629883333333</v>
      </c>
      <c r="L16" s="275">
        <v>-92.5926166666667</v>
      </c>
      <c r="M16" s="24">
        <v>160</v>
      </c>
      <c r="N16" s="25">
        <f t="shared" si="0"/>
        <v>48.768000000000001</v>
      </c>
      <c r="O16" s="36" t="s">
        <v>4</v>
      </c>
      <c r="Y16" s="174"/>
      <c r="AA16"/>
    </row>
    <row r="17" spans="1:27">
      <c r="A17" s="9">
        <v>1</v>
      </c>
      <c r="B17" s="614">
        <v>8</v>
      </c>
      <c r="C17" s="9" t="s">
        <v>1617</v>
      </c>
      <c r="D17" s="625" t="s">
        <v>37</v>
      </c>
      <c r="E17" s="632" t="s">
        <v>36</v>
      </c>
      <c r="F17" s="28" t="s">
        <v>37</v>
      </c>
      <c r="G17" s="24" t="s">
        <v>11</v>
      </c>
      <c r="H17" s="24" t="s">
        <v>248</v>
      </c>
      <c r="I17" s="37" t="s">
        <v>12</v>
      </c>
      <c r="J17" s="26" t="s">
        <v>3</v>
      </c>
      <c r="K17" s="275">
        <v>27.9629883333333</v>
      </c>
      <c r="L17" s="275">
        <v>-92.5926166666667</v>
      </c>
      <c r="M17" s="24">
        <v>160</v>
      </c>
      <c r="N17" s="25">
        <f t="shared" si="0"/>
        <v>48.768000000000001</v>
      </c>
      <c r="O17" s="36" t="s">
        <v>4</v>
      </c>
      <c r="Y17" s="174"/>
      <c r="AA17"/>
    </row>
    <row r="18" spans="1:27">
      <c r="A18" s="9">
        <v>1</v>
      </c>
      <c r="B18" s="614">
        <v>1</v>
      </c>
      <c r="C18" s="9" t="s">
        <v>1618</v>
      </c>
      <c r="D18" s="625" t="s">
        <v>39</v>
      </c>
      <c r="E18" s="632" t="s">
        <v>38</v>
      </c>
      <c r="F18" s="28" t="s">
        <v>39</v>
      </c>
      <c r="G18" s="24" t="s">
        <v>11</v>
      </c>
      <c r="H18" s="24" t="s">
        <v>248</v>
      </c>
      <c r="I18" s="37" t="s">
        <v>12</v>
      </c>
      <c r="J18" s="26" t="s">
        <v>3</v>
      </c>
      <c r="K18" s="275">
        <v>27.9629883333333</v>
      </c>
      <c r="L18" s="275">
        <v>-92.5926166666667</v>
      </c>
      <c r="M18" s="24">
        <v>161</v>
      </c>
      <c r="N18" s="25">
        <f t="shared" si="0"/>
        <v>49.072800000000001</v>
      </c>
      <c r="O18" s="36" t="s">
        <v>4</v>
      </c>
      <c r="Y18" s="174"/>
      <c r="AA18"/>
    </row>
    <row r="19" spans="1:27">
      <c r="A19" s="9">
        <v>1</v>
      </c>
      <c r="B19" s="614">
        <v>2</v>
      </c>
      <c r="C19" s="9" t="s">
        <v>1618</v>
      </c>
      <c r="D19" s="625" t="s">
        <v>41</v>
      </c>
      <c r="E19" s="632" t="s">
        <v>40</v>
      </c>
      <c r="F19" s="28" t="s">
        <v>41</v>
      </c>
      <c r="G19" s="24" t="s">
        <v>11</v>
      </c>
      <c r="H19" s="24" t="s">
        <v>248</v>
      </c>
      <c r="I19" s="37" t="s">
        <v>12</v>
      </c>
      <c r="J19" s="26" t="s">
        <v>3</v>
      </c>
      <c r="K19" s="275">
        <v>27.9629883333333</v>
      </c>
      <c r="L19" s="275">
        <v>-92.5926166666667</v>
      </c>
      <c r="M19" s="24">
        <v>161</v>
      </c>
      <c r="N19" s="25">
        <f t="shared" si="0"/>
        <v>49.072800000000001</v>
      </c>
      <c r="O19" s="36" t="s">
        <v>4</v>
      </c>
      <c r="Y19" s="174"/>
      <c r="AA19"/>
    </row>
    <row r="20" spans="1:27">
      <c r="A20" s="9">
        <v>1</v>
      </c>
      <c r="B20" s="614">
        <v>3</v>
      </c>
      <c r="C20" s="9" t="s">
        <v>1618</v>
      </c>
      <c r="D20" s="625" t="s">
        <v>43</v>
      </c>
      <c r="E20" s="632" t="s">
        <v>42</v>
      </c>
      <c r="F20" s="28" t="s">
        <v>43</v>
      </c>
      <c r="G20" s="24" t="s">
        <v>11</v>
      </c>
      <c r="H20" s="24" t="s">
        <v>248</v>
      </c>
      <c r="I20" s="37" t="s">
        <v>12</v>
      </c>
      <c r="J20" s="26" t="s">
        <v>3</v>
      </c>
      <c r="K20" s="275">
        <v>27.9629883333333</v>
      </c>
      <c r="L20" s="275">
        <v>-92.5926166666667</v>
      </c>
      <c r="M20" s="24">
        <v>160</v>
      </c>
      <c r="N20" s="25">
        <f t="shared" si="0"/>
        <v>48.768000000000001</v>
      </c>
      <c r="O20" s="36" t="s">
        <v>4</v>
      </c>
      <c r="Y20" s="174"/>
      <c r="AA20"/>
    </row>
    <row r="21" spans="1:27">
      <c r="A21" s="9">
        <v>1</v>
      </c>
      <c r="B21" s="614">
        <v>4</v>
      </c>
      <c r="C21" s="9" t="s">
        <v>1618</v>
      </c>
      <c r="D21" s="625" t="s">
        <v>45</v>
      </c>
      <c r="E21" s="632" t="s">
        <v>44</v>
      </c>
      <c r="F21" s="28" t="s">
        <v>45</v>
      </c>
      <c r="G21" s="24" t="s">
        <v>11</v>
      </c>
      <c r="H21" s="24" t="s">
        <v>248</v>
      </c>
      <c r="I21" s="37" t="s">
        <v>12</v>
      </c>
      <c r="J21" s="26" t="s">
        <v>3</v>
      </c>
      <c r="K21" s="275">
        <v>27.9629883333333</v>
      </c>
      <c r="L21" s="275">
        <v>-92.5926166666667</v>
      </c>
      <c r="M21" s="24">
        <v>159</v>
      </c>
      <c r="N21" s="25">
        <f t="shared" si="0"/>
        <v>48.463200000000001</v>
      </c>
      <c r="O21" s="36" t="s">
        <v>4</v>
      </c>
      <c r="Y21" s="174"/>
      <c r="AA21"/>
    </row>
    <row r="22" spans="1:27">
      <c r="A22" s="9">
        <v>1</v>
      </c>
      <c r="B22" s="614">
        <v>5</v>
      </c>
      <c r="C22" s="9" t="s">
        <v>1618</v>
      </c>
      <c r="D22" s="625" t="s">
        <v>47</v>
      </c>
      <c r="E22" s="632" t="s">
        <v>46</v>
      </c>
      <c r="F22" s="28" t="s">
        <v>47</v>
      </c>
      <c r="G22" s="24" t="s">
        <v>11</v>
      </c>
      <c r="H22" s="24" t="s">
        <v>248</v>
      </c>
      <c r="I22" s="37" t="s">
        <v>12</v>
      </c>
      <c r="J22" s="26" t="s">
        <v>3</v>
      </c>
      <c r="K22" s="275">
        <v>27.9629883333333</v>
      </c>
      <c r="L22" s="275">
        <v>-92.5926166666667</v>
      </c>
      <c r="M22" s="24">
        <v>159</v>
      </c>
      <c r="N22" s="25">
        <f t="shared" si="0"/>
        <v>48.463200000000001</v>
      </c>
      <c r="O22" s="36" t="s">
        <v>4</v>
      </c>
      <c r="Y22" s="174"/>
      <c r="AA22"/>
    </row>
    <row r="23" spans="1:27">
      <c r="A23" s="9">
        <v>1</v>
      </c>
      <c r="B23" s="614">
        <v>6</v>
      </c>
      <c r="C23" s="9" t="s">
        <v>1618</v>
      </c>
      <c r="D23" s="625" t="s">
        <v>49</v>
      </c>
      <c r="E23" s="632" t="s">
        <v>48</v>
      </c>
      <c r="F23" s="28" t="s">
        <v>49</v>
      </c>
      <c r="G23" s="24" t="s">
        <v>11</v>
      </c>
      <c r="H23" s="24" t="s">
        <v>248</v>
      </c>
      <c r="I23" s="37" t="s">
        <v>12</v>
      </c>
      <c r="J23" s="26" t="s">
        <v>3</v>
      </c>
      <c r="K23" s="275">
        <v>27.9629883333333</v>
      </c>
      <c r="L23" s="275">
        <v>-92.5926166666667</v>
      </c>
      <c r="M23" s="24">
        <v>159</v>
      </c>
      <c r="N23" s="25">
        <f t="shared" si="0"/>
        <v>48.463200000000001</v>
      </c>
      <c r="O23" s="36" t="s">
        <v>4</v>
      </c>
      <c r="Y23" s="174"/>
      <c r="AA23"/>
    </row>
    <row r="24" spans="1:27">
      <c r="A24" s="9">
        <v>1</v>
      </c>
      <c r="B24" s="614">
        <v>7</v>
      </c>
      <c r="C24" s="9" t="s">
        <v>1618</v>
      </c>
      <c r="D24" s="625" t="s">
        <v>51</v>
      </c>
      <c r="E24" s="632" t="s">
        <v>50</v>
      </c>
      <c r="F24" s="28" t="s">
        <v>51</v>
      </c>
      <c r="G24" s="24" t="s">
        <v>11</v>
      </c>
      <c r="H24" s="24" t="s">
        <v>248</v>
      </c>
      <c r="I24" s="37" t="s">
        <v>12</v>
      </c>
      <c r="J24" s="26" t="s">
        <v>3</v>
      </c>
      <c r="K24" s="275">
        <v>27.9629883333333</v>
      </c>
      <c r="L24" s="275">
        <v>-92.5926166666667</v>
      </c>
      <c r="M24" s="24">
        <v>159</v>
      </c>
      <c r="N24" s="25">
        <f t="shared" si="0"/>
        <v>48.463200000000001</v>
      </c>
      <c r="O24" s="36" t="s">
        <v>4</v>
      </c>
      <c r="Y24" s="174"/>
      <c r="AA24"/>
    </row>
    <row r="25" spans="1:27">
      <c r="A25" s="9">
        <v>1</v>
      </c>
      <c r="B25" s="614">
        <v>8</v>
      </c>
      <c r="C25" s="9" t="s">
        <v>1618</v>
      </c>
      <c r="D25" s="625" t="s">
        <v>55</v>
      </c>
      <c r="E25" s="632" t="s">
        <v>54</v>
      </c>
      <c r="F25" s="28" t="s">
        <v>55</v>
      </c>
      <c r="G25" s="24" t="s">
        <v>11</v>
      </c>
      <c r="H25" s="24" t="s">
        <v>248</v>
      </c>
      <c r="I25" s="37" t="s">
        <v>12</v>
      </c>
      <c r="J25" s="26" t="s">
        <v>3</v>
      </c>
      <c r="K25" s="275">
        <v>27.9629883333333</v>
      </c>
      <c r="L25" s="275">
        <v>-92.5926166666667</v>
      </c>
      <c r="M25" s="24">
        <v>162</v>
      </c>
      <c r="N25" s="25">
        <f t="shared" si="0"/>
        <v>49.377600000000001</v>
      </c>
      <c r="O25" s="36" t="s">
        <v>4</v>
      </c>
      <c r="Y25" s="174"/>
      <c r="AA25"/>
    </row>
    <row r="26" spans="1:27">
      <c r="A26" s="9">
        <v>1</v>
      </c>
      <c r="B26" s="614">
        <v>1</v>
      </c>
      <c r="C26" s="9" t="s">
        <v>1619</v>
      </c>
      <c r="D26" s="625" t="s">
        <v>57</v>
      </c>
      <c r="E26" s="632" t="s">
        <v>56</v>
      </c>
      <c r="F26" s="28" t="s">
        <v>57</v>
      </c>
      <c r="G26" s="24" t="s">
        <v>11</v>
      </c>
      <c r="H26" s="24" t="s">
        <v>248</v>
      </c>
      <c r="I26" s="37" t="s">
        <v>12</v>
      </c>
      <c r="J26" s="26" t="s">
        <v>3</v>
      </c>
      <c r="K26" s="275">
        <v>27.9629883333333</v>
      </c>
      <c r="L26" s="275">
        <v>-92.5926166666667</v>
      </c>
      <c r="M26" s="24">
        <v>157</v>
      </c>
      <c r="N26" s="25">
        <f t="shared" si="0"/>
        <v>47.8536</v>
      </c>
      <c r="O26" s="36" t="s">
        <v>4</v>
      </c>
    </row>
    <row r="27" spans="1:27">
      <c r="A27" s="9">
        <v>1</v>
      </c>
      <c r="B27" s="614">
        <v>2</v>
      </c>
      <c r="C27" s="9" t="s">
        <v>1619</v>
      </c>
      <c r="D27" s="625" t="s">
        <v>59</v>
      </c>
      <c r="E27" s="632" t="s">
        <v>58</v>
      </c>
      <c r="F27" s="28" t="s">
        <v>59</v>
      </c>
      <c r="G27" s="24" t="s">
        <v>11</v>
      </c>
      <c r="H27" s="24" t="s">
        <v>248</v>
      </c>
      <c r="I27" s="37" t="s">
        <v>12</v>
      </c>
      <c r="J27" s="26" t="s">
        <v>3</v>
      </c>
      <c r="K27" s="275">
        <v>27.9629883333333</v>
      </c>
      <c r="L27" s="275">
        <v>-92.5926166666667</v>
      </c>
      <c r="M27" s="24">
        <v>158</v>
      </c>
      <c r="N27" s="25">
        <f t="shared" si="0"/>
        <v>48.1584</v>
      </c>
      <c r="O27" s="36" t="s">
        <v>4</v>
      </c>
    </row>
    <row r="28" spans="1:27">
      <c r="A28" s="9">
        <v>1</v>
      </c>
      <c r="B28" s="614">
        <v>3</v>
      </c>
      <c r="C28" s="9" t="s">
        <v>1619</v>
      </c>
      <c r="D28" s="625" t="s">
        <v>61</v>
      </c>
      <c r="E28" s="632" t="s">
        <v>60</v>
      </c>
      <c r="F28" s="28" t="s">
        <v>61</v>
      </c>
      <c r="G28" s="24" t="s">
        <v>11</v>
      </c>
      <c r="H28" s="24" t="s">
        <v>248</v>
      </c>
      <c r="I28" s="37" t="s">
        <v>12</v>
      </c>
      <c r="J28" s="26" t="s">
        <v>3</v>
      </c>
      <c r="K28" s="275">
        <v>27.9629883333333</v>
      </c>
      <c r="L28" s="275">
        <v>-92.5926166666667</v>
      </c>
      <c r="M28" s="24">
        <v>157</v>
      </c>
      <c r="N28" s="25">
        <f t="shared" si="0"/>
        <v>47.8536</v>
      </c>
      <c r="O28" s="36" t="s">
        <v>4</v>
      </c>
    </row>
    <row r="29" spans="1:27">
      <c r="A29" s="9">
        <v>1</v>
      </c>
      <c r="B29" s="614">
        <v>4</v>
      </c>
      <c r="C29" s="9" t="s">
        <v>1619</v>
      </c>
      <c r="D29" s="625" t="s">
        <v>63</v>
      </c>
      <c r="E29" s="632" t="s">
        <v>62</v>
      </c>
      <c r="F29" s="28" t="s">
        <v>63</v>
      </c>
      <c r="G29" s="24" t="s">
        <v>11</v>
      </c>
      <c r="H29" s="24" t="s">
        <v>248</v>
      </c>
      <c r="I29" s="37" t="s">
        <v>12</v>
      </c>
      <c r="J29" s="26" t="s">
        <v>3</v>
      </c>
      <c r="K29" s="275">
        <v>27.9629883333333</v>
      </c>
      <c r="L29" s="275">
        <v>-92.5926166666667</v>
      </c>
      <c r="M29" s="24">
        <v>157</v>
      </c>
      <c r="N29" s="25">
        <f t="shared" si="0"/>
        <v>47.8536</v>
      </c>
      <c r="O29" s="36" t="s">
        <v>4</v>
      </c>
    </row>
    <row r="30" spans="1:27">
      <c r="A30" s="9">
        <v>1</v>
      </c>
      <c r="B30" s="614">
        <v>5</v>
      </c>
      <c r="C30" s="9" t="s">
        <v>1619</v>
      </c>
      <c r="D30" s="625" t="s">
        <v>67</v>
      </c>
      <c r="E30" s="632" t="s">
        <v>66</v>
      </c>
      <c r="F30" s="28" t="s">
        <v>67</v>
      </c>
      <c r="G30" s="24" t="s">
        <v>11</v>
      </c>
      <c r="H30" s="24" t="s">
        <v>248</v>
      </c>
      <c r="I30" s="37" t="s">
        <v>12</v>
      </c>
      <c r="J30" s="26" t="s">
        <v>3</v>
      </c>
      <c r="K30" s="275">
        <v>27.9629883333333</v>
      </c>
      <c r="L30" s="275">
        <v>-92.5926166666667</v>
      </c>
      <c r="M30" s="24">
        <v>157</v>
      </c>
      <c r="N30" s="25">
        <f t="shared" si="0"/>
        <v>47.8536</v>
      </c>
      <c r="O30" s="36" t="s">
        <v>4</v>
      </c>
    </row>
    <row r="31" spans="1:27">
      <c r="A31" s="9">
        <v>1</v>
      </c>
      <c r="B31" s="614">
        <v>6</v>
      </c>
      <c r="C31" s="9" t="s">
        <v>1619</v>
      </c>
      <c r="D31" s="625" t="s">
        <v>69</v>
      </c>
      <c r="E31" s="632" t="s">
        <v>68</v>
      </c>
      <c r="F31" s="28" t="s">
        <v>69</v>
      </c>
      <c r="G31" s="24" t="s">
        <v>11</v>
      </c>
      <c r="H31" s="24" t="s">
        <v>248</v>
      </c>
      <c r="I31" s="37" t="s">
        <v>12</v>
      </c>
      <c r="J31" s="26" t="s">
        <v>3</v>
      </c>
      <c r="K31" s="275">
        <v>27.9629883333333</v>
      </c>
      <c r="L31" s="275">
        <v>-92.5926166666667</v>
      </c>
      <c r="M31" s="24">
        <v>158</v>
      </c>
      <c r="N31" s="25">
        <f t="shared" si="0"/>
        <v>48.1584</v>
      </c>
      <c r="O31" s="36" t="s">
        <v>4</v>
      </c>
    </row>
    <row r="32" spans="1:27">
      <c r="A32" s="9">
        <v>1</v>
      </c>
      <c r="B32" s="614">
        <v>7</v>
      </c>
      <c r="C32" s="9" t="s">
        <v>1619</v>
      </c>
      <c r="D32" s="625" t="s">
        <v>71</v>
      </c>
      <c r="E32" s="632" t="s">
        <v>70</v>
      </c>
      <c r="F32" s="28" t="s">
        <v>71</v>
      </c>
      <c r="G32" s="24" t="s">
        <v>11</v>
      </c>
      <c r="H32" s="24" t="s">
        <v>248</v>
      </c>
      <c r="I32" s="37" t="s">
        <v>12</v>
      </c>
      <c r="J32" s="26" t="s">
        <v>3</v>
      </c>
      <c r="K32" s="275">
        <v>27.9629883333333</v>
      </c>
      <c r="L32" s="275">
        <v>-92.5926166666667</v>
      </c>
      <c r="M32" s="24">
        <v>162</v>
      </c>
      <c r="N32" s="25">
        <f t="shared" si="0"/>
        <v>49.377600000000001</v>
      </c>
      <c r="O32" s="36" t="s">
        <v>4</v>
      </c>
    </row>
    <row r="33" spans="1:15">
      <c r="A33" s="9">
        <v>1</v>
      </c>
      <c r="B33" s="614">
        <v>8</v>
      </c>
      <c r="C33" s="9" t="s">
        <v>1619</v>
      </c>
      <c r="D33" s="625" t="s">
        <v>73</v>
      </c>
      <c r="E33" s="632" t="s">
        <v>72</v>
      </c>
      <c r="F33" s="28" t="s">
        <v>73</v>
      </c>
      <c r="G33" s="24" t="s">
        <v>11</v>
      </c>
      <c r="H33" s="24" t="s">
        <v>248</v>
      </c>
      <c r="I33" s="37" t="s">
        <v>12</v>
      </c>
      <c r="J33" s="26" t="s">
        <v>3</v>
      </c>
      <c r="K33" s="275">
        <v>27.9629883333333</v>
      </c>
      <c r="L33" s="275">
        <v>-92.5926166666667</v>
      </c>
      <c r="M33" s="24">
        <v>162</v>
      </c>
      <c r="N33" s="25">
        <f t="shared" si="0"/>
        <v>49.377600000000001</v>
      </c>
      <c r="O33" s="36" t="s">
        <v>4</v>
      </c>
    </row>
    <row r="34" spans="1:15">
      <c r="A34" s="9">
        <v>1</v>
      </c>
      <c r="B34" s="614">
        <v>1</v>
      </c>
      <c r="C34" s="9" t="s">
        <v>1620</v>
      </c>
      <c r="D34" s="625" t="s">
        <v>77</v>
      </c>
      <c r="E34" s="632" t="s">
        <v>74</v>
      </c>
      <c r="F34" s="28" t="s">
        <v>77</v>
      </c>
      <c r="G34" s="24" t="s">
        <v>75</v>
      </c>
      <c r="H34" s="24" t="s">
        <v>249</v>
      </c>
      <c r="I34" s="37" t="s">
        <v>76</v>
      </c>
      <c r="J34" s="26" t="s">
        <v>3</v>
      </c>
      <c r="K34" s="275">
        <v>27.894886666666668</v>
      </c>
      <c r="L34" s="275">
        <v>-93.305223333333302</v>
      </c>
      <c r="M34" s="24">
        <v>157</v>
      </c>
      <c r="N34" s="25">
        <f t="shared" si="0"/>
        <v>47.8536</v>
      </c>
      <c r="O34" s="36" t="s">
        <v>4</v>
      </c>
    </row>
    <row r="35" spans="1:15">
      <c r="A35" s="9">
        <v>1</v>
      </c>
      <c r="B35" s="614">
        <v>2</v>
      </c>
      <c r="C35" s="9" t="s">
        <v>1620</v>
      </c>
      <c r="D35" s="625" t="s">
        <v>79</v>
      </c>
      <c r="E35" s="632" t="s">
        <v>78</v>
      </c>
      <c r="F35" s="28" t="s">
        <v>79</v>
      </c>
      <c r="G35" s="24" t="s">
        <v>75</v>
      </c>
      <c r="H35" s="24" t="s">
        <v>249</v>
      </c>
      <c r="I35" s="37" t="s">
        <v>76</v>
      </c>
      <c r="J35" s="26" t="s">
        <v>3</v>
      </c>
      <c r="K35" s="275">
        <v>27.894886666666668</v>
      </c>
      <c r="L35" s="275">
        <v>-93.305223333333302</v>
      </c>
      <c r="M35" s="24">
        <v>158</v>
      </c>
      <c r="N35" s="25">
        <f t="shared" si="0"/>
        <v>48.1584</v>
      </c>
      <c r="O35" s="36" t="s">
        <v>4</v>
      </c>
    </row>
    <row r="36" spans="1:15">
      <c r="A36" s="9">
        <v>1</v>
      </c>
      <c r="B36" s="614">
        <v>3</v>
      </c>
      <c r="C36" s="9" t="s">
        <v>1620</v>
      </c>
      <c r="D36" s="625" t="s">
        <v>81</v>
      </c>
      <c r="E36" s="632" t="s">
        <v>80</v>
      </c>
      <c r="F36" s="28" t="s">
        <v>81</v>
      </c>
      <c r="G36" s="24" t="s">
        <v>75</v>
      </c>
      <c r="H36" s="24" t="s">
        <v>249</v>
      </c>
      <c r="I36" s="37" t="s">
        <v>76</v>
      </c>
      <c r="J36" s="26" t="s">
        <v>3</v>
      </c>
      <c r="K36" s="275">
        <v>27.894886666666668</v>
      </c>
      <c r="L36" s="275">
        <v>-93.305223333333302</v>
      </c>
      <c r="M36" s="24">
        <v>157</v>
      </c>
      <c r="N36" s="25">
        <f t="shared" si="0"/>
        <v>47.8536</v>
      </c>
      <c r="O36" s="36" t="s">
        <v>4</v>
      </c>
    </row>
    <row r="37" spans="1:15">
      <c r="A37" s="9">
        <v>1</v>
      </c>
      <c r="B37" s="614">
        <v>4</v>
      </c>
      <c r="C37" s="9" t="s">
        <v>1620</v>
      </c>
      <c r="D37" s="625" t="s">
        <v>83</v>
      </c>
      <c r="E37" s="632" t="s">
        <v>82</v>
      </c>
      <c r="F37" s="28" t="s">
        <v>83</v>
      </c>
      <c r="G37" s="24" t="s">
        <v>75</v>
      </c>
      <c r="H37" s="24" t="s">
        <v>249</v>
      </c>
      <c r="I37" s="37" t="s">
        <v>76</v>
      </c>
      <c r="J37" s="26" t="s">
        <v>3</v>
      </c>
      <c r="K37" s="275">
        <v>27.894886666666668</v>
      </c>
      <c r="L37" s="275">
        <v>-93.305223333333302</v>
      </c>
      <c r="M37" s="24">
        <v>159</v>
      </c>
      <c r="N37" s="25">
        <f t="shared" si="0"/>
        <v>48.463200000000001</v>
      </c>
      <c r="O37" s="36" t="s">
        <v>4</v>
      </c>
    </row>
    <row r="38" spans="1:15">
      <c r="A38" s="9">
        <v>1</v>
      </c>
      <c r="B38" s="614">
        <v>5</v>
      </c>
      <c r="C38" s="9" t="s">
        <v>1620</v>
      </c>
      <c r="D38" s="625" t="s">
        <v>85</v>
      </c>
      <c r="E38" s="632" t="s">
        <v>84</v>
      </c>
      <c r="F38" s="28" t="s">
        <v>85</v>
      </c>
      <c r="G38" s="24" t="s">
        <v>75</v>
      </c>
      <c r="H38" s="24" t="s">
        <v>249</v>
      </c>
      <c r="I38" s="37" t="s">
        <v>76</v>
      </c>
      <c r="J38" s="26" t="s">
        <v>3</v>
      </c>
      <c r="K38" s="275">
        <v>27.894886666666668</v>
      </c>
      <c r="L38" s="275">
        <v>-93.305223333333302</v>
      </c>
      <c r="M38" s="24">
        <v>157</v>
      </c>
      <c r="N38" s="25">
        <f t="shared" si="0"/>
        <v>47.8536</v>
      </c>
      <c r="O38" s="36" t="s">
        <v>4</v>
      </c>
    </row>
    <row r="39" spans="1:15">
      <c r="A39" s="9">
        <v>1</v>
      </c>
      <c r="B39" s="614">
        <v>6</v>
      </c>
      <c r="C39" s="9" t="s">
        <v>1620</v>
      </c>
      <c r="D39" s="625" t="s">
        <v>87</v>
      </c>
      <c r="E39" s="632" t="s">
        <v>86</v>
      </c>
      <c r="F39" s="28" t="s">
        <v>87</v>
      </c>
      <c r="G39" s="24" t="s">
        <v>75</v>
      </c>
      <c r="H39" s="24" t="s">
        <v>249</v>
      </c>
      <c r="I39" s="37" t="s">
        <v>76</v>
      </c>
      <c r="J39" s="26" t="s">
        <v>3</v>
      </c>
      <c r="K39" s="275">
        <v>27.894886666666668</v>
      </c>
      <c r="L39" s="275">
        <v>-93.305223333333302</v>
      </c>
      <c r="M39" s="24">
        <v>157</v>
      </c>
      <c r="N39" s="25">
        <f t="shared" si="0"/>
        <v>47.8536</v>
      </c>
      <c r="O39" s="36" t="s">
        <v>4</v>
      </c>
    </row>
    <row r="40" spans="1:15">
      <c r="A40" s="9">
        <v>1</v>
      </c>
      <c r="B40" s="614">
        <v>7</v>
      </c>
      <c r="C40" s="9" t="s">
        <v>1620</v>
      </c>
      <c r="D40" s="625" t="s">
        <v>89</v>
      </c>
      <c r="E40" s="632" t="s">
        <v>88</v>
      </c>
      <c r="F40" s="28" t="s">
        <v>89</v>
      </c>
      <c r="G40" s="24" t="s">
        <v>75</v>
      </c>
      <c r="H40" s="24" t="s">
        <v>249</v>
      </c>
      <c r="I40" s="37" t="s">
        <v>76</v>
      </c>
      <c r="J40" s="26" t="s">
        <v>3</v>
      </c>
      <c r="K40" s="275">
        <v>27.894886666666668</v>
      </c>
      <c r="L40" s="275">
        <v>-93.305223333333302</v>
      </c>
      <c r="M40" s="24">
        <v>157</v>
      </c>
      <c r="N40" s="25">
        <f t="shared" si="0"/>
        <v>47.8536</v>
      </c>
      <c r="O40" s="36" t="s">
        <v>4</v>
      </c>
    </row>
    <row r="41" spans="1:15">
      <c r="A41" s="9">
        <v>1</v>
      </c>
      <c r="B41" s="614">
        <v>8</v>
      </c>
      <c r="C41" s="9" t="s">
        <v>1620</v>
      </c>
      <c r="D41" s="625" t="s">
        <v>91</v>
      </c>
      <c r="E41" s="632" t="s">
        <v>90</v>
      </c>
      <c r="F41" s="28" t="s">
        <v>91</v>
      </c>
      <c r="G41" s="24" t="s">
        <v>75</v>
      </c>
      <c r="H41" s="24" t="s">
        <v>249</v>
      </c>
      <c r="I41" s="37" t="s">
        <v>76</v>
      </c>
      <c r="J41" s="26" t="s">
        <v>3</v>
      </c>
      <c r="K41" s="275">
        <v>27.894886666666668</v>
      </c>
      <c r="L41" s="275">
        <v>-93.305223333333302</v>
      </c>
      <c r="M41" s="24">
        <v>158</v>
      </c>
      <c r="N41" s="25">
        <f t="shared" si="0"/>
        <v>48.1584</v>
      </c>
      <c r="O41" s="36" t="s">
        <v>4</v>
      </c>
    </row>
    <row r="42" spans="1:15">
      <c r="A42" s="9">
        <v>1</v>
      </c>
      <c r="B42" s="614">
        <v>1</v>
      </c>
      <c r="C42" s="9" t="s">
        <v>1605</v>
      </c>
      <c r="D42" s="625" t="s">
        <v>93</v>
      </c>
      <c r="E42" s="632" t="s">
        <v>92</v>
      </c>
      <c r="F42" s="28" t="s">
        <v>93</v>
      </c>
      <c r="G42" s="24" t="s">
        <v>75</v>
      </c>
      <c r="H42" s="24" t="s">
        <v>249</v>
      </c>
      <c r="I42" s="37" t="s">
        <v>76</v>
      </c>
      <c r="J42" s="26" t="s">
        <v>3</v>
      </c>
      <c r="K42" s="275">
        <v>27.894886666666668</v>
      </c>
      <c r="L42" s="275">
        <v>-93.305223333333302</v>
      </c>
      <c r="M42" s="24">
        <v>157</v>
      </c>
      <c r="N42" s="25">
        <f t="shared" si="0"/>
        <v>47.8536</v>
      </c>
      <c r="O42" s="36" t="s">
        <v>4</v>
      </c>
    </row>
    <row r="43" spans="1:15">
      <c r="A43" s="9">
        <v>1</v>
      </c>
      <c r="B43" s="614">
        <v>2</v>
      </c>
      <c r="C43" s="9" t="s">
        <v>1605</v>
      </c>
      <c r="D43" s="625" t="s">
        <v>95</v>
      </c>
      <c r="E43" s="632" t="s">
        <v>94</v>
      </c>
      <c r="F43" s="28" t="s">
        <v>95</v>
      </c>
      <c r="G43" s="24" t="s">
        <v>75</v>
      </c>
      <c r="H43" s="24" t="s">
        <v>249</v>
      </c>
      <c r="I43" s="37" t="s">
        <v>76</v>
      </c>
      <c r="J43" s="26" t="s">
        <v>3</v>
      </c>
      <c r="K43" s="275">
        <v>27.894886666666668</v>
      </c>
      <c r="L43" s="275">
        <v>-93.305223333333302</v>
      </c>
      <c r="M43" s="24">
        <v>157</v>
      </c>
      <c r="N43" s="25">
        <f t="shared" si="0"/>
        <v>47.8536</v>
      </c>
      <c r="O43" s="36" t="s">
        <v>4</v>
      </c>
    </row>
    <row r="44" spans="1:15">
      <c r="A44" s="9">
        <v>1</v>
      </c>
      <c r="B44" s="614">
        <v>3</v>
      </c>
      <c r="C44" s="9" t="s">
        <v>1605</v>
      </c>
      <c r="D44" s="625" t="s">
        <v>97</v>
      </c>
      <c r="E44" s="632" t="s">
        <v>96</v>
      </c>
      <c r="F44" s="28" t="s">
        <v>97</v>
      </c>
      <c r="G44" s="24" t="s">
        <v>75</v>
      </c>
      <c r="H44" s="24" t="s">
        <v>249</v>
      </c>
      <c r="I44" s="37" t="s">
        <v>76</v>
      </c>
      <c r="J44" s="26" t="s">
        <v>3</v>
      </c>
      <c r="K44" s="275">
        <v>27.894886666666668</v>
      </c>
      <c r="L44" s="275">
        <v>-93.305223333333302</v>
      </c>
      <c r="M44" s="24">
        <v>155</v>
      </c>
      <c r="N44" s="25">
        <f t="shared" si="0"/>
        <v>47.244</v>
      </c>
      <c r="O44" s="36" t="s">
        <v>4</v>
      </c>
    </row>
    <row r="45" spans="1:15">
      <c r="A45" s="9">
        <v>1</v>
      </c>
      <c r="B45" s="614">
        <v>4</v>
      </c>
      <c r="C45" s="9" t="s">
        <v>1605</v>
      </c>
      <c r="D45" s="625" t="s">
        <v>99</v>
      </c>
      <c r="E45" s="632" t="s">
        <v>98</v>
      </c>
      <c r="F45" s="28" t="s">
        <v>99</v>
      </c>
      <c r="G45" s="24" t="s">
        <v>75</v>
      </c>
      <c r="H45" s="24" t="s">
        <v>249</v>
      </c>
      <c r="I45" s="37" t="s">
        <v>76</v>
      </c>
      <c r="J45" s="26" t="s">
        <v>3</v>
      </c>
      <c r="K45" s="275">
        <v>27.894886666666668</v>
      </c>
      <c r="L45" s="275">
        <v>-93.305223333333302</v>
      </c>
      <c r="M45" s="24">
        <v>155</v>
      </c>
      <c r="N45" s="25">
        <f t="shared" si="0"/>
        <v>47.244</v>
      </c>
      <c r="O45" s="36" t="s">
        <v>4</v>
      </c>
    </row>
    <row r="46" spans="1:15">
      <c r="A46" s="9">
        <v>1</v>
      </c>
      <c r="B46" s="614">
        <v>5</v>
      </c>
      <c r="C46" s="9" t="s">
        <v>1605</v>
      </c>
      <c r="D46" s="625" t="s">
        <v>101</v>
      </c>
      <c r="E46" s="632" t="s">
        <v>100</v>
      </c>
      <c r="F46" s="28" t="s">
        <v>101</v>
      </c>
      <c r="G46" s="24" t="s">
        <v>75</v>
      </c>
      <c r="H46" s="24" t="s">
        <v>249</v>
      </c>
      <c r="I46" s="37" t="s">
        <v>76</v>
      </c>
      <c r="J46" s="26" t="s">
        <v>3</v>
      </c>
      <c r="K46" s="275">
        <v>27.894886666666668</v>
      </c>
      <c r="L46" s="275">
        <v>-93.305223333333302</v>
      </c>
      <c r="M46" s="24">
        <v>158</v>
      </c>
      <c r="N46" s="25">
        <f t="shared" si="0"/>
        <v>48.1584</v>
      </c>
      <c r="O46" s="36" t="s">
        <v>4</v>
      </c>
    </row>
    <row r="47" spans="1:15">
      <c r="A47" s="9">
        <v>1</v>
      </c>
      <c r="B47" s="614">
        <v>6</v>
      </c>
      <c r="C47" s="9" t="s">
        <v>1605</v>
      </c>
      <c r="D47" s="625" t="s">
        <v>103</v>
      </c>
      <c r="E47" s="632" t="s">
        <v>102</v>
      </c>
      <c r="F47" s="28" t="s">
        <v>103</v>
      </c>
      <c r="G47" s="24" t="s">
        <v>75</v>
      </c>
      <c r="H47" s="24" t="s">
        <v>249</v>
      </c>
      <c r="I47" s="37" t="s">
        <v>76</v>
      </c>
      <c r="J47" s="26" t="s">
        <v>3</v>
      </c>
      <c r="K47" s="275">
        <v>27.894886666666668</v>
      </c>
      <c r="L47" s="275">
        <v>-93.305223333333302</v>
      </c>
      <c r="M47" s="24">
        <v>157</v>
      </c>
      <c r="N47" s="25">
        <f t="shared" si="0"/>
        <v>47.8536</v>
      </c>
      <c r="O47" s="36" t="s">
        <v>4</v>
      </c>
    </row>
    <row r="48" spans="1:15">
      <c r="A48" s="9">
        <v>1</v>
      </c>
      <c r="B48" s="614">
        <v>7</v>
      </c>
      <c r="C48" s="9" t="s">
        <v>1605</v>
      </c>
      <c r="D48" s="625" t="s">
        <v>105</v>
      </c>
      <c r="E48" s="632" t="s">
        <v>104</v>
      </c>
      <c r="F48" s="28" t="s">
        <v>105</v>
      </c>
      <c r="G48" s="24" t="s">
        <v>75</v>
      </c>
      <c r="H48" s="24" t="s">
        <v>249</v>
      </c>
      <c r="I48" s="37" t="s">
        <v>76</v>
      </c>
      <c r="J48" s="26" t="s">
        <v>3</v>
      </c>
      <c r="K48" s="275">
        <v>27.894886666666668</v>
      </c>
      <c r="L48" s="275">
        <v>-93.305223333333302</v>
      </c>
      <c r="M48" s="24">
        <v>157</v>
      </c>
      <c r="N48" s="25">
        <f t="shared" si="0"/>
        <v>47.8536</v>
      </c>
      <c r="O48" s="36" t="s">
        <v>4</v>
      </c>
    </row>
    <row r="49" spans="1:15">
      <c r="A49" s="9">
        <v>1</v>
      </c>
      <c r="B49" s="614">
        <v>8</v>
      </c>
      <c r="C49" s="9" t="s">
        <v>1605</v>
      </c>
      <c r="D49" s="625" t="s">
        <v>107</v>
      </c>
      <c r="E49" s="632" t="s">
        <v>106</v>
      </c>
      <c r="F49" s="28" t="s">
        <v>107</v>
      </c>
      <c r="G49" s="24" t="s">
        <v>75</v>
      </c>
      <c r="H49" s="24" t="s">
        <v>249</v>
      </c>
      <c r="I49" s="37" t="s">
        <v>76</v>
      </c>
      <c r="J49" s="26" t="s">
        <v>3</v>
      </c>
      <c r="K49" s="275">
        <v>27.894886666666668</v>
      </c>
      <c r="L49" s="275">
        <v>-93.305223333333302</v>
      </c>
      <c r="M49" s="24">
        <v>156</v>
      </c>
      <c r="N49" s="25">
        <f t="shared" si="0"/>
        <v>47.5488</v>
      </c>
      <c r="O49" s="36" t="s">
        <v>4</v>
      </c>
    </row>
    <row r="50" spans="1:15">
      <c r="A50" s="9">
        <v>1</v>
      </c>
      <c r="B50" s="614">
        <v>1</v>
      </c>
      <c r="C50" s="9" t="s">
        <v>1621</v>
      </c>
      <c r="D50" s="625" t="s">
        <v>109</v>
      </c>
      <c r="E50" s="632" t="s">
        <v>108</v>
      </c>
      <c r="F50" s="28" t="s">
        <v>109</v>
      </c>
      <c r="G50" s="24" t="s">
        <v>75</v>
      </c>
      <c r="H50" s="24" t="s">
        <v>249</v>
      </c>
      <c r="I50" s="37" t="s">
        <v>76</v>
      </c>
      <c r="J50" s="26" t="s">
        <v>3</v>
      </c>
      <c r="K50" s="275">
        <v>27.894886666666668</v>
      </c>
      <c r="L50" s="275">
        <v>-93.305223333333302</v>
      </c>
      <c r="M50" s="24">
        <v>155</v>
      </c>
      <c r="N50" s="25">
        <f t="shared" si="0"/>
        <v>47.244</v>
      </c>
      <c r="O50" s="36" t="s">
        <v>4</v>
      </c>
    </row>
    <row r="51" spans="1:15">
      <c r="A51" s="9">
        <v>1</v>
      </c>
      <c r="B51" s="614">
        <v>2</v>
      </c>
      <c r="C51" s="9" t="s">
        <v>1621</v>
      </c>
      <c r="D51" s="625" t="s">
        <v>111</v>
      </c>
      <c r="E51" s="632" t="s">
        <v>110</v>
      </c>
      <c r="F51" s="28" t="s">
        <v>111</v>
      </c>
      <c r="G51" s="24" t="s">
        <v>75</v>
      </c>
      <c r="H51" s="24" t="s">
        <v>249</v>
      </c>
      <c r="I51" s="37" t="s">
        <v>76</v>
      </c>
      <c r="J51" s="26" t="s">
        <v>3</v>
      </c>
      <c r="K51" s="275">
        <v>27.894886666666668</v>
      </c>
      <c r="L51" s="275">
        <v>-93.305223333333302</v>
      </c>
      <c r="M51" s="24">
        <v>155</v>
      </c>
      <c r="N51" s="25">
        <f t="shared" si="0"/>
        <v>47.244</v>
      </c>
      <c r="O51" s="36" t="s">
        <v>4</v>
      </c>
    </row>
    <row r="52" spans="1:15">
      <c r="A52" s="9">
        <v>1</v>
      </c>
      <c r="B52" s="614">
        <v>3</v>
      </c>
      <c r="C52" s="9" t="s">
        <v>1621</v>
      </c>
      <c r="D52" s="625" t="s">
        <v>113</v>
      </c>
      <c r="E52" s="632" t="s">
        <v>112</v>
      </c>
      <c r="F52" s="28" t="s">
        <v>113</v>
      </c>
      <c r="G52" s="24" t="s">
        <v>75</v>
      </c>
      <c r="H52" s="24" t="s">
        <v>249</v>
      </c>
      <c r="I52" s="37" t="s">
        <v>76</v>
      </c>
      <c r="J52" s="26" t="s">
        <v>3</v>
      </c>
      <c r="K52" s="275">
        <v>27.894886666666668</v>
      </c>
      <c r="L52" s="275">
        <v>-93.305223333333302</v>
      </c>
      <c r="M52" s="24">
        <v>155</v>
      </c>
      <c r="N52" s="25">
        <f t="shared" si="0"/>
        <v>47.244</v>
      </c>
      <c r="O52" s="36" t="s">
        <v>4</v>
      </c>
    </row>
    <row r="53" spans="1:15">
      <c r="A53" s="9">
        <v>1</v>
      </c>
      <c r="B53" s="614">
        <v>4</v>
      </c>
      <c r="C53" s="9" t="s">
        <v>1621</v>
      </c>
      <c r="D53" s="625" t="s">
        <v>115</v>
      </c>
      <c r="E53" s="632" t="s">
        <v>114</v>
      </c>
      <c r="F53" s="28" t="s">
        <v>115</v>
      </c>
      <c r="G53" s="24" t="s">
        <v>75</v>
      </c>
      <c r="H53" s="24" t="s">
        <v>249</v>
      </c>
      <c r="I53" s="37" t="s">
        <v>76</v>
      </c>
      <c r="J53" s="26" t="s">
        <v>3</v>
      </c>
      <c r="K53" s="275">
        <v>27.894886666666668</v>
      </c>
      <c r="L53" s="275">
        <v>-93.305223333333302</v>
      </c>
      <c r="M53" s="24">
        <v>154</v>
      </c>
      <c r="N53" s="25">
        <f t="shared" si="0"/>
        <v>46.9392</v>
      </c>
      <c r="O53" s="36" t="s">
        <v>4</v>
      </c>
    </row>
    <row r="54" spans="1:15">
      <c r="A54" s="9">
        <v>1</v>
      </c>
      <c r="B54" s="614">
        <v>5</v>
      </c>
      <c r="C54" s="9" t="s">
        <v>1621</v>
      </c>
      <c r="D54" s="625" t="s">
        <v>117</v>
      </c>
      <c r="E54" s="632" t="s">
        <v>116</v>
      </c>
      <c r="F54" s="28" t="s">
        <v>117</v>
      </c>
      <c r="G54" s="24" t="s">
        <v>75</v>
      </c>
      <c r="H54" s="24" t="s">
        <v>249</v>
      </c>
      <c r="I54" s="37" t="s">
        <v>76</v>
      </c>
      <c r="J54" s="26" t="s">
        <v>3</v>
      </c>
      <c r="K54" s="275">
        <v>27.894886666666668</v>
      </c>
      <c r="L54" s="275">
        <v>-93.305223333333302</v>
      </c>
      <c r="M54" s="24">
        <v>154</v>
      </c>
      <c r="N54" s="25">
        <f t="shared" si="0"/>
        <v>46.9392</v>
      </c>
      <c r="O54" s="36" t="s">
        <v>4</v>
      </c>
    </row>
    <row r="55" spans="1:15">
      <c r="A55" s="9">
        <v>1</v>
      </c>
      <c r="B55" s="614">
        <v>6</v>
      </c>
      <c r="C55" s="9" t="s">
        <v>1621</v>
      </c>
      <c r="D55" s="625" t="s">
        <v>119</v>
      </c>
      <c r="E55" s="632" t="s">
        <v>118</v>
      </c>
      <c r="F55" s="28" t="s">
        <v>119</v>
      </c>
      <c r="G55" s="24" t="s">
        <v>75</v>
      </c>
      <c r="H55" s="24" t="s">
        <v>249</v>
      </c>
      <c r="I55" s="37" t="s">
        <v>76</v>
      </c>
      <c r="J55" s="26" t="s">
        <v>3</v>
      </c>
      <c r="K55" s="275">
        <v>27.894886666666668</v>
      </c>
      <c r="L55" s="275">
        <v>-93.305223333333302</v>
      </c>
      <c r="M55" s="24">
        <v>155</v>
      </c>
      <c r="N55" s="25">
        <f t="shared" si="0"/>
        <v>47.244</v>
      </c>
      <c r="O55" s="36" t="s">
        <v>4</v>
      </c>
    </row>
    <row r="56" spans="1:15">
      <c r="A56" s="9">
        <v>1</v>
      </c>
      <c r="B56" s="614">
        <v>7</v>
      </c>
      <c r="C56" s="9" t="s">
        <v>1621</v>
      </c>
      <c r="D56" s="625" t="s">
        <v>121</v>
      </c>
      <c r="E56" s="632" t="s">
        <v>120</v>
      </c>
      <c r="F56" s="28" t="s">
        <v>121</v>
      </c>
      <c r="G56" s="24" t="s">
        <v>75</v>
      </c>
      <c r="H56" s="24" t="s">
        <v>249</v>
      </c>
      <c r="I56" s="37" t="s">
        <v>76</v>
      </c>
      <c r="J56" s="26" t="s">
        <v>3</v>
      </c>
      <c r="K56" s="275">
        <v>27.894886666666668</v>
      </c>
      <c r="L56" s="275">
        <v>-93.305223333333302</v>
      </c>
      <c r="M56" s="24">
        <v>155</v>
      </c>
      <c r="N56" s="25">
        <f t="shared" si="0"/>
        <v>47.244</v>
      </c>
      <c r="O56" s="36" t="s">
        <v>4</v>
      </c>
    </row>
    <row r="57" spans="1:15">
      <c r="A57" s="9">
        <v>1</v>
      </c>
      <c r="B57" s="614">
        <v>8</v>
      </c>
      <c r="C57" s="9" t="s">
        <v>1621</v>
      </c>
      <c r="D57" s="625" t="s">
        <v>123</v>
      </c>
      <c r="E57" s="632" t="s">
        <v>122</v>
      </c>
      <c r="F57" s="28" t="s">
        <v>123</v>
      </c>
      <c r="G57" s="24" t="s">
        <v>75</v>
      </c>
      <c r="H57" s="24" t="s">
        <v>249</v>
      </c>
      <c r="I57" s="37" t="s">
        <v>76</v>
      </c>
      <c r="J57" s="26" t="s">
        <v>3</v>
      </c>
      <c r="K57" s="275">
        <v>27.894886666666668</v>
      </c>
      <c r="L57" s="275">
        <v>-93.305223333333302</v>
      </c>
      <c r="M57" s="24">
        <v>155</v>
      </c>
      <c r="N57" s="25">
        <f t="shared" si="0"/>
        <v>47.244</v>
      </c>
      <c r="O57" s="36" t="s">
        <v>4</v>
      </c>
    </row>
    <row r="58" spans="1:15">
      <c r="A58" s="9">
        <v>1</v>
      </c>
      <c r="B58" s="614">
        <v>1</v>
      </c>
      <c r="C58" s="9" t="s">
        <v>1622</v>
      </c>
      <c r="D58" s="625" t="s">
        <v>125</v>
      </c>
      <c r="E58" s="632" t="s">
        <v>124</v>
      </c>
      <c r="F58" s="28" t="s">
        <v>125</v>
      </c>
      <c r="G58" s="24" t="s">
        <v>75</v>
      </c>
      <c r="H58" s="24" t="s">
        <v>249</v>
      </c>
      <c r="I58" s="37" t="s">
        <v>76</v>
      </c>
      <c r="J58" s="26" t="s">
        <v>3</v>
      </c>
      <c r="K58" s="275">
        <v>27.894886666666668</v>
      </c>
      <c r="L58" s="275">
        <v>-93.305223333333302</v>
      </c>
      <c r="M58" s="24">
        <v>155</v>
      </c>
      <c r="N58" s="25">
        <f t="shared" si="0"/>
        <v>47.244</v>
      </c>
      <c r="O58" s="36" t="s">
        <v>4</v>
      </c>
    </row>
    <row r="59" spans="1:15">
      <c r="A59" s="9">
        <v>1</v>
      </c>
      <c r="B59" s="614">
        <v>2</v>
      </c>
      <c r="C59" s="9" t="s">
        <v>1622</v>
      </c>
      <c r="D59" s="625" t="s">
        <v>127</v>
      </c>
      <c r="E59" s="632" t="s">
        <v>126</v>
      </c>
      <c r="F59" s="28" t="s">
        <v>127</v>
      </c>
      <c r="G59" s="24" t="s">
        <v>75</v>
      </c>
      <c r="H59" s="24" t="s">
        <v>249</v>
      </c>
      <c r="I59" s="37" t="s">
        <v>76</v>
      </c>
      <c r="J59" s="26" t="s">
        <v>3</v>
      </c>
      <c r="K59" s="275">
        <v>27.894886666666668</v>
      </c>
      <c r="L59" s="275">
        <v>-93.305223333333302</v>
      </c>
      <c r="M59" s="24">
        <v>157</v>
      </c>
      <c r="N59" s="25">
        <f t="shared" si="0"/>
        <v>47.8536</v>
      </c>
      <c r="O59" s="36" t="s">
        <v>4</v>
      </c>
    </row>
    <row r="60" spans="1:15">
      <c r="A60" s="9">
        <v>1</v>
      </c>
      <c r="B60" s="614">
        <v>3</v>
      </c>
      <c r="C60" s="9" t="s">
        <v>1622</v>
      </c>
      <c r="D60" s="625" t="s">
        <v>129</v>
      </c>
      <c r="E60" s="632" t="s">
        <v>128</v>
      </c>
      <c r="F60" s="28" t="s">
        <v>129</v>
      </c>
      <c r="G60" s="24" t="s">
        <v>75</v>
      </c>
      <c r="H60" s="24" t="s">
        <v>249</v>
      </c>
      <c r="I60" s="37" t="s">
        <v>76</v>
      </c>
      <c r="J60" s="26" t="s">
        <v>3</v>
      </c>
      <c r="K60" s="275">
        <v>27.894886666666668</v>
      </c>
      <c r="L60" s="275">
        <v>-93.305223333333302</v>
      </c>
      <c r="M60" s="24">
        <v>156</v>
      </c>
      <c r="N60" s="25">
        <f t="shared" si="0"/>
        <v>47.5488</v>
      </c>
      <c r="O60" s="36" t="s">
        <v>4</v>
      </c>
    </row>
    <row r="61" spans="1:15">
      <c r="A61" s="9">
        <v>1</v>
      </c>
      <c r="B61" s="614">
        <v>4</v>
      </c>
      <c r="C61" s="9" t="s">
        <v>1622</v>
      </c>
      <c r="D61" s="625" t="s">
        <v>131</v>
      </c>
      <c r="E61" s="632" t="s">
        <v>130</v>
      </c>
      <c r="F61" s="28" t="s">
        <v>131</v>
      </c>
      <c r="G61" s="24" t="s">
        <v>75</v>
      </c>
      <c r="H61" s="24" t="s">
        <v>249</v>
      </c>
      <c r="I61" s="37" t="s">
        <v>76</v>
      </c>
      <c r="J61" s="26" t="s">
        <v>3</v>
      </c>
      <c r="K61" s="275">
        <v>27.894886666666668</v>
      </c>
      <c r="L61" s="275">
        <v>-93.305223333333302</v>
      </c>
      <c r="M61" s="24">
        <v>156</v>
      </c>
      <c r="N61" s="25">
        <f t="shared" si="0"/>
        <v>47.5488</v>
      </c>
      <c r="O61" s="36" t="s">
        <v>4</v>
      </c>
    </row>
    <row r="62" spans="1:15">
      <c r="A62" s="9">
        <v>1</v>
      </c>
      <c r="B62" s="614">
        <v>5</v>
      </c>
      <c r="C62" s="9" t="s">
        <v>1622</v>
      </c>
      <c r="D62" s="625" t="s">
        <v>133</v>
      </c>
      <c r="E62" s="632" t="s">
        <v>132</v>
      </c>
      <c r="F62" s="28" t="s">
        <v>133</v>
      </c>
      <c r="G62" s="24" t="s">
        <v>75</v>
      </c>
      <c r="H62" s="24" t="s">
        <v>249</v>
      </c>
      <c r="I62" s="37" t="s">
        <v>76</v>
      </c>
      <c r="J62" s="26" t="s">
        <v>3</v>
      </c>
      <c r="K62" s="275">
        <v>27.894886666666668</v>
      </c>
      <c r="L62" s="275">
        <v>-93.305223333333302</v>
      </c>
      <c r="M62" s="24">
        <v>154</v>
      </c>
      <c r="N62" s="25">
        <f t="shared" si="0"/>
        <v>46.9392</v>
      </c>
      <c r="O62" s="36" t="s">
        <v>4</v>
      </c>
    </row>
    <row r="63" spans="1:15">
      <c r="A63" s="9">
        <v>1</v>
      </c>
      <c r="B63" s="614">
        <v>6</v>
      </c>
      <c r="C63" s="9" t="s">
        <v>1622</v>
      </c>
      <c r="D63" s="625" t="s">
        <v>135</v>
      </c>
      <c r="E63" s="632" t="s">
        <v>134</v>
      </c>
      <c r="F63" s="28" t="s">
        <v>135</v>
      </c>
      <c r="G63" s="24" t="s">
        <v>75</v>
      </c>
      <c r="H63" s="24" t="s">
        <v>249</v>
      </c>
      <c r="I63" s="37" t="s">
        <v>76</v>
      </c>
      <c r="J63" s="26" t="s">
        <v>3</v>
      </c>
      <c r="K63" s="275">
        <v>27.894886666666668</v>
      </c>
      <c r="L63" s="275">
        <v>-93.305223333333302</v>
      </c>
      <c r="M63" s="24">
        <v>157</v>
      </c>
      <c r="N63" s="25">
        <f t="shared" ref="N63:N103" si="1">CONVERT(M63,"ft","m")</f>
        <v>47.8536</v>
      </c>
      <c r="O63" s="36" t="s">
        <v>4</v>
      </c>
    </row>
    <row r="64" spans="1:15">
      <c r="A64" s="9">
        <v>1</v>
      </c>
      <c r="B64" s="614">
        <v>7</v>
      </c>
      <c r="C64" s="9" t="s">
        <v>1622</v>
      </c>
      <c r="D64" s="625" t="s">
        <v>139</v>
      </c>
      <c r="E64" s="632" t="s">
        <v>136</v>
      </c>
      <c r="F64" s="28" t="s">
        <v>139</v>
      </c>
      <c r="G64" s="24" t="s">
        <v>137</v>
      </c>
      <c r="H64" s="24" t="s">
        <v>250</v>
      </c>
      <c r="I64" s="37" t="s">
        <v>138</v>
      </c>
      <c r="J64" s="26" t="s">
        <v>3</v>
      </c>
      <c r="K64" s="275">
        <v>27.911016666666665</v>
      </c>
      <c r="L64" s="275">
        <v>-93.596683333333303</v>
      </c>
      <c r="M64" s="24">
        <v>149</v>
      </c>
      <c r="N64" s="25">
        <f t="shared" si="1"/>
        <v>45.415199999999999</v>
      </c>
      <c r="O64" s="36" t="s">
        <v>4</v>
      </c>
    </row>
    <row r="65" spans="1:15">
      <c r="A65" s="9">
        <v>1</v>
      </c>
      <c r="B65" s="614">
        <v>8</v>
      </c>
      <c r="C65" s="9" t="s">
        <v>1622</v>
      </c>
      <c r="D65" s="625" t="s">
        <v>141</v>
      </c>
      <c r="E65" s="632" t="s">
        <v>140</v>
      </c>
      <c r="F65" s="28" t="s">
        <v>141</v>
      </c>
      <c r="G65" s="24" t="s">
        <v>137</v>
      </c>
      <c r="H65" s="24" t="s">
        <v>250</v>
      </c>
      <c r="I65" s="37" t="s">
        <v>138</v>
      </c>
      <c r="J65" s="26" t="s">
        <v>3</v>
      </c>
      <c r="K65" s="275">
        <v>27.911016666666665</v>
      </c>
      <c r="L65" s="275">
        <v>-93.596683333333303</v>
      </c>
      <c r="M65" s="24">
        <v>143</v>
      </c>
      <c r="N65" s="25">
        <f t="shared" si="1"/>
        <v>43.586399999999998</v>
      </c>
      <c r="O65" s="36" t="s">
        <v>4</v>
      </c>
    </row>
    <row r="66" spans="1:15">
      <c r="A66" s="9">
        <v>1</v>
      </c>
      <c r="B66" s="614">
        <v>1</v>
      </c>
      <c r="C66" s="9" t="s">
        <v>1623</v>
      </c>
      <c r="D66" s="625" t="s">
        <v>143</v>
      </c>
      <c r="E66" s="632" t="s">
        <v>142</v>
      </c>
      <c r="F66" s="28" t="s">
        <v>143</v>
      </c>
      <c r="G66" s="24" t="s">
        <v>137</v>
      </c>
      <c r="H66" s="24" t="s">
        <v>250</v>
      </c>
      <c r="I66" s="37" t="s">
        <v>138</v>
      </c>
      <c r="J66" s="26" t="s">
        <v>3</v>
      </c>
      <c r="K66" s="275">
        <v>27.911016666666665</v>
      </c>
      <c r="L66" s="275">
        <v>-93.596683333333303</v>
      </c>
      <c r="M66" s="24">
        <v>142</v>
      </c>
      <c r="N66" s="25">
        <f t="shared" si="1"/>
        <v>43.281599999999997</v>
      </c>
      <c r="O66" s="36" t="s">
        <v>4</v>
      </c>
    </row>
    <row r="67" spans="1:15">
      <c r="A67" s="9">
        <v>1</v>
      </c>
      <c r="B67" s="614">
        <v>2</v>
      </c>
      <c r="C67" s="9" t="s">
        <v>1623</v>
      </c>
      <c r="D67" s="625" t="s">
        <v>145</v>
      </c>
      <c r="E67" s="632" t="s">
        <v>144</v>
      </c>
      <c r="F67" s="28" t="s">
        <v>145</v>
      </c>
      <c r="G67" s="24" t="s">
        <v>137</v>
      </c>
      <c r="H67" s="24" t="s">
        <v>250</v>
      </c>
      <c r="I67" s="37" t="s">
        <v>138</v>
      </c>
      <c r="J67" s="26" t="s">
        <v>3</v>
      </c>
      <c r="K67" s="275">
        <v>27.911016666666665</v>
      </c>
      <c r="L67" s="275">
        <v>-93.596683333333303</v>
      </c>
      <c r="M67" s="24">
        <v>139</v>
      </c>
      <c r="N67" s="25">
        <f t="shared" si="1"/>
        <v>42.367199999999997</v>
      </c>
      <c r="O67" s="36" t="s">
        <v>4</v>
      </c>
    </row>
    <row r="68" spans="1:15">
      <c r="A68" s="9">
        <v>1</v>
      </c>
      <c r="B68" s="614">
        <v>3</v>
      </c>
      <c r="C68" s="9" t="s">
        <v>1623</v>
      </c>
      <c r="D68" s="625" t="s">
        <v>147</v>
      </c>
      <c r="E68" s="632" t="s">
        <v>146</v>
      </c>
      <c r="F68" s="28" t="s">
        <v>147</v>
      </c>
      <c r="G68" s="24" t="s">
        <v>137</v>
      </c>
      <c r="H68" s="24" t="s">
        <v>250</v>
      </c>
      <c r="I68" s="37" t="s">
        <v>138</v>
      </c>
      <c r="J68" s="26" t="s">
        <v>3</v>
      </c>
      <c r="K68" s="275">
        <v>27.911016666666665</v>
      </c>
      <c r="L68" s="275">
        <v>-93.596683333333303</v>
      </c>
      <c r="M68" s="24">
        <v>141</v>
      </c>
      <c r="N68" s="25">
        <f t="shared" si="1"/>
        <v>42.976799999999997</v>
      </c>
      <c r="O68" s="36" t="s">
        <v>4</v>
      </c>
    </row>
    <row r="69" spans="1:15">
      <c r="A69" s="9">
        <v>1</v>
      </c>
      <c r="B69" s="614">
        <v>4</v>
      </c>
      <c r="C69" s="9" t="s">
        <v>1623</v>
      </c>
      <c r="D69" s="625" t="s">
        <v>149</v>
      </c>
      <c r="E69" s="632" t="s">
        <v>148</v>
      </c>
      <c r="F69" s="28" t="s">
        <v>149</v>
      </c>
      <c r="G69" s="24" t="s">
        <v>137</v>
      </c>
      <c r="H69" s="24" t="s">
        <v>250</v>
      </c>
      <c r="I69" s="37" t="s">
        <v>138</v>
      </c>
      <c r="J69" s="26" t="s">
        <v>3</v>
      </c>
      <c r="K69" s="275">
        <v>27.911016666666665</v>
      </c>
      <c r="L69" s="275">
        <v>-93.596683333333303</v>
      </c>
      <c r="M69" s="24">
        <v>138</v>
      </c>
      <c r="N69" s="25">
        <f t="shared" si="1"/>
        <v>42.062399999999997</v>
      </c>
      <c r="O69" s="36" t="s">
        <v>4</v>
      </c>
    </row>
    <row r="70" spans="1:15">
      <c r="A70" s="9">
        <v>1</v>
      </c>
      <c r="B70" s="614">
        <v>5</v>
      </c>
      <c r="C70" s="9" t="s">
        <v>1623</v>
      </c>
      <c r="D70" s="625" t="s">
        <v>151</v>
      </c>
      <c r="E70" s="632" t="s">
        <v>150</v>
      </c>
      <c r="F70" s="28" t="s">
        <v>151</v>
      </c>
      <c r="G70" s="24" t="s">
        <v>137</v>
      </c>
      <c r="H70" s="24" t="s">
        <v>250</v>
      </c>
      <c r="I70" s="37" t="s">
        <v>138</v>
      </c>
      <c r="J70" s="26" t="s">
        <v>3</v>
      </c>
      <c r="K70" s="275">
        <v>27.911016666666665</v>
      </c>
      <c r="L70" s="275">
        <v>-93.596683333333303</v>
      </c>
      <c r="M70" s="24">
        <v>142</v>
      </c>
      <c r="N70" s="25">
        <f t="shared" si="1"/>
        <v>43.281599999999997</v>
      </c>
      <c r="O70" s="36" t="s">
        <v>4</v>
      </c>
    </row>
    <row r="71" spans="1:15">
      <c r="A71" s="9">
        <v>1</v>
      </c>
      <c r="B71" s="614">
        <v>6</v>
      </c>
      <c r="C71" s="9" t="s">
        <v>1623</v>
      </c>
      <c r="D71" s="625" t="s">
        <v>153</v>
      </c>
      <c r="E71" s="632" t="s">
        <v>152</v>
      </c>
      <c r="F71" s="28" t="s">
        <v>153</v>
      </c>
      <c r="G71" s="24" t="s">
        <v>137</v>
      </c>
      <c r="H71" s="24" t="s">
        <v>250</v>
      </c>
      <c r="I71" s="37" t="s">
        <v>138</v>
      </c>
      <c r="J71" s="26" t="s">
        <v>3</v>
      </c>
      <c r="K71" s="275">
        <v>27.911016666666665</v>
      </c>
      <c r="L71" s="275">
        <v>-93.596683333333303</v>
      </c>
      <c r="M71" s="24">
        <v>141</v>
      </c>
      <c r="N71" s="25">
        <f t="shared" si="1"/>
        <v>42.976799999999997</v>
      </c>
      <c r="O71" s="36" t="s">
        <v>4</v>
      </c>
    </row>
    <row r="72" spans="1:15">
      <c r="A72" s="9">
        <v>1</v>
      </c>
      <c r="B72" s="614">
        <v>7</v>
      </c>
      <c r="C72" s="9" t="s">
        <v>1623</v>
      </c>
      <c r="D72" s="625" t="s">
        <v>155</v>
      </c>
      <c r="E72" s="632" t="s">
        <v>154</v>
      </c>
      <c r="F72" s="28" t="s">
        <v>155</v>
      </c>
      <c r="G72" s="24" t="s">
        <v>137</v>
      </c>
      <c r="H72" s="24" t="s">
        <v>250</v>
      </c>
      <c r="I72" s="37" t="s">
        <v>138</v>
      </c>
      <c r="J72" s="26" t="s">
        <v>3</v>
      </c>
      <c r="K72" s="275">
        <v>27.911016666666665</v>
      </c>
      <c r="L72" s="275">
        <v>-93.596683333333303</v>
      </c>
      <c r="M72" s="24">
        <v>150</v>
      </c>
      <c r="N72" s="25">
        <f t="shared" si="1"/>
        <v>45.72</v>
      </c>
      <c r="O72" s="36" t="s">
        <v>4</v>
      </c>
    </row>
    <row r="73" spans="1:15">
      <c r="A73" s="9">
        <v>1</v>
      </c>
      <c r="B73" s="614">
        <v>8</v>
      </c>
      <c r="C73" s="9" t="s">
        <v>1623</v>
      </c>
      <c r="D73" s="625" t="s">
        <v>157</v>
      </c>
      <c r="E73" s="632" t="s">
        <v>156</v>
      </c>
      <c r="F73" s="28" t="s">
        <v>157</v>
      </c>
      <c r="G73" s="24" t="s">
        <v>137</v>
      </c>
      <c r="H73" s="24" t="s">
        <v>250</v>
      </c>
      <c r="I73" s="37" t="s">
        <v>138</v>
      </c>
      <c r="J73" s="26" t="s">
        <v>3</v>
      </c>
      <c r="K73" s="275">
        <v>27.911016666666665</v>
      </c>
      <c r="L73" s="275">
        <v>-93.596683333333303</v>
      </c>
      <c r="M73" s="24">
        <v>147</v>
      </c>
      <c r="N73" s="25">
        <f t="shared" si="1"/>
        <v>44.805599999999998</v>
      </c>
      <c r="O73" s="36" t="s">
        <v>4</v>
      </c>
    </row>
    <row r="74" spans="1:15">
      <c r="A74" s="9">
        <v>1</v>
      </c>
      <c r="B74" s="614">
        <v>1</v>
      </c>
      <c r="C74" s="9" t="s">
        <v>1624</v>
      </c>
      <c r="D74" s="625" t="s">
        <v>159</v>
      </c>
      <c r="E74" s="632" t="s">
        <v>158</v>
      </c>
      <c r="F74" s="28" t="s">
        <v>159</v>
      </c>
      <c r="G74" s="24" t="s">
        <v>137</v>
      </c>
      <c r="H74" s="24" t="s">
        <v>250</v>
      </c>
      <c r="I74" s="37" t="s">
        <v>138</v>
      </c>
      <c r="J74" s="26" t="s">
        <v>3</v>
      </c>
      <c r="K74" s="275">
        <v>27.911016666666665</v>
      </c>
      <c r="L74" s="275">
        <v>-93.596683333333303</v>
      </c>
      <c r="M74" s="24">
        <v>144</v>
      </c>
      <c r="N74" s="25">
        <f t="shared" si="1"/>
        <v>43.891199999999998</v>
      </c>
      <c r="O74" s="36" t="s">
        <v>4</v>
      </c>
    </row>
    <row r="75" spans="1:15">
      <c r="A75" s="9">
        <v>1</v>
      </c>
      <c r="B75" s="614">
        <v>2</v>
      </c>
      <c r="C75" s="9" t="s">
        <v>1624</v>
      </c>
      <c r="D75" s="625" t="s">
        <v>161</v>
      </c>
      <c r="E75" s="632" t="s">
        <v>160</v>
      </c>
      <c r="F75" s="28" t="s">
        <v>161</v>
      </c>
      <c r="G75" s="24" t="s">
        <v>137</v>
      </c>
      <c r="H75" s="24" t="s">
        <v>250</v>
      </c>
      <c r="I75" s="37" t="s">
        <v>138</v>
      </c>
      <c r="J75" s="26" t="s">
        <v>3</v>
      </c>
      <c r="K75" s="275">
        <v>27.911016666666665</v>
      </c>
      <c r="L75" s="275">
        <v>-93.596683333333303</v>
      </c>
      <c r="M75" s="24">
        <v>145</v>
      </c>
      <c r="N75" s="25">
        <f t="shared" si="1"/>
        <v>44.195999999999998</v>
      </c>
      <c r="O75" s="36" t="s">
        <v>4</v>
      </c>
    </row>
    <row r="76" spans="1:15">
      <c r="A76" s="9">
        <v>1</v>
      </c>
      <c r="B76" s="614">
        <v>3</v>
      </c>
      <c r="C76" s="9" t="s">
        <v>1624</v>
      </c>
      <c r="D76" s="625" t="s">
        <v>163</v>
      </c>
      <c r="E76" s="632" t="s">
        <v>162</v>
      </c>
      <c r="F76" s="28" t="s">
        <v>163</v>
      </c>
      <c r="G76" s="24" t="s">
        <v>2</v>
      </c>
      <c r="H76" s="24" t="s">
        <v>246</v>
      </c>
      <c r="I76" s="37" t="s">
        <v>138</v>
      </c>
      <c r="J76" s="24" t="s">
        <v>3</v>
      </c>
      <c r="K76" s="275">
        <v>27.875098333333334</v>
      </c>
      <c r="L76" s="275">
        <v>-93.820346666666694</v>
      </c>
      <c r="M76" s="24">
        <v>142</v>
      </c>
      <c r="N76" s="25">
        <f t="shared" si="1"/>
        <v>43.281599999999997</v>
      </c>
      <c r="O76" s="36" t="s">
        <v>4</v>
      </c>
    </row>
    <row r="77" spans="1:15">
      <c r="A77" s="9">
        <v>1</v>
      </c>
      <c r="B77" s="614">
        <v>4</v>
      </c>
      <c r="C77" s="9" t="s">
        <v>1624</v>
      </c>
      <c r="D77" s="625" t="s">
        <v>165</v>
      </c>
      <c r="E77" s="632" t="s">
        <v>164</v>
      </c>
      <c r="F77" s="28" t="s">
        <v>165</v>
      </c>
      <c r="G77" s="24" t="s">
        <v>2</v>
      </c>
      <c r="H77" s="24" t="s">
        <v>246</v>
      </c>
      <c r="I77" s="37" t="s">
        <v>138</v>
      </c>
      <c r="J77" s="24" t="s">
        <v>3</v>
      </c>
      <c r="K77" s="275">
        <v>27.875098333333334</v>
      </c>
      <c r="L77" s="275">
        <v>-93.820346666666694</v>
      </c>
      <c r="M77" s="24">
        <v>142</v>
      </c>
      <c r="N77" s="25">
        <f t="shared" si="1"/>
        <v>43.281599999999997</v>
      </c>
      <c r="O77" s="36" t="s">
        <v>4</v>
      </c>
    </row>
    <row r="78" spans="1:15">
      <c r="A78" s="9">
        <v>1</v>
      </c>
      <c r="B78" s="614">
        <v>5</v>
      </c>
      <c r="C78" s="9" t="s">
        <v>1624</v>
      </c>
      <c r="D78" s="625" t="s">
        <v>167</v>
      </c>
      <c r="E78" s="632" t="s">
        <v>166</v>
      </c>
      <c r="F78" s="28" t="s">
        <v>167</v>
      </c>
      <c r="G78" s="24" t="s">
        <v>2</v>
      </c>
      <c r="H78" s="24" t="s">
        <v>246</v>
      </c>
      <c r="I78" s="37" t="s">
        <v>138</v>
      </c>
      <c r="J78" s="24" t="s">
        <v>3</v>
      </c>
      <c r="K78" s="275">
        <v>27.875098333333334</v>
      </c>
      <c r="L78" s="275">
        <v>-93.820346666666694</v>
      </c>
      <c r="M78" s="24">
        <v>142</v>
      </c>
      <c r="N78" s="25">
        <f t="shared" si="1"/>
        <v>43.281599999999997</v>
      </c>
      <c r="O78" s="36" t="s">
        <v>4</v>
      </c>
    </row>
    <row r="79" spans="1:15">
      <c r="A79" s="9">
        <v>1</v>
      </c>
      <c r="B79" s="614">
        <v>6</v>
      </c>
      <c r="C79" s="9" t="s">
        <v>1624</v>
      </c>
      <c r="D79" s="625" t="s">
        <v>171</v>
      </c>
      <c r="E79" s="632" t="s">
        <v>170</v>
      </c>
      <c r="F79" s="28" t="s">
        <v>171</v>
      </c>
      <c r="G79" s="24" t="s">
        <v>2</v>
      </c>
      <c r="H79" s="24" t="s">
        <v>246</v>
      </c>
      <c r="I79" s="37" t="s">
        <v>138</v>
      </c>
      <c r="J79" s="24" t="s">
        <v>3</v>
      </c>
      <c r="K79" s="275">
        <v>27.875098333333334</v>
      </c>
      <c r="L79" s="275">
        <v>-93.820346666666694</v>
      </c>
      <c r="M79" s="24">
        <v>144</v>
      </c>
      <c r="N79" s="25">
        <f t="shared" si="1"/>
        <v>43.891199999999998</v>
      </c>
      <c r="O79" s="36" t="s">
        <v>4</v>
      </c>
    </row>
    <row r="80" spans="1:15">
      <c r="A80" s="9">
        <v>1</v>
      </c>
      <c r="B80" s="614">
        <v>7</v>
      </c>
      <c r="C80" s="9" t="s">
        <v>1624</v>
      </c>
      <c r="D80" s="625" t="s">
        <v>173</v>
      </c>
      <c r="E80" s="632" t="s">
        <v>172</v>
      </c>
      <c r="F80" s="28" t="s">
        <v>173</v>
      </c>
      <c r="G80" s="24" t="s">
        <v>2</v>
      </c>
      <c r="H80" s="24" t="s">
        <v>246</v>
      </c>
      <c r="I80" s="37" t="s">
        <v>138</v>
      </c>
      <c r="J80" s="24" t="s">
        <v>3</v>
      </c>
      <c r="K80" s="275">
        <v>27.875098333333334</v>
      </c>
      <c r="L80" s="275">
        <v>-93.820346666666694</v>
      </c>
      <c r="M80" s="24">
        <v>145</v>
      </c>
      <c r="N80" s="25">
        <f t="shared" si="1"/>
        <v>44.195999999999998</v>
      </c>
      <c r="O80" s="36" t="s">
        <v>4</v>
      </c>
    </row>
    <row r="81" spans="1:15">
      <c r="A81" s="9">
        <v>1</v>
      </c>
      <c r="B81" s="614">
        <v>8</v>
      </c>
      <c r="C81" s="9" t="s">
        <v>1624</v>
      </c>
      <c r="D81" s="625" t="s">
        <v>175</v>
      </c>
      <c r="E81" s="632" t="s">
        <v>174</v>
      </c>
      <c r="F81" s="28" t="s">
        <v>175</v>
      </c>
      <c r="G81" s="24" t="s">
        <v>2</v>
      </c>
      <c r="H81" s="24" t="s">
        <v>246</v>
      </c>
      <c r="I81" s="37" t="s">
        <v>138</v>
      </c>
      <c r="J81" s="24" t="s">
        <v>3</v>
      </c>
      <c r="K81" s="275">
        <v>27.875098333333334</v>
      </c>
      <c r="L81" s="275">
        <v>-93.820346666666694</v>
      </c>
      <c r="M81" s="24">
        <v>144</v>
      </c>
      <c r="N81" s="25">
        <f t="shared" si="1"/>
        <v>43.891199999999998</v>
      </c>
      <c r="O81" s="36" t="s">
        <v>4</v>
      </c>
    </row>
    <row r="82" spans="1:15">
      <c r="A82" s="9">
        <v>1</v>
      </c>
      <c r="B82" s="614">
        <v>1</v>
      </c>
      <c r="C82" s="9" t="s">
        <v>1595</v>
      </c>
      <c r="D82" s="625" t="s">
        <v>177</v>
      </c>
      <c r="E82" s="632" t="s">
        <v>176</v>
      </c>
      <c r="F82" s="28" t="s">
        <v>177</v>
      </c>
      <c r="G82" s="24" t="s">
        <v>2</v>
      </c>
      <c r="H82" s="24" t="s">
        <v>246</v>
      </c>
      <c r="I82" s="37" t="s">
        <v>138</v>
      </c>
      <c r="J82" s="24" t="s">
        <v>3</v>
      </c>
      <c r="K82" s="275">
        <v>27.875098333333334</v>
      </c>
      <c r="L82" s="275">
        <v>-93.820346666666694</v>
      </c>
      <c r="M82" s="24">
        <v>145</v>
      </c>
      <c r="N82" s="25">
        <f t="shared" si="1"/>
        <v>44.195999999999998</v>
      </c>
      <c r="O82" s="36" t="s">
        <v>4</v>
      </c>
    </row>
    <row r="83" spans="1:15">
      <c r="A83" s="9">
        <v>1</v>
      </c>
      <c r="B83" s="614">
        <v>2</v>
      </c>
      <c r="C83" s="9" t="s">
        <v>1595</v>
      </c>
      <c r="D83" s="625" t="s">
        <v>181</v>
      </c>
      <c r="E83" s="632" t="s">
        <v>180</v>
      </c>
      <c r="F83" s="28" t="s">
        <v>181</v>
      </c>
      <c r="G83" s="24" t="s">
        <v>2</v>
      </c>
      <c r="H83" s="24" t="s">
        <v>246</v>
      </c>
      <c r="I83" s="37" t="s">
        <v>138</v>
      </c>
      <c r="J83" s="24" t="s">
        <v>3</v>
      </c>
      <c r="K83" s="275">
        <v>27.875098333333334</v>
      </c>
      <c r="L83" s="275">
        <v>-93.820346666666694</v>
      </c>
      <c r="M83" s="24">
        <v>147</v>
      </c>
      <c r="N83" s="25">
        <f t="shared" si="1"/>
        <v>44.805599999999998</v>
      </c>
      <c r="O83" s="36" t="s">
        <v>4</v>
      </c>
    </row>
    <row r="84" spans="1:15">
      <c r="A84" s="9">
        <v>1</v>
      </c>
      <c r="B84" s="614">
        <v>3</v>
      </c>
      <c r="C84" s="9" t="s">
        <v>1595</v>
      </c>
      <c r="D84" s="625" t="s">
        <v>183</v>
      </c>
      <c r="E84" s="632" t="s">
        <v>182</v>
      </c>
      <c r="F84" s="28" t="s">
        <v>183</v>
      </c>
      <c r="G84" s="24" t="s">
        <v>2</v>
      </c>
      <c r="H84" s="24" t="s">
        <v>246</v>
      </c>
      <c r="I84" s="37" t="s">
        <v>138</v>
      </c>
      <c r="J84" s="24" t="s">
        <v>3</v>
      </c>
      <c r="K84" s="275">
        <v>27.875098333333334</v>
      </c>
      <c r="L84" s="275">
        <v>-93.820346666666694</v>
      </c>
      <c r="M84" s="24">
        <v>138</v>
      </c>
      <c r="N84" s="25">
        <f t="shared" si="1"/>
        <v>42.062399999999997</v>
      </c>
      <c r="O84" s="36" t="s">
        <v>4</v>
      </c>
    </row>
    <row r="85" spans="1:15">
      <c r="A85" s="9">
        <v>1</v>
      </c>
      <c r="B85" s="614">
        <v>4</v>
      </c>
      <c r="C85" s="9" t="s">
        <v>1595</v>
      </c>
      <c r="D85" s="625" t="s">
        <v>185</v>
      </c>
      <c r="E85" s="632" t="s">
        <v>184</v>
      </c>
      <c r="F85" s="28" t="s">
        <v>185</v>
      </c>
      <c r="G85" s="24" t="s">
        <v>2</v>
      </c>
      <c r="H85" s="24" t="s">
        <v>246</v>
      </c>
      <c r="I85" s="37" t="s">
        <v>138</v>
      </c>
      <c r="J85" s="24" t="s">
        <v>3</v>
      </c>
      <c r="K85" s="275">
        <v>27.875098333333334</v>
      </c>
      <c r="L85" s="275">
        <v>-93.820346666666694</v>
      </c>
      <c r="M85" s="24">
        <v>143</v>
      </c>
      <c r="N85" s="25">
        <f t="shared" si="1"/>
        <v>43.586399999999998</v>
      </c>
      <c r="O85" s="36" t="s">
        <v>4</v>
      </c>
    </row>
    <row r="86" spans="1:15">
      <c r="A86" s="9">
        <v>1</v>
      </c>
      <c r="B86" s="614">
        <v>5</v>
      </c>
      <c r="C86" s="9" t="s">
        <v>1595</v>
      </c>
      <c r="D86" s="625" t="s">
        <v>187</v>
      </c>
      <c r="E86" s="632" t="s">
        <v>186</v>
      </c>
      <c r="F86" s="28" t="s">
        <v>187</v>
      </c>
      <c r="G86" s="24" t="s">
        <v>2</v>
      </c>
      <c r="H86" s="24" t="s">
        <v>246</v>
      </c>
      <c r="I86" s="37" t="s">
        <v>138</v>
      </c>
      <c r="J86" s="24" t="s">
        <v>3</v>
      </c>
      <c r="K86" s="275">
        <v>27.875098333333334</v>
      </c>
      <c r="L86" s="275">
        <v>-93.820346666666694</v>
      </c>
      <c r="M86" s="24">
        <v>146</v>
      </c>
      <c r="N86" s="25">
        <f t="shared" si="1"/>
        <v>44.500799999999998</v>
      </c>
      <c r="O86" s="36" t="s">
        <v>4</v>
      </c>
    </row>
    <row r="87" spans="1:15">
      <c r="A87" s="9">
        <v>1</v>
      </c>
      <c r="B87" s="614">
        <v>6</v>
      </c>
      <c r="C87" s="9" t="s">
        <v>1595</v>
      </c>
      <c r="D87" s="625" t="s">
        <v>189</v>
      </c>
      <c r="E87" s="632" t="s">
        <v>188</v>
      </c>
      <c r="F87" s="28" t="s">
        <v>189</v>
      </c>
      <c r="G87" s="24" t="s">
        <v>2</v>
      </c>
      <c r="H87" s="24" t="s">
        <v>246</v>
      </c>
      <c r="I87" s="37" t="s">
        <v>138</v>
      </c>
      <c r="J87" s="24" t="s">
        <v>3</v>
      </c>
      <c r="K87" s="275">
        <v>27.875098333333334</v>
      </c>
      <c r="L87" s="275">
        <v>-93.820346666666694</v>
      </c>
      <c r="M87" s="24">
        <v>145</v>
      </c>
      <c r="N87" s="25">
        <f t="shared" si="1"/>
        <v>44.195999999999998</v>
      </c>
      <c r="O87" s="36" t="s">
        <v>4</v>
      </c>
    </row>
    <row r="88" spans="1:15">
      <c r="A88" s="9">
        <v>1</v>
      </c>
      <c r="B88" s="614">
        <v>7</v>
      </c>
      <c r="C88" s="9" t="s">
        <v>1595</v>
      </c>
      <c r="D88" s="625" t="s">
        <v>191</v>
      </c>
      <c r="E88" s="632" t="s">
        <v>190</v>
      </c>
      <c r="F88" s="28" t="s">
        <v>191</v>
      </c>
      <c r="G88" s="24" t="s">
        <v>2</v>
      </c>
      <c r="H88" s="24" t="s">
        <v>246</v>
      </c>
      <c r="I88" s="37" t="s">
        <v>138</v>
      </c>
      <c r="J88" s="24" t="s">
        <v>3</v>
      </c>
      <c r="K88" s="275">
        <v>27.875098333333334</v>
      </c>
      <c r="L88" s="275">
        <v>-93.820346666666694</v>
      </c>
      <c r="M88" s="24">
        <v>146</v>
      </c>
      <c r="N88" s="25">
        <f t="shared" si="1"/>
        <v>44.500799999999998</v>
      </c>
      <c r="O88" s="36" t="s">
        <v>4</v>
      </c>
    </row>
    <row r="89" spans="1:15">
      <c r="A89" s="9">
        <v>1</v>
      </c>
      <c r="B89" s="614">
        <v>8</v>
      </c>
      <c r="C89" s="9" t="s">
        <v>1595</v>
      </c>
      <c r="D89" s="625" t="s">
        <v>195</v>
      </c>
      <c r="E89" s="632" t="s">
        <v>194</v>
      </c>
      <c r="F89" s="28" t="s">
        <v>195</v>
      </c>
      <c r="G89" s="24" t="s">
        <v>2</v>
      </c>
      <c r="H89" s="24" t="s">
        <v>246</v>
      </c>
      <c r="I89" s="37" t="s">
        <v>138</v>
      </c>
      <c r="J89" s="24" t="s">
        <v>3</v>
      </c>
      <c r="K89" s="275">
        <v>27.875098333333334</v>
      </c>
      <c r="L89" s="275">
        <v>-93.820346666666694</v>
      </c>
      <c r="M89" s="24">
        <v>146</v>
      </c>
      <c r="N89" s="25">
        <f t="shared" si="1"/>
        <v>44.500799999999998</v>
      </c>
      <c r="O89" s="36" t="s">
        <v>4</v>
      </c>
    </row>
    <row r="90" spans="1:15">
      <c r="A90" s="9">
        <v>1</v>
      </c>
      <c r="B90" s="614">
        <v>1</v>
      </c>
      <c r="C90" s="9" t="s">
        <v>1625</v>
      </c>
      <c r="D90" s="625" t="s">
        <v>197</v>
      </c>
      <c r="E90" s="632" t="s">
        <v>196</v>
      </c>
      <c r="F90" s="28" t="s">
        <v>197</v>
      </c>
      <c r="G90" s="24" t="s">
        <v>2</v>
      </c>
      <c r="H90" s="24" t="s">
        <v>246</v>
      </c>
      <c r="I90" s="37" t="s">
        <v>138</v>
      </c>
      <c r="J90" s="24" t="s">
        <v>3</v>
      </c>
      <c r="K90" s="275">
        <v>27.875098333333334</v>
      </c>
      <c r="L90" s="275">
        <v>-93.820346666666694</v>
      </c>
      <c r="M90" s="24">
        <v>148</v>
      </c>
      <c r="N90" s="25">
        <f t="shared" si="1"/>
        <v>45.110399999999998</v>
      </c>
      <c r="O90" s="36" t="s">
        <v>4</v>
      </c>
    </row>
    <row r="91" spans="1:15">
      <c r="A91" s="9">
        <v>1</v>
      </c>
      <c r="B91" s="614">
        <v>2</v>
      </c>
      <c r="C91" s="9" t="s">
        <v>1625</v>
      </c>
      <c r="D91" s="625" t="s">
        <v>199</v>
      </c>
      <c r="E91" s="632" t="s">
        <v>198</v>
      </c>
      <c r="F91" s="28" t="s">
        <v>199</v>
      </c>
      <c r="G91" s="24" t="s">
        <v>2</v>
      </c>
      <c r="H91" s="24" t="s">
        <v>246</v>
      </c>
      <c r="I91" s="37" t="s">
        <v>138</v>
      </c>
      <c r="J91" s="24" t="s">
        <v>3</v>
      </c>
      <c r="K91" s="275">
        <v>27.875098333333334</v>
      </c>
      <c r="L91" s="275">
        <v>-93.820346666666694</v>
      </c>
      <c r="M91" s="24">
        <v>148</v>
      </c>
      <c r="N91" s="25">
        <f t="shared" si="1"/>
        <v>45.110399999999998</v>
      </c>
      <c r="O91" s="36" t="s">
        <v>4</v>
      </c>
    </row>
    <row r="92" spans="1:15">
      <c r="A92" s="9">
        <v>1</v>
      </c>
      <c r="B92" s="614">
        <v>3</v>
      </c>
      <c r="C92" s="9" t="s">
        <v>1625</v>
      </c>
      <c r="D92" s="625" t="s">
        <v>201</v>
      </c>
      <c r="E92" s="632" t="s">
        <v>200</v>
      </c>
      <c r="F92" s="28" t="s">
        <v>201</v>
      </c>
      <c r="G92" s="24" t="s">
        <v>2</v>
      </c>
      <c r="H92" s="24" t="s">
        <v>246</v>
      </c>
      <c r="I92" s="37" t="s">
        <v>138</v>
      </c>
      <c r="J92" s="24" t="s">
        <v>3</v>
      </c>
      <c r="K92" s="275">
        <v>27.875098333333334</v>
      </c>
      <c r="L92" s="275">
        <v>-93.820346666666694</v>
      </c>
      <c r="M92" s="24">
        <v>147</v>
      </c>
      <c r="N92" s="25">
        <f t="shared" si="1"/>
        <v>44.805599999999998</v>
      </c>
      <c r="O92" s="36" t="s">
        <v>4</v>
      </c>
    </row>
    <row r="93" spans="1:15">
      <c r="A93" s="9">
        <v>1</v>
      </c>
      <c r="B93" s="614">
        <v>4</v>
      </c>
      <c r="C93" s="9" t="s">
        <v>1625</v>
      </c>
      <c r="D93" s="625" t="s">
        <v>203</v>
      </c>
      <c r="E93" s="632" t="s">
        <v>202</v>
      </c>
      <c r="F93" s="28" t="s">
        <v>203</v>
      </c>
      <c r="G93" s="24" t="s">
        <v>2</v>
      </c>
      <c r="H93" s="24" t="s">
        <v>246</v>
      </c>
      <c r="I93" s="37" t="s">
        <v>138</v>
      </c>
      <c r="J93" s="24" t="s">
        <v>3</v>
      </c>
      <c r="K93" s="275">
        <v>27.875098333333334</v>
      </c>
      <c r="L93" s="275">
        <v>-93.820346666666694</v>
      </c>
      <c r="M93" s="24">
        <v>149</v>
      </c>
      <c r="N93" s="25">
        <f t="shared" si="1"/>
        <v>45.415199999999999</v>
      </c>
      <c r="O93" s="36" t="s">
        <v>4</v>
      </c>
    </row>
    <row r="94" spans="1:15">
      <c r="A94" s="9">
        <v>1</v>
      </c>
      <c r="B94" s="614">
        <v>5</v>
      </c>
      <c r="C94" s="9" t="s">
        <v>1625</v>
      </c>
      <c r="D94" s="625" t="s">
        <v>205</v>
      </c>
      <c r="E94" s="632" t="s">
        <v>204</v>
      </c>
      <c r="F94" s="28" t="s">
        <v>205</v>
      </c>
      <c r="G94" s="24" t="s">
        <v>2</v>
      </c>
      <c r="H94" s="24" t="s">
        <v>246</v>
      </c>
      <c r="I94" s="37" t="s">
        <v>138</v>
      </c>
      <c r="J94" s="24" t="s">
        <v>3</v>
      </c>
      <c r="K94" s="275">
        <v>27.875098333333334</v>
      </c>
      <c r="L94" s="275">
        <v>-93.820346666666694</v>
      </c>
      <c r="M94" s="24">
        <v>147</v>
      </c>
      <c r="N94" s="25">
        <f t="shared" si="1"/>
        <v>44.805599999999998</v>
      </c>
      <c r="O94" s="36" t="s">
        <v>4</v>
      </c>
    </row>
    <row r="95" spans="1:15">
      <c r="A95" s="9">
        <v>1</v>
      </c>
      <c r="B95" s="614">
        <v>6</v>
      </c>
      <c r="C95" s="9" t="s">
        <v>1625</v>
      </c>
      <c r="D95" s="625" t="s">
        <v>207</v>
      </c>
      <c r="E95" s="632" t="s">
        <v>206</v>
      </c>
      <c r="F95" s="28" t="s">
        <v>207</v>
      </c>
      <c r="G95" s="24" t="s">
        <v>2</v>
      </c>
      <c r="H95" s="24" t="s">
        <v>246</v>
      </c>
      <c r="I95" s="37" t="s">
        <v>138</v>
      </c>
      <c r="J95" s="24" t="s">
        <v>3</v>
      </c>
      <c r="K95" s="275">
        <v>27.875098333333334</v>
      </c>
      <c r="L95" s="275">
        <v>-93.820346666666694</v>
      </c>
      <c r="M95" s="24">
        <v>147</v>
      </c>
      <c r="N95" s="25">
        <f t="shared" si="1"/>
        <v>44.805599999999998</v>
      </c>
      <c r="O95" s="36" t="s">
        <v>4</v>
      </c>
    </row>
    <row r="96" spans="1:15">
      <c r="A96" s="9">
        <v>1</v>
      </c>
      <c r="B96" s="614">
        <v>7</v>
      </c>
      <c r="C96" s="9" t="s">
        <v>1625</v>
      </c>
      <c r="D96" s="625" t="s">
        <v>209</v>
      </c>
      <c r="E96" s="632" t="s">
        <v>208</v>
      </c>
      <c r="F96" s="28" t="s">
        <v>209</v>
      </c>
      <c r="G96" s="24" t="s">
        <v>2</v>
      </c>
      <c r="H96" s="24" t="s">
        <v>246</v>
      </c>
      <c r="I96" s="37" t="s">
        <v>138</v>
      </c>
      <c r="J96" s="24" t="s">
        <v>3</v>
      </c>
      <c r="K96" s="275">
        <v>27.875098333333334</v>
      </c>
      <c r="L96" s="275">
        <v>-93.820346666666694</v>
      </c>
      <c r="M96" s="24">
        <v>145</v>
      </c>
      <c r="N96" s="25">
        <f t="shared" si="1"/>
        <v>44.195999999999998</v>
      </c>
      <c r="O96" s="36" t="s">
        <v>4</v>
      </c>
    </row>
    <row r="97" spans="1:15" ht="17" thickBot="1">
      <c r="A97" s="555">
        <v>1</v>
      </c>
      <c r="B97" s="618">
        <v>8</v>
      </c>
      <c r="C97" s="555" t="s">
        <v>1625</v>
      </c>
      <c r="D97" s="626" t="s">
        <v>211</v>
      </c>
      <c r="E97" s="633" t="s">
        <v>210</v>
      </c>
      <c r="F97" s="556" t="s">
        <v>211</v>
      </c>
      <c r="G97" s="602" t="s">
        <v>2</v>
      </c>
      <c r="H97" s="602" t="s">
        <v>246</v>
      </c>
      <c r="I97" s="603" t="s">
        <v>138</v>
      </c>
      <c r="J97" s="602" t="s">
        <v>3</v>
      </c>
      <c r="K97" s="604">
        <v>27.875098333333334</v>
      </c>
      <c r="L97" s="604">
        <v>-93.820346666666694</v>
      </c>
      <c r="M97" s="602">
        <v>147</v>
      </c>
      <c r="N97" s="605">
        <f t="shared" si="1"/>
        <v>44.805599999999998</v>
      </c>
      <c r="O97" s="606" t="s">
        <v>4</v>
      </c>
    </row>
    <row r="98" spans="1:15" ht="17" thickTop="1">
      <c r="A98" s="6">
        <v>2</v>
      </c>
      <c r="B98" s="617">
        <v>1</v>
      </c>
      <c r="C98" s="6" t="s">
        <v>1616</v>
      </c>
      <c r="D98" s="624" t="s">
        <v>213</v>
      </c>
      <c r="E98" s="631" t="s">
        <v>212</v>
      </c>
      <c r="F98" s="28" t="s">
        <v>213</v>
      </c>
      <c r="G98" s="29" t="s">
        <v>2</v>
      </c>
      <c r="H98" s="29" t="s">
        <v>246</v>
      </c>
      <c r="I98" s="46" t="s">
        <v>138</v>
      </c>
      <c r="J98" s="29" t="s">
        <v>3</v>
      </c>
      <c r="K98" s="274">
        <v>27.875098333333334</v>
      </c>
      <c r="L98" s="274">
        <v>-93.820346666666694</v>
      </c>
      <c r="M98" s="29">
        <v>147</v>
      </c>
      <c r="N98" s="176">
        <f t="shared" si="1"/>
        <v>44.805599999999998</v>
      </c>
      <c r="O98" s="35" t="s">
        <v>4</v>
      </c>
    </row>
    <row r="99" spans="1:15">
      <c r="A99" s="9">
        <v>2</v>
      </c>
      <c r="B99" s="614">
        <v>2</v>
      </c>
      <c r="C99" s="9" t="s">
        <v>1616</v>
      </c>
      <c r="D99" s="625" t="s">
        <v>217</v>
      </c>
      <c r="E99" s="632" t="s">
        <v>216</v>
      </c>
      <c r="F99" s="28" t="s">
        <v>217</v>
      </c>
      <c r="G99" s="24" t="s">
        <v>2</v>
      </c>
      <c r="H99" s="24" t="s">
        <v>246</v>
      </c>
      <c r="I99" s="37" t="s">
        <v>138</v>
      </c>
      <c r="J99" s="24" t="s">
        <v>3</v>
      </c>
      <c r="K99" s="275">
        <v>27.875098333333334</v>
      </c>
      <c r="L99" s="275">
        <v>-93.820346666666694</v>
      </c>
      <c r="M99" s="24">
        <v>149</v>
      </c>
      <c r="N99" s="172">
        <f t="shared" si="1"/>
        <v>45.415199999999999</v>
      </c>
      <c r="O99" s="36" t="s">
        <v>4</v>
      </c>
    </row>
    <row r="100" spans="1:15">
      <c r="A100" s="9">
        <v>2</v>
      </c>
      <c r="B100" s="614">
        <v>3</v>
      </c>
      <c r="C100" s="9" t="s">
        <v>1616</v>
      </c>
      <c r="D100" s="625" t="s">
        <v>219</v>
      </c>
      <c r="E100" s="632" t="s">
        <v>218</v>
      </c>
      <c r="F100" s="28" t="s">
        <v>219</v>
      </c>
      <c r="G100" s="24" t="s">
        <v>2</v>
      </c>
      <c r="H100" s="24" t="s">
        <v>246</v>
      </c>
      <c r="I100" s="37" t="s">
        <v>138</v>
      </c>
      <c r="J100" s="24" t="s">
        <v>3</v>
      </c>
      <c r="K100" s="275">
        <v>27.875098333333334</v>
      </c>
      <c r="L100" s="275">
        <v>-93.820346666666694</v>
      </c>
      <c r="M100" s="24">
        <v>149</v>
      </c>
      <c r="N100" s="172">
        <f t="shared" si="1"/>
        <v>45.415199999999999</v>
      </c>
      <c r="O100" s="36" t="s">
        <v>4</v>
      </c>
    </row>
    <row r="101" spans="1:15">
      <c r="A101" s="9">
        <v>2</v>
      </c>
      <c r="B101" s="614">
        <v>4</v>
      </c>
      <c r="C101" s="9" t="s">
        <v>1616</v>
      </c>
      <c r="D101" s="625" t="s">
        <v>221</v>
      </c>
      <c r="E101" s="632" t="s">
        <v>220</v>
      </c>
      <c r="F101" s="28" t="s">
        <v>221</v>
      </c>
      <c r="G101" s="24" t="s">
        <v>2</v>
      </c>
      <c r="H101" s="24" t="s">
        <v>246</v>
      </c>
      <c r="I101" s="37" t="s">
        <v>138</v>
      </c>
      <c r="J101" s="24" t="s">
        <v>3</v>
      </c>
      <c r="K101" s="275">
        <v>27.875098333333334</v>
      </c>
      <c r="L101" s="275">
        <v>-93.820346666666694</v>
      </c>
      <c r="M101" s="24">
        <v>147</v>
      </c>
      <c r="N101" s="172">
        <f t="shared" si="1"/>
        <v>44.805599999999998</v>
      </c>
      <c r="O101" s="36" t="s">
        <v>4</v>
      </c>
    </row>
    <row r="102" spans="1:15">
      <c r="A102" s="9">
        <v>2</v>
      </c>
      <c r="B102" s="614">
        <v>5</v>
      </c>
      <c r="C102" s="9" t="s">
        <v>1616</v>
      </c>
      <c r="D102" s="625" t="s">
        <v>223</v>
      </c>
      <c r="E102" s="632" t="s">
        <v>222</v>
      </c>
      <c r="F102" s="28" t="s">
        <v>223</v>
      </c>
      <c r="G102" s="24" t="s">
        <v>2</v>
      </c>
      <c r="H102" s="24" t="s">
        <v>246</v>
      </c>
      <c r="I102" s="37" t="s">
        <v>138</v>
      </c>
      <c r="J102" s="24" t="s">
        <v>3</v>
      </c>
      <c r="K102" s="275">
        <v>27.875098333333334</v>
      </c>
      <c r="L102" s="275">
        <v>-93.820346666666694</v>
      </c>
      <c r="M102" s="24">
        <v>149</v>
      </c>
      <c r="N102" s="172">
        <f t="shared" si="1"/>
        <v>45.415199999999999</v>
      </c>
      <c r="O102" s="36" t="s">
        <v>4</v>
      </c>
    </row>
    <row r="103" spans="1:15">
      <c r="A103" s="9">
        <v>2</v>
      </c>
      <c r="B103" s="614">
        <v>6</v>
      </c>
      <c r="C103" s="9" t="s">
        <v>1616</v>
      </c>
      <c r="D103" s="625" t="s">
        <v>245</v>
      </c>
      <c r="E103" s="632" t="s">
        <v>224</v>
      </c>
      <c r="F103" s="28" t="s">
        <v>245</v>
      </c>
      <c r="G103" s="24" t="s">
        <v>2</v>
      </c>
      <c r="H103" s="24" t="s">
        <v>246</v>
      </c>
      <c r="I103" s="37" t="s">
        <v>138</v>
      </c>
      <c r="J103" s="24" t="s">
        <v>3</v>
      </c>
      <c r="K103" s="275">
        <v>27.875098333333334</v>
      </c>
      <c r="L103" s="275">
        <v>-93.820346666666694</v>
      </c>
      <c r="M103" s="24">
        <v>146</v>
      </c>
      <c r="N103" s="172">
        <f t="shared" si="1"/>
        <v>44.500799999999998</v>
      </c>
      <c r="O103" s="36" t="s">
        <v>4</v>
      </c>
    </row>
    <row r="104" spans="1:15">
      <c r="A104" s="9">
        <v>2</v>
      </c>
      <c r="B104" s="614">
        <v>7</v>
      </c>
      <c r="C104" s="9" t="s">
        <v>1616</v>
      </c>
      <c r="D104" s="625" t="s">
        <v>350</v>
      </c>
      <c r="E104" s="634" t="s">
        <v>258</v>
      </c>
      <c r="F104" s="28" t="s">
        <v>350</v>
      </c>
      <c r="G104" s="38" t="s">
        <v>137</v>
      </c>
      <c r="H104" s="38" t="s">
        <v>250</v>
      </c>
      <c r="I104" s="37" t="s">
        <v>442</v>
      </c>
      <c r="J104" s="38" t="s">
        <v>3</v>
      </c>
      <c r="K104" s="275">
        <v>27.911016666666701</v>
      </c>
      <c r="L104" s="275">
        <v>-93.596683333333303</v>
      </c>
      <c r="M104" s="39">
        <v>152</v>
      </c>
      <c r="N104" s="172">
        <v>46.329599999999999</v>
      </c>
      <c r="O104" s="18" t="str">
        <f t="shared" ref="O104:O157" si="2">IF(N104&lt;30,"Shallow","Mesophotic")</f>
        <v>Mesophotic</v>
      </c>
    </row>
    <row r="105" spans="1:15">
      <c r="A105" s="9">
        <v>2</v>
      </c>
      <c r="B105" s="614">
        <v>8</v>
      </c>
      <c r="C105" s="9" t="s">
        <v>1616</v>
      </c>
      <c r="D105" s="625" t="s">
        <v>351</v>
      </c>
      <c r="E105" s="634" t="s">
        <v>259</v>
      </c>
      <c r="F105" s="28" t="s">
        <v>351</v>
      </c>
      <c r="G105" s="38" t="s">
        <v>137</v>
      </c>
      <c r="H105" s="38" t="s">
        <v>250</v>
      </c>
      <c r="I105" s="37" t="s">
        <v>442</v>
      </c>
      <c r="J105" s="38" t="s">
        <v>3</v>
      </c>
      <c r="K105" s="275">
        <v>27.911016666666701</v>
      </c>
      <c r="L105" s="275">
        <v>-93.596683333333303</v>
      </c>
      <c r="M105" s="39">
        <v>152</v>
      </c>
      <c r="N105" s="172">
        <v>46.329599999999999</v>
      </c>
      <c r="O105" s="18" t="str">
        <f t="shared" si="2"/>
        <v>Mesophotic</v>
      </c>
    </row>
    <row r="106" spans="1:15">
      <c r="A106" s="9">
        <v>2</v>
      </c>
      <c r="B106" s="614">
        <v>1</v>
      </c>
      <c r="C106" s="9" t="s">
        <v>1617</v>
      </c>
      <c r="D106" s="625" t="s">
        <v>352</v>
      </c>
      <c r="E106" s="634" t="s">
        <v>260</v>
      </c>
      <c r="F106" s="28" t="s">
        <v>352</v>
      </c>
      <c r="G106" s="38" t="s">
        <v>137</v>
      </c>
      <c r="H106" s="38" t="s">
        <v>261</v>
      </c>
      <c r="I106" s="37" t="s">
        <v>442</v>
      </c>
      <c r="J106" s="38" t="s">
        <v>3</v>
      </c>
      <c r="K106" s="275">
        <v>27.911398333333299</v>
      </c>
      <c r="L106" s="275">
        <v>-93.598208333333304</v>
      </c>
      <c r="M106" s="39">
        <v>71</v>
      </c>
      <c r="N106" s="172">
        <v>21.640799999999999</v>
      </c>
      <c r="O106" s="18" t="str">
        <f t="shared" si="2"/>
        <v>Shallow</v>
      </c>
    </row>
    <row r="107" spans="1:15">
      <c r="A107" s="9">
        <v>2</v>
      </c>
      <c r="B107" s="614">
        <v>2</v>
      </c>
      <c r="C107" s="9" t="s">
        <v>1617</v>
      </c>
      <c r="D107" s="625" t="s">
        <v>354</v>
      </c>
      <c r="E107" s="634" t="s">
        <v>263</v>
      </c>
      <c r="F107" s="28" t="s">
        <v>354</v>
      </c>
      <c r="G107" s="38" t="s">
        <v>137</v>
      </c>
      <c r="H107" s="38" t="s">
        <v>261</v>
      </c>
      <c r="I107" s="37" t="s">
        <v>442</v>
      </c>
      <c r="J107" s="38" t="s">
        <v>3</v>
      </c>
      <c r="K107" s="275">
        <v>27.911398333333299</v>
      </c>
      <c r="L107" s="275">
        <v>-93.598208333333304</v>
      </c>
      <c r="M107" s="39">
        <v>72</v>
      </c>
      <c r="N107" s="172">
        <v>21.945599999999999</v>
      </c>
      <c r="O107" s="18" t="str">
        <f t="shared" si="2"/>
        <v>Shallow</v>
      </c>
    </row>
    <row r="108" spans="1:15">
      <c r="A108" s="9">
        <v>2</v>
      </c>
      <c r="B108" s="614">
        <v>3</v>
      </c>
      <c r="C108" s="9" t="s">
        <v>1617</v>
      </c>
      <c r="D108" s="625" t="s">
        <v>355</v>
      </c>
      <c r="E108" s="634" t="s">
        <v>264</v>
      </c>
      <c r="F108" s="28" t="s">
        <v>355</v>
      </c>
      <c r="G108" s="38" t="s">
        <v>137</v>
      </c>
      <c r="H108" s="38" t="s">
        <v>261</v>
      </c>
      <c r="I108" s="37" t="s">
        <v>442</v>
      </c>
      <c r="J108" s="38" t="s">
        <v>3</v>
      </c>
      <c r="K108" s="275">
        <v>27.911398333333299</v>
      </c>
      <c r="L108" s="275">
        <v>-93.598208333333304</v>
      </c>
      <c r="M108" s="39">
        <v>66</v>
      </c>
      <c r="N108" s="172">
        <v>20.116800000000001</v>
      </c>
      <c r="O108" s="18" t="str">
        <f t="shared" si="2"/>
        <v>Shallow</v>
      </c>
    </row>
    <row r="109" spans="1:15">
      <c r="A109" s="9">
        <v>2</v>
      </c>
      <c r="B109" s="614">
        <v>4</v>
      </c>
      <c r="C109" s="9" t="s">
        <v>1617</v>
      </c>
      <c r="D109" s="625" t="s">
        <v>357</v>
      </c>
      <c r="E109" s="634" t="s">
        <v>266</v>
      </c>
      <c r="F109" s="28" t="s">
        <v>357</v>
      </c>
      <c r="G109" s="38" t="s">
        <v>137</v>
      </c>
      <c r="H109" s="38" t="s">
        <v>261</v>
      </c>
      <c r="I109" s="37" t="s">
        <v>442</v>
      </c>
      <c r="J109" s="38" t="s">
        <v>3</v>
      </c>
      <c r="K109" s="275">
        <v>27.911398333333299</v>
      </c>
      <c r="L109" s="275">
        <v>-93.598208333333304</v>
      </c>
      <c r="M109" s="39">
        <v>66</v>
      </c>
      <c r="N109" s="172">
        <v>20.116800000000001</v>
      </c>
      <c r="O109" s="18" t="str">
        <f t="shared" si="2"/>
        <v>Shallow</v>
      </c>
    </row>
    <row r="110" spans="1:15">
      <c r="A110" s="9">
        <v>2</v>
      </c>
      <c r="B110" s="614">
        <v>5</v>
      </c>
      <c r="C110" s="9" t="s">
        <v>1617</v>
      </c>
      <c r="D110" s="625" t="s">
        <v>358</v>
      </c>
      <c r="E110" s="634" t="s">
        <v>267</v>
      </c>
      <c r="F110" s="28" t="s">
        <v>358</v>
      </c>
      <c r="G110" s="38" t="s">
        <v>137</v>
      </c>
      <c r="H110" s="38" t="s">
        <v>261</v>
      </c>
      <c r="I110" s="37" t="s">
        <v>442</v>
      </c>
      <c r="J110" s="38" t="s">
        <v>3</v>
      </c>
      <c r="K110" s="275">
        <v>27.911398333333299</v>
      </c>
      <c r="L110" s="275">
        <v>-93.598208333333304</v>
      </c>
      <c r="M110" s="39">
        <v>64</v>
      </c>
      <c r="N110" s="172">
        <v>19.507200000000001</v>
      </c>
      <c r="O110" s="18" t="str">
        <f t="shared" si="2"/>
        <v>Shallow</v>
      </c>
    </row>
    <row r="111" spans="1:15">
      <c r="A111" s="9">
        <v>2</v>
      </c>
      <c r="B111" s="614">
        <v>6</v>
      </c>
      <c r="C111" s="9" t="s">
        <v>1617</v>
      </c>
      <c r="D111" s="625" t="s">
        <v>360</v>
      </c>
      <c r="E111" s="634" t="s">
        <v>269</v>
      </c>
      <c r="F111" s="28" t="s">
        <v>360</v>
      </c>
      <c r="G111" s="38" t="s">
        <v>137</v>
      </c>
      <c r="H111" s="38" t="s">
        <v>250</v>
      </c>
      <c r="I111" s="37" t="s">
        <v>442</v>
      </c>
      <c r="J111" s="38" t="s">
        <v>3</v>
      </c>
      <c r="K111" s="275">
        <v>27.911016666666701</v>
      </c>
      <c r="L111" s="275">
        <v>-93.596683333333303</v>
      </c>
      <c r="M111" s="39">
        <v>156</v>
      </c>
      <c r="N111" s="172">
        <v>47.5488</v>
      </c>
      <c r="O111" s="18" t="str">
        <f t="shared" si="2"/>
        <v>Mesophotic</v>
      </c>
    </row>
    <row r="112" spans="1:15">
      <c r="A112" s="9">
        <v>2</v>
      </c>
      <c r="B112" s="614">
        <v>7</v>
      </c>
      <c r="C112" s="9" t="s">
        <v>1617</v>
      </c>
      <c r="D112" s="625" t="s">
        <v>361</v>
      </c>
      <c r="E112" s="634" t="s">
        <v>270</v>
      </c>
      <c r="F112" s="28" t="s">
        <v>361</v>
      </c>
      <c r="G112" s="38" t="s">
        <v>137</v>
      </c>
      <c r="H112" s="38" t="s">
        <v>250</v>
      </c>
      <c r="I112" s="37" t="s">
        <v>442</v>
      </c>
      <c r="J112" s="38" t="s">
        <v>3</v>
      </c>
      <c r="K112" s="275">
        <v>27.911016666666701</v>
      </c>
      <c r="L112" s="275">
        <v>-93.596683333333303</v>
      </c>
      <c r="M112" s="39">
        <v>155</v>
      </c>
      <c r="N112" s="172">
        <v>47.244</v>
      </c>
      <c r="O112" s="18" t="str">
        <f t="shared" si="2"/>
        <v>Mesophotic</v>
      </c>
    </row>
    <row r="113" spans="1:15">
      <c r="A113" s="9">
        <v>2</v>
      </c>
      <c r="B113" s="614">
        <v>8</v>
      </c>
      <c r="C113" s="9" t="s">
        <v>1617</v>
      </c>
      <c r="D113" s="625" t="s">
        <v>362</v>
      </c>
      <c r="E113" s="634" t="s">
        <v>271</v>
      </c>
      <c r="F113" s="28" t="s">
        <v>362</v>
      </c>
      <c r="G113" s="38" t="s">
        <v>137</v>
      </c>
      <c r="H113" s="38" t="s">
        <v>250</v>
      </c>
      <c r="I113" s="37" t="s">
        <v>442</v>
      </c>
      <c r="J113" s="38" t="s">
        <v>3</v>
      </c>
      <c r="K113" s="275">
        <v>27.911016666666701</v>
      </c>
      <c r="L113" s="275">
        <v>-93.596683333333303</v>
      </c>
      <c r="M113" s="39">
        <v>154</v>
      </c>
      <c r="N113" s="172">
        <v>46.9392</v>
      </c>
      <c r="O113" s="18" t="str">
        <f t="shared" si="2"/>
        <v>Mesophotic</v>
      </c>
    </row>
    <row r="114" spans="1:15">
      <c r="A114" s="9">
        <v>2</v>
      </c>
      <c r="B114" s="614">
        <v>1</v>
      </c>
      <c r="C114" s="9" t="s">
        <v>1618</v>
      </c>
      <c r="D114" s="625" t="s">
        <v>364</v>
      </c>
      <c r="E114" s="634" t="s">
        <v>273</v>
      </c>
      <c r="F114" s="28" t="s">
        <v>364</v>
      </c>
      <c r="G114" s="38" t="s">
        <v>137</v>
      </c>
      <c r="H114" s="38" t="s">
        <v>250</v>
      </c>
      <c r="I114" s="37" t="s">
        <v>442</v>
      </c>
      <c r="J114" s="38" t="s">
        <v>3</v>
      </c>
      <c r="K114" s="275">
        <v>27.911016666666701</v>
      </c>
      <c r="L114" s="275">
        <v>-93.596683333333303</v>
      </c>
      <c r="M114" s="39">
        <v>153</v>
      </c>
      <c r="N114" s="172">
        <v>46.634399999999999</v>
      </c>
      <c r="O114" s="18" t="str">
        <f t="shared" si="2"/>
        <v>Mesophotic</v>
      </c>
    </row>
    <row r="115" spans="1:15">
      <c r="A115" s="9">
        <v>2</v>
      </c>
      <c r="B115" s="614">
        <v>2</v>
      </c>
      <c r="C115" s="9" t="s">
        <v>1618</v>
      </c>
      <c r="D115" s="625" t="s">
        <v>365</v>
      </c>
      <c r="E115" s="634" t="s">
        <v>274</v>
      </c>
      <c r="F115" s="28" t="s">
        <v>365</v>
      </c>
      <c r="G115" s="38" t="s">
        <v>137</v>
      </c>
      <c r="H115" s="38" t="s">
        <v>250</v>
      </c>
      <c r="I115" s="37" t="s">
        <v>442</v>
      </c>
      <c r="J115" s="38" t="s">
        <v>3</v>
      </c>
      <c r="K115" s="275">
        <v>27.911016666666701</v>
      </c>
      <c r="L115" s="275">
        <v>-93.596683333333303</v>
      </c>
      <c r="M115" s="39">
        <v>148</v>
      </c>
      <c r="N115" s="172">
        <v>45.110399999999998</v>
      </c>
      <c r="O115" s="18" t="str">
        <f t="shared" si="2"/>
        <v>Mesophotic</v>
      </c>
    </row>
    <row r="116" spans="1:15">
      <c r="A116" s="9">
        <v>2</v>
      </c>
      <c r="B116" s="614">
        <v>3</v>
      </c>
      <c r="C116" s="9" t="s">
        <v>1618</v>
      </c>
      <c r="D116" s="625" t="s">
        <v>366</v>
      </c>
      <c r="E116" s="634" t="s">
        <v>275</v>
      </c>
      <c r="F116" s="28" t="s">
        <v>366</v>
      </c>
      <c r="G116" s="38" t="s">
        <v>137</v>
      </c>
      <c r="H116" s="38" t="s">
        <v>261</v>
      </c>
      <c r="I116" s="37" t="s">
        <v>442</v>
      </c>
      <c r="J116" s="38" t="s">
        <v>3</v>
      </c>
      <c r="K116" s="275">
        <v>27.911398333333299</v>
      </c>
      <c r="L116" s="275">
        <v>-93.598208333333304</v>
      </c>
      <c r="M116" s="39">
        <v>67.000000000000014</v>
      </c>
      <c r="N116" s="172">
        <v>20.421600000000002</v>
      </c>
      <c r="O116" s="18" t="str">
        <f t="shared" si="2"/>
        <v>Shallow</v>
      </c>
    </row>
    <row r="117" spans="1:15">
      <c r="A117" s="9">
        <v>2</v>
      </c>
      <c r="B117" s="614">
        <v>4</v>
      </c>
      <c r="C117" s="9" t="s">
        <v>1618</v>
      </c>
      <c r="D117" s="625" t="s">
        <v>367</v>
      </c>
      <c r="E117" s="634" t="s">
        <v>276</v>
      </c>
      <c r="F117" s="28" t="s">
        <v>367</v>
      </c>
      <c r="G117" s="38" t="s">
        <v>137</v>
      </c>
      <c r="H117" s="38" t="s">
        <v>261</v>
      </c>
      <c r="I117" s="37" t="s">
        <v>442</v>
      </c>
      <c r="J117" s="38" t="s">
        <v>3</v>
      </c>
      <c r="K117" s="275">
        <v>27.911398333333299</v>
      </c>
      <c r="L117" s="275">
        <v>-93.598208333333304</v>
      </c>
      <c r="M117" s="39">
        <v>68.000000000000014</v>
      </c>
      <c r="N117" s="172">
        <v>20.726400000000002</v>
      </c>
      <c r="O117" s="18" t="str">
        <f t="shared" si="2"/>
        <v>Shallow</v>
      </c>
    </row>
    <row r="118" spans="1:15">
      <c r="A118" s="9">
        <v>2</v>
      </c>
      <c r="B118" s="614">
        <v>5</v>
      </c>
      <c r="C118" s="9" t="s">
        <v>1618</v>
      </c>
      <c r="D118" s="625" t="s">
        <v>368</v>
      </c>
      <c r="E118" s="634" t="s">
        <v>277</v>
      </c>
      <c r="F118" s="28" t="s">
        <v>368</v>
      </c>
      <c r="G118" s="38" t="s">
        <v>137</v>
      </c>
      <c r="H118" s="38" t="s">
        <v>261</v>
      </c>
      <c r="I118" s="37" t="s">
        <v>442</v>
      </c>
      <c r="J118" s="38" t="s">
        <v>3</v>
      </c>
      <c r="K118" s="275">
        <v>27.911398333333299</v>
      </c>
      <c r="L118" s="275">
        <v>-93.598208333333304</v>
      </c>
      <c r="M118" s="39">
        <v>68.999999999999986</v>
      </c>
      <c r="N118" s="172">
        <v>21.031199999999998</v>
      </c>
      <c r="O118" s="18" t="str">
        <f t="shared" si="2"/>
        <v>Shallow</v>
      </c>
    </row>
    <row r="119" spans="1:15">
      <c r="A119" s="9">
        <v>2</v>
      </c>
      <c r="B119" s="614">
        <v>6</v>
      </c>
      <c r="C119" s="9" t="s">
        <v>1618</v>
      </c>
      <c r="D119" s="625" t="s">
        <v>369</v>
      </c>
      <c r="E119" s="634" t="s">
        <v>278</v>
      </c>
      <c r="F119" s="28" t="s">
        <v>369</v>
      </c>
      <c r="G119" s="38" t="s">
        <v>137</v>
      </c>
      <c r="H119" s="38" t="s">
        <v>261</v>
      </c>
      <c r="I119" s="37" t="s">
        <v>442</v>
      </c>
      <c r="J119" s="38" t="s">
        <v>3</v>
      </c>
      <c r="K119" s="275">
        <v>27.911398333333299</v>
      </c>
      <c r="L119" s="275">
        <v>-93.598208333333304</v>
      </c>
      <c r="M119" s="39">
        <v>67.000000000000014</v>
      </c>
      <c r="N119" s="172">
        <v>20.421600000000002</v>
      </c>
      <c r="O119" s="18" t="str">
        <f t="shared" si="2"/>
        <v>Shallow</v>
      </c>
    </row>
    <row r="120" spans="1:15">
      <c r="A120" s="9">
        <v>2</v>
      </c>
      <c r="B120" s="614">
        <v>7</v>
      </c>
      <c r="C120" s="9" t="s">
        <v>1618</v>
      </c>
      <c r="D120" s="625" t="s">
        <v>370</v>
      </c>
      <c r="E120" s="634" t="s">
        <v>279</v>
      </c>
      <c r="F120" s="28" t="s">
        <v>370</v>
      </c>
      <c r="G120" s="38" t="s">
        <v>137</v>
      </c>
      <c r="H120" s="38" t="s">
        <v>261</v>
      </c>
      <c r="I120" s="37" t="s">
        <v>442</v>
      </c>
      <c r="J120" s="38" t="s">
        <v>3</v>
      </c>
      <c r="K120" s="275">
        <v>27.911398333333299</v>
      </c>
      <c r="L120" s="275">
        <v>-93.598208333333304</v>
      </c>
      <c r="M120" s="39">
        <v>71</v>
      </c>
      <c r="N120" s="172">
        <v>21.640799999999999</v>
      </c>
      <c r="O120" s="18" t="str">
        <f t="shared" si="2"/>
        <v>Shallow</v>
      </c>
    </row>
    <row r="121" spans="1:15">
      <c r="A121" s="9">
        <v>2</v>
      </c>
      <c r="B121" s="614">
        <v>8</v>
      </c>
      <c r="C121" s="9" t="s">
        <v>1618</v>
      </c>
      <c r="D121" s="625" t="s">
        <v>371</v>
      </c>
      <c r="E121" s="634" t="s">
        <v>280</v>
      </c>
      <c r="F121" s="28" t="s">
        <v>371</v>
      </c>
      <c r="G121" s="38" t="s">
        <v>137</v>
      </c>
      <c r="H121" s="38" t="s">
        <v>261</v>
      </c>
      <c r="I121" s="37" t="s">
        <v>442</v>
      </c>
      <c r="J121" s="38" t="s">
        <v>3</v>
      </c>
      <c r="K121" s="275">
        <v>27.911398333333299</v>
      </c>
      <c r="L121" s="275">
        <v>-93.598208333333304</v>
      </c>
      <c r="M121" s="39">
        <v>68.999999999999986</v>
      </c>
      <c r="N121" s="172">
        <v>21.031199999999998</v>
      </c>
      <c r="O121" s="18" t="str">
        <f t="shared" si="2"/>
        <v>Shallow</v>
      </c>
    </row>
    <row r="122" spans="1:15">
      <c r="A122" s="9">
        <v>2</v>
      </c>
      <c r="B122" s="614">
        <v>1</v>
      </c>
      <c r="C122" s="9" t="s">
        <v>1619</v>
      </c>
      <c r="D122" s="625" t="s">
        <v>372</v>
      </c>
      <c r="E122" s="634" t="s">
        <v>281</v>
      </c>
      <c r="F122" s="28" t="s">
        <v>372</v>
      </c>
      <c r="G122" s="38" t="s">
        <v>137</v>
      </c>
      <c r="H122" s="38" t="s">
        <v>250</v>
      </c>
      <c r="I122" s="37" t="s">
        <v>443</v>
      </c>
      <c r="J122" s="38" t="s">
        <v>3</v>
      </c>
      <c r="K122" s="275">
        <v>27.911016666666701</v>
      </c>
      <c r="L122" s="275">
        <v>-93.596683333333303</v>
      </c>
      <c r="M122" s="39">
        <v>161</v>
      </c>
      <c r="N122" s="172">
        <v>49.072800000000001</v>
      </c>
      <c r="O122" s="18" t="str">
        <f t="shared" si="2"/>
        <v>Mesophotic</v>
      </c>
    </row>
    <row r="123" spans="1:15">
      <c r="A123" s="9">
        <v>2</v>
      </c>
      <c r="B123" s="614">
        <v>2</v>
      </c>
      <c r="C123" s="9" t="s">
        <v>1619</v>
      </c>
      <c r="D123" s="625" t="s">
        <v>374</v>
      </c>
      <c r="E123" s="634" t="s">
        <v>283</v>
      </c>
      <c r="F123" s="28" t="s">
        <v>374</v>
      </c>
      <c r="G123" s="38" t="s">
        <v>137</v>
      </c>
      <c r="H123" s="38" t="s">
        <v>250</v>
      </c>
      <c r="I123" s="37" t="s">
        <v>443</v>
      </c>
      <c r="J123" s="38" t="s">
        <v>3</v>
      </c>
      <c r="K123" s="275">
        <v>27.911016666666701</v>
      </c>
      <c r="L123" s="275">
        <v>-93.596683333333303</v>
      </c>
      <c r="M123" s="39">
        <v>150</v>
      </c>
      <c r="N123" s="172">
        <v>45.72</v>
      </c>
      <c r="O123" s="18" t="str">
        <f t="shared" si="2"/>
        <v>Mesophotic</v>
      </c>
    </row>
    <row r="124" spans="1:15">
      <c r="A124" s="9">
        <v>2</v>
      </c>
      <c r="B124" s="614">
        <v>3</v>
      </c>
      <c r="C124" s="9" t="s">
        <v>1619</v>
      </c>
      <c r="D124" s="625" t="s">
        <v>375</v>
      </c>
      <c r="E124" s="634" t="s">
        <v>284</v>
      </c>
      <c r="F124" s="28" t="s">
        <v>375</v>
      </c>
      <c r="G124" s="38" t="s">
        <v>137</v>
      </c>
      <c r="H124" s="38" t="s">
        <v>250</v>
      </c>
      <c r="I124" s="37" t="s">
        <v>443</v>
      </c>
      <c r="J124" s="38" t="s">
        <v>3</v>
      </c>
      <c r="K124" s="275">
        <v>27.911016666666701</v>
      </c>
      <c r="L124" s="275">
        <v>-93.596683333333303</v>
      </c>
      <c r="M124" s="39">
        <v>149</v>
      </c>
      <c r="N124" s="172">
        <v>45.415199999999999</v>
      </c>
      <c r="O124" s="18" t="str">
        <f t="shared" si="2"/>
        <v>Mesophotic</v>
      </c>
    </row>
    <row r="125" spans="1:15">
      <c r="A125" s="9">
        <v>2</v>
      </c>
      <c r="B125" s="614">
        <v>4</v>
      </c>
      <c r="C125" s="9" t="s">
        <v>1619</v>
      </c>
      <c r="D125" s="625" t="s">
        <v>376</v>
      </c>
      <c r="E125" s="634" t="s">
        <v>285</v>
      </c>
      <c r="F125" s="28" t="s">
        <v>376</v>
      </c>
      <c r="G125" s="38" t="s">
        <v>137</v>
      </c>
      <c r="H125" s="38" t="s">
        <v>250</v>
      </c>
      <c r="I125" s="37" t="s">
        <v>443</v>
      </c>
      <c r="J125" s="38" t="s">
        <v>3</v>
      </c>
      <c r="K125" s="275">
        <v>27.911016666666701</v>
      </c>
      <c r="L125" s="275">
        <v>-93.596683333333303</v>
      </c>
      <c r="M125" s="39">
        <v>154</v>
      </c>
      <c r="N125" s="172">
        <v>46.9392</v>
      </c>
      <c r="O125" s="18" t="str">
        <f t="shared" si="2"/>
        <v>Mesophotic</v>
      </c>
    </row>
    <row r="126" spans="1:15">
      <c r="A126" s="9">
        <v>2</v>
      </c>
      <c r="B126" s="614">
        <v>5</v>
      </c>
      <c r="C126" s="9" t="s">
        <v>1619</v>
      </c>
      <c r="D126" s="625" t="s">
        <v>377</v>
      </c>
      <c r="E126" s="634" t="s">
        <v>286</v>
      </c>
      <c r="F126" s="28" t="s">
        <v>377</v>
      </c>
      <c r="G126" s="38" t="s">
        <v>137</v>
      </c>
      <c r="H126" s="38" t="s">
        <v>250</v>
      </c>
      <c r="I126" s="37" t="s">
        <v>443</v>
      </c>
      <c r="J126" s="38" t="s">
        <v>3</v>
      </c>
      <c r="K126" s="275">
        <v>27.911016666666701</v>
      </c>
      <c r="L126" s="275">
        <v>-93.596683333333303</v>
      </c>
      <c r="M126" s="39">
        <v>146</v>
      </c>
      <c r="N126" s="172">
        <v>44.500799999999998</v>
      </c>
      <c r="O126" s="18" t="str">
        <f t="shared" si="2"/>
        <v>Mesophotic</v>
      </c>
    </row>
    <row r="127" spans="1:15">
      <c r="A127" s="9">
        <v>2</v>
      </c>
      <c r="B127" s="614">
        <v>6</v>
      </c>
      <c r="C127" s="9" t="s">
        <v>1619</v>
      </c>
      <c r="D127" s="625" t="s">
        <v>378</v>
      </c>
      <c r="E127" s="634" t="s">
        <v>287</v>
      </c>
      <c r="F127" s="28" t="s">
        <v>378</v>
      </c>
      <c r="G127" s="38" t="s">
        <v>137</v>
      </c>
      <c r="H127" s="38" t="s">
        <v>250</v>
      </c>
      <c r="I127" s="37" t="s">
        <v>443</v>
      </c>
      <c r="J127" s="38" t="s">
        <v>3</v>
      </c>
      <c r="K127" s="275">
        <v>27.911016666666701</v>
      </c>
      <c r="L127" s="275">
        <v>-93.596683333333303</v>
      </c>
      <c r="M127" s="39">
        <v>156</v>
      </c>
      <c r="N127" s="172">
        <v>47.5488</v>
      </c>
      <c r="O127" s="18" t="str">
        <f t="shared" si="2"/>
        <v>Mesophotic</v>
      </c>
    </row>
    <row r="128" spans="1:15">
      <c r="A128" s="9">
        <v>2</v>
      </c>
      <c r="B128" s="614">
        <v>7</v>
      </c>
      <c r="C128" s="9" t="s">
        <v>1619</v>
      </c>
      <c r="D128" s="625" t="s">
        <v>379</v>
      </c>
      <c r="E128" s="634" t="s">
        <v>288</v>
      </c>
      <c r="F128" s="28" t="s">
        <v>379</v>
      </c>
      <c r="G128" s="38" t="s">
        <v>137</v>
      </c>
      <c r="H128" s="38" t="s">
        <v>250</v>
      </c>
      <c r="I128" s="37" t="s">
        <v>443</v>
      </c>
      <c r="J128" s="38" t="s">
        <v>3</v>
      </c>
      <c r="K128" s="275">
        <v>27.911016666666701</v>
      </c>
      <c r="L128" s="275">
        <v>-93.596683333333303</v>
      </c>
      <c r="M128" s="39">
        <v>152</v>
      </c>
      <c r="N128" s="172">
        <v>46.329599999999999</v>
      </c>
      <c r="O128" s="18" t="str">
        <f t="shared" si="2"/>
        <v>Mesophotic</v>
      </c>
    </row>
    <row r="129" spans="1:15">
      <c r="A129" s="9">
        <v>2</v>
      </c>
      <c r="B129" s="614">
        <v>8</v>
      </c>
      <c r="C129" s="9" t="s">
        <v>1619</v>
      </c>
      <c r="D129" s="625" t="s">
        <v>380</v>
      </c>
      <c r="E129" s="634" t="s">
        <v>289</v>
      </c>
      <c r="F129" s="28" t="s">
        <v>380</v>
      </c>
      <c r="G129" s="38" t="s">
        <v>137</v>
      </c>
      <c r="H129" s="38" t="s">
        <v>250</v>
      </c>
      <c r="I129" s="37" t="s">
        <v>443</v>
      </c>
      <c r="J129" s="38" t="s">
        <v>3</v>
      </c>
      <c r="K129" s="275">
        <v>27.911016666666701</v>
      </c>
      <c r="L129" s="275">
        <v>-93.596683333333303</v>
      </c>
      <c r="M129" s="39">
        <v>151</v>
      </c>
      <c r="N129" s="172">
        <v>46.024799999999999</v>
      </c>
      <c r="O129" s="18" t="str">
        <f t="shared" si="2"/>
        <v>Mesophotic</v>
      </c>
    </row>
    <row r="130" spans="1:15">
      <c r="A130" s="9">
        <v>2</v>
      </c>
      <c r="B130" s="614">
        <v>1</v>
      </c>
      <c r="C130" s="9" t="s">
        <v>1620</v>
      </c>
      <c r="D130" s="625" t="s">
        <v>381</v>
      </c>
      <c r="E130" s="634" t="s">
        <v>290</v>
      </c>
      <c r="F130" s="28" t="s">
        <v>381</v>
      </c>
      <c r="G130" s="38" t="s">
        <v>137</v>
      </c>
      <c r="H130" s="38" t="s">
        <v>261</v>
      </c>
      <c r="I130" s="37" t="s">
        <v>443</v>
      </c>
      <c r="J130" s="38" t="s">
        <v>3</v>
      </c>
      <c r="K130" s="275">
        <v>27.911398333333299</v>
      </c>
      <c r="L130" s="275">
        <v>-93.598208333333304</v>
      </c>
      <c r="M130" s="39">
        <v>73</v>
      </c>
      <c r="N130" s="172">
        <v>22.250399999999999</v>
      </c>
      <c r="O130" s="18" t="str">
        <f t="shared" si="2"/>
        <v>Shallow</v>
      </c>
    </row>
    <row r="131" spans="1:15">
      <c r="A131" s="9">
        <v>2</v>
      </c>
      <c r="B131" s="614">
        <v>2</v>
      </c>
      <c r="C131" s="9" t="s">
        <v>1620</v>
      </c>
      <c r="D131" s="625" t="s">
        <v>382</v>
      </c>
      <c r="E131" s="634" t="s">
        <v>291</v>
      </c>
      <c r="F131" s="28" t="s">
        <v>382</v>
      </c>
      <c r="G131" s="38" t="s">
        <v>137</v>
      </c>
      <c r="H131" s="38" t="s">
        <v>261</v>
      </c>
      <c r="I131" s="37" t="s">
        <v>443</v>
      </c>
      <c r="J131" s="38" t="s">
        <v>3</v>
      </c>
      <c r="K131" s="275">
        <v>27.911398333333299</v>
      </c>
      <c r="L131" s="275">
        <v>-93.598208333333304</v>
      </c>
      <c r="M131" s="39">
        <v>75</v>
      </c>
      <c r="N131" s="172">
        <v>22.86</v>
      </c>
      <c r="O131" s="18" t="str">
        <f t="shared" si="2"/>
        <v>Shallow</v>
      </c>
    </row>
    <row r="132" spans="1:15">
      <c r="A132" s="9">
        <v>2</v>
      </c>
      <c r="B132" s="614">
        <v>3</v>
      </c>
      <c r="C132" s="9" t="s">
        <v>1620</v>
      </c>
      <c r="D132" s="625" t="s">
        <v>384</v>
      </c>
      <c r="E132" s="634" t="s">
        <v>293</v>
      </c>
      <c r="F132" s="28" t="s">
        <v>384</v>
      </c>
      <c r="G132" s="38" t="s">
        <v>137</v>
      </c>
      <c r="H132" s="38" t="s">
        <v>261</v>
      </c>
      <c r="I132" s="37" t="s">
        <v>443</v>
      </c>
      <c r="J132" s="38" t="s">
        <v>3</v>
      </c>
      <c r="K132" s="275">
        <v>27.911398333333299</v>
      </c>
      <c r="L132" s="275">
        <v>-93.598208333333304</v>
      </c>
      <c r="M132" s="39">
        <v>74</v>
      </c>
      <c r="N132" s="172">
        <v>22.555199999999999</v>
      </c>
      <c r="O132" s="18" t="str">
        <f t="shared" si="2"/>
        <v>Shallow</v>
      </c>
    </row>
    <row r="133" spans="1:15">
      <c r="A133" s="9">
        <v>2</v>
      </c>
      <c r="B133" s="614">
        <v>4</v>
      </c>
      <c r="C133" s="9" t="s">
        <v>1620</v>
      </c>
      <c r="D133" s="625" t="s">
        <v>385</v>
      </c>
      <c r="E133" s="634" t="s">
        <v>294</v>
      </c>
      <c r="F133" s="28" t="s">
        <v>385</v>
      </c>
      <c r="G133" s="38" t="s">
        <v>137</v>
      </c>
      <c r="H133" s="38" t="s">
        <v>261</v>
      </c>
      <c r="I133" s="37" t="s">
        <v>443</v>
      </c>
      <c r="J133" s="38" t="s">
        <v>3</v>
      </c>
      <c r="K133" s="275">
        <v>27.911398333333299</v>
      </c>
      <c r="L133" s="275">
        <v>-93.598208333333304</v>
      </c>
      <c r="M133" s="39">
        <v>74</v>
      </c>
      <c r="N133" s="172">
        <v>22.555199999999999</v>
      </c>
      <c r="O133" s="18" t="str">
        <f t="shared" si="2"/>
        <v>Shallow</v>
      </c>
    </row>
    <row r="134" spans="1:15">
      <c r="A134" s="9">
        <v>2</v>
      </c>
      <c r="B134" s="614">
        <v>5</v>
      </c>
      <c r="C134" s="9" t="s">
        <v>1620</v>
      </c>
      <c r="D134" s="625" t="s">
        <v>386</v>
      </c>
      <c r="E134" s="634" t="s">
        <v>295</v>
      </c>
      <c r="F134" s="28" t="s">
        <v>386</v>
      </c>
      <c r="G134" s="38" t="s">
        <v>137</v>
      </c>
      <c r="H134" s="38" t="s">
        <v>261</v>
      </c>
      <c r="I134" s="37" t="s">
        <v>443</v>
      </c>
      <c r="J134" s="38" t="s">
        <v>3</v>
      </c>
      <c r="K134" s="275">
        <v>27.911398333333299</v>
      </c>
      <c r="L134" s="275">
        <v>-93.598208333333304</v>
      </c>
      <c r="M134" s="39">
        <v>76</v>
      </c>
      <c r="N134" s="172">
        <v>23.1648</v>
      </c>
      <c r="O134" s="18" t="str">
        <f t="shared" si="2"/>
        <v>Shallow</v>
      </c>
    </row>
    <row r="135" spans="1:15">
      <c r="A135" s="9">
        <v>2</v>
      </c>
      <c r="B135" s="614">
        <v>6</v>
      </c>
      <c r="C135" s="9" t="s">
        <v>1620</v>
      </c>
      <c r="D135" s="625" t="s">
        <v>387</v>
      </c>
      <c r="E135" s="634" t="s">
        <v>296</v>
      </c>
      <c r="F135" s="28" t="s">
        <v>387</v>
      </c>
      <c r="G135" s="38" t="s">
        <v>137</v>
      </c>
      <c r="H135" s="38" t="s">
        <v>261</v>
      </c>
      <c r="I135" s="37" t="s">
        <v>443</v>
      </c>
      <c r="J135" s="38" t="s">
        <v>3</v>
      </c>
      <c r="K135" s="275">
        <v>27.911398333333299</v>
      </c>
      <c r="L135" s="275">
        <v>-93.598208333333304</v>
      </c>
      <c r="M135" s="39">
        <v>75</v>
      </c>
      <c r="N135" s="172">
        <v>22.86</v>
      </c>
      <c r="O135" s="18" t="str">
        <f t="shared" si="2"/>
        <v>Shallow</v>
      </c>
    </row>
    <row r="136" spans="1:15">
      <c r="A136" s="9">
        <v>2</v>
      </c>
      <c r="B136" s="614">
        <v>7</v>
      </c>
      <c r="C136" s="9" t="s">
        <v>1620</v>
      </c>
      <c r="D136" s="625" t="s">
        <v>388</v>
      </c>
      <c r="E136" s="634" t="s">
        <v>297</v>
      </c>
      <c r="F136" s="28" t="s">
        <v>388</v>
      </c>
      <c r="G136" s="38" t="s">
        <v>137</v>
      </c>
      <c r="H136" s="38" t="s">
        <v>261</v>
      </c>
      <c r="I136" s="37" t="s">
        <v>443</v>
      </c>
      <c r="J136" s="38" t="s">
        <v>3</v>
      </c>
      <c r="K136" s="275">
        <v>27.911398333333299</v>
      </c>
      <c r="L136" s="275">
        <v>-93.598208333333304</v>
      </c>
      <c r="M136" s="39">
        <v>78</v>
      </c>
      <c r="N136" s="172">
        <v>23.7744</v>
      </c>
      <c r="O136" s="18" t="str">
        <f t="shared" si="2"/>
        <v>Shallow</v>
      </c>
    </row>
    <row r="137" spans="1:15">
      <c r="A137" s="9">
        <v>2</v>
      </c>
      <c r="B137" s="614">
        <v>8</v>
      </c>
      <c r="C137" s="9" t="s">
        <v>1620</v>
      </c>
      <c r="D137" s="625" t="s">
        <v>389</v>
      </c>
      <c r="E137" s="634" t="s">
        <v>298</v>
      </c>
      <c r="F137" s="28" t="s">
        <v>389</v>
      </c>
      <c r="G137" s="38" t="s">
        <v>137</v>
      </c>
      <c r="H137" s="38" t="s">
        <v>261</v>
      </c>
      <c r="I137" s="37" t="s">
        <v>443</v>
      </c>
      <c r="J137" s="38" t="s">
        <v>3</v>
      </c>
      <c r="K137" s="275">
        <v>27.911398333333299</v>
      </c>
      <c r="L137" s="275">
        <v>-93.598208333333304</v>
      </c>
      <c r="M137" s="39">
        <v>74</v>
      </c>
      <c r="N137" s="172">
        <v>22.555199999999999</v>
      </c>
      <c r="O137" s="18" t="str">
        <f t="shared" si="2"/>
        <v>Shallow</v>
      </c>
    </row>
    <row r="138" spans="1:15">
      <c r="A138" s="9">
        <v>2</v>
      </c>
      <c r="B138" s="614">
        <v>1</v>
      </c>
      <c r="C138" s="9" t="s">
        <v>1605</v>
      </c>
      <c r="D138" s="625" t="s">
        <v>390</v>
      </c>
      <c r="E138" s="634" t="s">
        <v>299</v>
      </c>
      <c r="F138" s="28" t="s">
        <v>390</v>
      </c>
      <c r="G138" s="38" t="s">
        <v>137</v>
      </c>
      <c r="H138" s="38" t="s">
        <v>261</v>
      </c>
      <c r="I138" s="37" t="s">
        <v>443</v>
      </c>
      <c r="J138" s="38" t="s">
        <v>3</v>
      </c>
      <c r="K138" s="275">
        <v>27.911398333333299</v>
      </c>
      <c r="L138" s="275">
        <v>-93.598208333333304</v>
      </c>
      <c r="M138" s="39">
        <v>73</v>
      </c>
      <c r="N138" s="172">
        <v>22.250399999999999</v>
      </c>
      <c r="O138" s="18" t="str">
        <f t="shared" si="2"/>
        <v>Shallow</v>
      </c>
    </row>
    <row r="139" spans="1:15">
      <c r="A139" s="9">
        <v>2</v>
      </c>
      <c r="B139" s="614">
        <v>2</v>
      </c>
      <c r="C139" s="9" t="s">
        <v>1605</v>
      </c>
      <c r="D139" s="625" t="s">
        <v>391</v>
      </c>
      <c r="E139" s="634" t="s">
        <v>300</v>
      </c>
      <c r="F139" s="28" t="s">
        <v>391</v>
      </c>
      <c r="G139" s="38" t="s">
        <v>137</v>
      </c>
      <c r="H139" s="38" t="s">
        <v>261</v>
      </c>
      <c r="I139" s="37" t="s">
        <v>443</v>
      </c>
      <c r="J139" s="38" t="s">
        <v>3</v>
      </c>
      <c r="K139" s="275">
        <v>27.911398333333299</v>
      </c>
      <c r="L139" s="275">
        <v>-93.598208333333304</v>
      </c>
      <c r="M139" s="39">
        <v>77</v>
      </c>
      <c r="N139" s="172">
        <v>23.4696</v>
      </c>
      <c r="O139" s="18" t="str">
        <f t="shared" si="2"/>
        <v>Shallow</v>
      </c>
    </row>
    <row r="140" spans="1:15">
      <c r="A140" s="9">
        <v>2</v>
      </c>
      <c r="B140" s="614">
        <v>3</v>
      </c>
      <c r="C140" s="9" t="s">
        <v>1605</v>
      </c>
      <c r="D140" s="625" t="s">
        <v>392</v>
      </c>
      <c r="E140" s="634" t="s">
        <v>301</v>
      </c>
      <c r="F140" s="28" t="s">
        <v>392</v>
      </c>
      <c r="G140" s="38" t="s">
        <v>137</v>
      </c>
      <c r="H140" s="38" t="s">
        <v>261</v>
      </c>
      <c r="I140" s="37" t="s">
        <v>443</v>
      </c>
      <c r="J140" s="38" t="s">
        <v>3</v>
      </c>
      <c r="K140" s="275">
        <v>27.911398333333299</v>
      </c>
      <c r="L140" s="275">
        <v>-93.598208333333304</v>
      </c>
      <c r="M140" s="39">
        <v>76</v>
      </c>
      <c r="N140" s="172">
        <v>23.1648</v>
      </c>
      <c r="O140" s="18" t="str">
        <f t="shared" si="2"/>
        <v>Shallow</v>
      </c>
    </row>
    <row r="141" spans="1:15">
      <c r="A141" s="9">
        <v>2</v>
      </c>
      <c r="B141" s="614">
        <v>4</v>
      </c>
      <c r="C141" s="9" t="s">
        <v>1605</v>
      </c>
      <c r="D141" s="625" t="s">
        <v>394</v>
      </c>
      <c r="E141" s="634" t="s">
        <v>303</v>
      </c>
      <c r="F141" s="28" t="s">
        <v>394</v>
      </c>
      <c r="G141" s="38" t="s">
        <v>137</v>
      </c>
      <c r="H141" s="38" t="s">
        <v>261</v>
      </c>
      <c r="I141" s="37" t="s">
        <v>443</v>
      </c>
      <c r="J141" s="38" t="s">
        <v>3</v>
      </c>
      <c r="K141" s="275">
        <v>27.911398333333299</v>
      </c>
      <c r="L141" s="275">
        <v>-93.598208333333304</v>
      </c>
      <c r="M141" s="39">
        <v>78</v>
      </c>
      <c r="N141" s="172">
        <v>23.7744</v>
      </c>
      <c r="O141" s="18" t="str">
        <f t="shared" si="2"/>
        <v>Shallow</v>
      </c>
    </row>
    <row r="142" spans="1:15">
      <c r="A142" s="9">
        <v>2</v>
      </c>
      <c r="B142" s="614">
        <v>5</v>
      </c>
      <c r="C142" s="9" t="s">
        <v>1605</v>
      </c>
      <c r="D142" s="625" t="s">
        <v>395</v>
      </c>
      <c r="E142" s="634" t="s">
        <v>304</v>
      </c>
      <c r="F142" s="28" t="s">
        <v>395</v>
      </c>
      <c r="G142" s="38" t="s">
        <v>137</v>
      </c>
      <c r="H142" s="38" t="s">
        <v>261</v>
      </c>
      <c r="I142" s="37" t="s">
        <v>443</v>
      </c>
      <c r="J142" s="38" t="s">
        <v>3</v>
      </c>
      <c r="K142" s="275">
        <v>27.911398333333299</v>
      </c>
      <c r="L142" s="275">
        <v>-93.598208333333304</v>
      </c>
      <c r="M142" s="39">
        <v>79</v>
      </c>
      <c r="N142" s="172">
        <v>24.0792</v>
      </c>
      <c r="O142" s="18" t="str">
        <f t="shared" si="2"/>
        <v>Shallow</v>
      </c>
    </row>
    <row r="143" spans="1:15">
      <c r="A143" s="9">
        <v>2</v>
      </c>
      <c r="B143" s="614">
        <v>6</v>
      </c>
      <c r="C143" s="9" t="s">
        <v>1605</v>
      </c>
      <c r="D143" s="625" t="s">
        <v>396</v>
      </c>
      <c r="E143" s="634" t="s">
        <v>305</v>
      </c>
      <c r="F143" s="28" t="s">
        <v>396</v>
      </c>
      <c r="G143" s="38" t="s">
        <v>137</v>
      </c>
      <c r="H143" s="38" t="s">
        <v>261</v>
      </c>
      <c r="I143" s="37" t="s">
        <v>443</v>
      </c>
      <c r="J143" s="38" t="s">
        <v>3</v>
      </c>
      <c r="K143" s="275">
        <v>27.911398333333299</v>
      </c>
      <c r="L143" s="275">
        <v>-93.598208333333304</v>
      </c>
      <c r="M143" s="39">
        <v>68.999999999999986</v>
      </c>
      <c r="N143" s="172">
        <v>21.031199999999998</v>
      </c>
      <c r="O143" s="18" t="str">
        <f t="shared" si="2"/>
        <v>Shallow</v>
      </c>
    </row>
    <row r="144" spans="1:15">
      <c r="A144" s="9">
        <v>2</v>
      </c>
      <c r="B144" s="614">
        <v>7</v>
      </c>
      <c r="C144" s="9" t="s">
        <v>1605</v>
      </c>
      <c r="D144" s="625" t="s">
        <v>397</v>
      </c>
      <c r="E144" s="634" t="s">
        <v>306</v>
      </c>
      <c r="F144" s="28" t="s">
        <v>397</v>
      </c>
      <c r="G144" s="38" t="s">
        <v>137</v>
      </c>
      <c r="H144" s="38" t="s">
        <v>261</v>
      </c>
      <c r="I144" s="37" t="s">
        <v>443</v>
      </c>
      <c r="J144" s="38" t="s">
        <v>3</v>
      </c>
      <c r="K144" s="275">
        <v>27.911398333333299</v>
      </c>
      <c r="L144" s="275">
        <v>-93.598208333333304</v>
      </c>
      <c r="M144" s="39">
        <v>66</v>
      </c>
      <c r="N144" s="172">
        <v>20.116800000000001</v>
      </c>
      <c r="O144" s="18" t="str">
        <f t="shared" si="2"/>
        <v>Shallow</v>
      </c>
    </row>
    <row r="145" spans="1:15">
      <c r="A145" s="9">
        <v>2</v>
      </c>
      <c r="B145" s="614">
        <v>8</v>
      </c>
      <c r="C145" s="9" t="s">
        <v>1605</v>
      </c>
      <c r="D145" s="625" t="s">
        <v>398</v>
      </c>
      <c r="E145" s="634" t="s">
        <v>307</v>
      </c>
      <c r="F145" s="28" t="s">
        <v>398</v>
      </c>
      <c r="G145" s="38" t="s">
        <v>137</v>
      </c>
      <c r="H145" s="38" t="s">
        <v>261</v>
      </c>
      <c r="I145" s="37" t="s">
        <v>443</v>
      </c>
      <c r="J145" s="38" t="s">
        <v>3</v>
      </c>
      <c r="K145" s="275">
        <v>27.911398333333299</v>
      </c>
      <c r="L145" s="275">
        <v>-93.598208333333304</v>
      </c>
      <c r="M145" s="39">
        <v>67.000000000000014</v>
      </c>
      <c r="N145" s="172">
        <v>20.421600000000002</v>
      </c>
      <c r="O145" s="18" t="str">
        <f t="shared" si="2"/>
        <v>Shallow</v>
      </c>
    </row>
    <row r="146" spans="1:15">
      <c r="A146" s="9">
        <v>2</v>
      </c>
      <c r="B146" s="614">
        <v>1</v>
      </c>
      <c r="C146" s="9" t="s">
        <v>1621</v>
      </c>
      <c r="D146" s="625" t="s">
        <v>399</v>
      </c>
      <c r="E146" s="634" t="s">
        <v>308</v>
      </c>
      <c r="F146" s="28" t="s">
        <v>399</v>
      </c>
      <c r="G146" s="38" t="s">
        <v>137</v>
      </c>
      <c r="H146" s="38" t="s">
        <v>261</v>
      </c>
      <c r="I146" s="37" t="s">
        <v>443</v>
      </c>
      <c r="J146" s="38" t="s">
        <v>3</v>
      </c>
      <c r="K146" s="275">
        <v>27.911398333333299</v>
      </c>
      <c r="L146" s="275">
        <v>-93.598208333333304</v>
      </c>
      <c r="M146" s="39">
        <v>67.000000000000014</v>
      </c>
      <c r="N146" s="172">
        <v>20.421600000000002</v>
      </c>
      <c r="O146" s="18" t="str">
        <f t="shared" si="2"/>
        <v>Shallow</v>
      </c>
    </row>
    <row r="147" spans="1:15">
      <c r="A147" s="9">
        <v>2</v>
      </c>
      <c r="B147" s="614">
        <v>2</v>
      </c>
      <c r="C147" s="9" t="s">
        <v>1621</v>
      </c>
      <c r="D147" s="625" t="s">
        <v>400</v>
      </c>
      <c r="E147" s="634" t="s">
        <v>309</v>
      </c>
      <c r="F147" s="28" t="s">
        <v>400</v>
      </c>
      <c r="G147" s="38" t="s">
        <v>137</v>
      </c>
      <c r="H147" s="38" t="s">
        <v>261</v>
      </c>
      <c r="I147" s="37" t="s">
        <v>443</v>
      </c>
      <c r="J147" s="38" t="s">
        <v>3</v>
      </c>
      <c r="K147" s="275">
        <v>27.911398333333299</v>
      </c>
      <c r="L147" s="275">
        <v>-93.598208333333304</v>
      </c>
      <c r="M147" s="39">
        <v>67.000000000000014</v>
      </c>
      <c r="N147" s="172">
        <v>20.421600000000002</v>
      </c>
      <c r="O147" s="18" t="str">
        <f t="shared" si="2"/>
        <v>Shallow</v>
      </c>
    </row>
    <row r="148" spans="1:15">
      <c r="A148" s="9">
        <v>2</v>
      </c>
      <c r="B148" s="614">
        <v>3</v>
      </c>
      <c r="C148" s="9" t="s">
        <v>1621</v>
      </c>
      <c r="D148" s="625" t="s">
        <v>401</v>
      </c>
      <c r="E148" s="634" t="s">
        <v>310</v>
      </c>
      <c r="F148" s="28" t="s">
        <v>401</v>
      </c>
      <c r="G148" s="38" t="s">
        <v>137</v>
      </c>
      <c r="H148" s="38" t="s">
        <v>261</v>
      </c>
      <c r="I148" s="37" t="s">
        <v>443</v>
      </c>
      <c r="J148" s="38" t="s">
        <v>3</v>
      </c>
      <c r="K148" s="275">
        <v>27.911398333333299</v>
      </c>
      <c r="L148" s="275">
        <v>-93.598208333333304</v>
      </c>
      <c r="M148" s="39">
        <v>65</v>
      </c>
      <c r="N148" s="172">
        <v>19.812000000000001</v>
      </c>
      <c r="O148" s="18" t="str">
        <f t="shared" si="2"/>
        <v>Shallow</v>
      </c>
    </row>
    <row r="149" spans="1:15">
      <c r="A149" s="9">
        <v>2</v>
      </c>
      <c r="B149" s="614">
        <v>4</v>
      </c>
      <c r="C149" s="9" t="s">
        <v>1621</v>
      </c>
      <c r="D149" s="625" t="s">
        <v>402</v>
      </c>
      <c r="E149" s="634" t="s">
        <v>311</v>
      </c>
      <c r="F149" s="28" t="s">
        <v>402</v>
      </c>
      <c r="G149" s="38" t="s">
        <v>2</v>
      </c>
      <c r="H149" s="38" t="s">
        <v>312</v>
      </c>
      <c r="I149" s="37" t="s">
        <v>444</v>
      </c>
      <c r="J149" s="38" t="s">
        <v>3</v>
      </c>
      <c r="K149" s="275">
        <v>27.8742883333333</v>
      </c>
      <c r="L149" s="275">
        <v>-93.820328333333293</v>
      </c>
      <c r="M149" s="39">
        <v>77</v>
      </c>
      <c r="N149" s="172">
        <v>23.4696</v>
      </c>
      <c r="O149" s="18" t="str">
        <f t="shared" si="2"/>
        <v>Shallow</v>
      </c>
    </row>
    <row r="150" spans="1:15">
      <c r="A150" s="9">
        <v>2</v>
      </c>
      <c r="B150" s="614">
        <v>5</v>
      </c>
      <c r="C150" s="9" t="s">
        <v>1621</v>
      </c>
      <c r="D150" s="625" t="s">
        <v>403</v>
      </c>
      <c r="E150" s="634" t="s">
        <v>313</v>
      </c>
      <c r="F150" s="28" t="s">
        <v>403</v>
      </c>
      <c r="G150" s="38" t="s">
        <v>2</v>
      </c>
      <c r="H150" s="38" t="s">
        <v>312</v>
      </c>
      <c r="I150" s="37" t="s">
        <v>444</v>
      </c>
      <c r="J150" s="38" t="s">
        <v>3</v>
      </c>
      <c r="K150" s="275">
        <v>27.8742883333333</v>
      </c>
      <c r="L150" s="275">
        <v>-93.820328333333293</v>
      </c>
      <c r="M150" s="39">
        <v>78</v>
      </c>
      <c r="N150" s="172">
        <v>23.7744</v>
      </c>
      <c r="O150" s="18" t="str">
        <f t="shared" si="2"/>
        <v>Shallow</v>
      </c>
    </row>
    <row r="151" spans="1:15">
      <c r="A151" s="9">
        <v>2</v>
      </c>
      <c r="B151" s="614">
        <v>6</v>
      </c>
      <c r="C151" s="9" t="s">
        <v>1621</v>
      </c>
      <c r="D151" s="625" t="s">
        <v>404</v>
      </c>
      <c r="E151" s="634" t="s">
        <v>314</v>
      </c>
      <c r="F151" s="28" t="s">
        <v>404</v>
      </c>
      <c r="G151" s="38" t="s">
        <v>2</v>
      </c>
      <c r="H151" s="38" t="s">
        <v>312</v>
      </c>
      <c r="I151" s="37" t="s">
        <v>444</v>
      </c>
      <c r="J151" s="38" t="s">
        <v>3</v>
      </c>
      <c r="K151" s="275">
        <v>27.8742883333333</v>
      </c>
      <c r="L151" s="275">
        <v>-93.820328333333293</v>
      </c>
      <c r="M151" s="39">
        <v>78</v>
      </c>
      <c r="N151" s="172">
        <v>23.7744</v>
      </c>
      <c r="O151" s="18" t="str">
        <f t="shared" si="2"/>
        <v>Shallow</v>
      </c>
    </row>
    <row r="152" spans="1:15">
      <c r="A152" s="9">
        <v>2</v>
      </c>
      <c r="B152" s="614">
        <v>7</v>
      </c>
      <c r="C152" s="9" t="s">
        <v>1621</v>
      </c>
      <c r="D152" s="625" t="s">
        <v>405</v>
      </c>
      <c r="E152" s="634" t="s">
        <v>315</v>
      </c>
      <c r="F152" s="28" t="s">
        <v>405</v>
      </c>
      <c r="G152" s="38" t="s">
        <v>2</v>
      </c>
      <c r="H152" s="38" t="s">
        <v>312</v>
      </c>
      <c r="I152" s="37" t="s">
        <v>444</v>
      </c>
      <c r="J152" s="38" t="s">
        <v>3</v>
      </c>
      <c r="K152" s="275">
        <v>27.8742883333333</v>
      </c>
      <c r="L152" s="275">
        <v>-93.820328333333293</v>
      </c>
      <c r="M152" s="39">
        <v>82</v>
      </c>
      <c r="N152" s="172">
        <v>24.993600000000001</v>
      </c>
      <c r="O152" s="18" t="str">
        <f t="shared" si="2"/>
        <v>Shallow</v>
      </c>
    </row>
    <row r="153" spans="1:15">
      <c r="A153" s="9">
        <v>2</v>
      </c>
      <c r="B153" s="614">
        <v>8</v>
      </c>
      <c r="C153" s="9" t="s">
        <v>1621</v>
      </c>
      <c r="D153" s="625" t="s">
        <v>406</v>
      </c>
      <c r="E153" s="634" t="s">
        <v>316</v>
      </c>
      <c r="F153" s="28" t="s">
        <v>406</v>
      </c>
      <c r="G153" s="38" t="s">
        <v>2</v>
      </c>
      <c r="H153" s="38" t="s">
        <v>312</v>
      </c>
      <c r="I153" s="37" t="s">
        <v>444</v>
      </c>
      <c r="J153" s="38" t="s">
        <v>3</v>
      </c>
      <c r="K153" s="275">
        <v>27.8742883333333</v>
      </c>
      <c r="L153" s="275">
        <v>-93.820328333333293</v>
      </c>
      <c r="M153" s="39">
        <v>80</v>
      </c>
      <c r="N153" s="172">
        <v>24.384</v>
      </c>
      <c r="O153" s="18" t="str">
        <f t="shared" si="2"/>
        <v>Shallow</v>
      </c>
    </row>
    <row r="154" spans="1:15">
      <c r="A154" s="9">
        <v>2</v>
      </c>
      <c r="B154" s="614">
        <v>1</v>
      </c>
      <c r="C154" s="9" t="s">
        <v>1622</v>
      </c>
      <c r="D154" s="625" t="s">
        <v>407</v>
      </c>
      <c r="E154" s="634" t="s">
        <v>317</v>
      </c>
      <c r="F154" s="28" t="s">
        <v>407</v>
      </c>
      <c r="G154" s="38" t="s">
        <v>2</v>
      </c>
      <c r="H154" s="38" t="s">
        <v>312</v>
      </c>
      <c r="I154" s="37" t="s">
        <v>444</v>
      </c>
      <c r="J154" s="38" t="s">
        <v>3</v>
      </c>
      <c r="K154" s="275">
        <v>27.8742883333333</v>
      </c>
      <c r="L154" s="275">
        <v>-93.820328333333293</v>
      </c>
      <c r="M154" s="39">
        <v>75</v>
      </c>
      <c r="N154" s="172">
        <v>22.86</v>
      </c>
      <c r="O154" s="18" t="str">
        <f t="shared" si="2"/>
        <v>Shallow</v>
      </c>
    </row>
    <row r="155" spans="1:15">
      <c r="A155" s="9">
        <v>2</v>
      </c>
      <c r="B155" s="614">
        <v>2</v>
      </c>
      <c r="C155" s="9" t="s">
        <v>1622</v>
      </c>
      <c r="D155" s="625" t="s">
        <v>408</v>
      </c>
      <c r="E155" s="634" t="s">
        <v>318</v>
      </c>
      <c r="F155" s="28" t="s">
        <v>408</v>
      </c>
      <c r="G155" s="38" t="s">
        <v>2</v>
      </c>
      <c r="H155" s="38" t="s">
        <v>312</v>
      </c>
      <c r="I155" s="37" t="s">
        <v>444</v>
      </c>
      <c r="J155" s="38" t="s">
        <v>3</v>
      </c>
      <c r="K155" s="275">
        <v>27.8742883333333</v>
      </c>
      <c r="L155" s="275">
        <v>-93.820328333333293</v>
      </c>
      <c r="M155" s="39">
        <v>76</v>
      </c>
      <c r="N155" s="172">
        <v>23.1648</v>
      </c>
      <c r="O155" s="18" t="str">
        <f t="shared" si="2"/>
        <v>Shallow</v>
      </c>
    </row>
    <row r="156" spans="1:15">
      <c r="A156" s="9">
        <v>2</v>
      </c>
      <c r="B156" s="614">
        <v>3</v>
      </c>
      <c r="C156" s="9" t="s">
        <v>1622</v>
      </c>
      <c r="D156" s="625" t="s">
        <v>409</v>
      </c>
      <c r="E156" s="634" t="s">
        <v>319</v>
      </c>
      <c r="F156" s="28" t="s">
        <v>409</v>
      </c>
      <c r="G156" s="38" t="s">
        <v>2</v>
      </c>
      <c r="H156" s="38" t="s">
        <v>312</v>
      </c>
      <c r="I156" s="37" t="s">
        <v>444</v>
      </c>
      <c r="J156" s="38" t="s">
        <v>3</v>
      </c>
      <c r="K156" s="275">
        <v>27.8742883333333</v>
      </c>
      <c r="L156" s="275">
        <v>-93.820328333333293</v>
      </c>
      <c r="M156" s="39">
        <v>80</v>
      </c>
      <c r="N156" s="172">
        <v>24.384</v>
      </c>
      <c r="O156" s="18" t="str">
        <f t="shared" si="2"/>
        <v>Shallow</v>
      </c>
    </row>
    <row r="157" spans="1:15">
      <c r="A157" s="9">
        <v>2</v>
      </c>
      <c r="B157" s="614">
        <v>4</v>
      </c>
      <c r="C157" s="9" t="s">
        <v>1622</v>
      </c>
      <c r="D157" s="625" t="s">
        <v>410</v>
      </c>
      <c r="E157" s="634" t="s">
        <v>320</v>
      </c>
      <c r="F157" s="28" t="s">
        <v>410</v>
      </c>
      <c r="G157" s="38" t="s">
        <v>2</v>
      </c>
      <c r="H157" s="38" t="s">
        <v>312</v>
      </c>
      <c r="I157" s="37" t="s">
        <v>444</v>
      </c>
      <c r="J157" s="38" t="s">
        <v>3</v>
      </c>
      <c r="K157" s="275">
        <v>27.8742883333333</v>
      </c>
      <c r="L157" s="275">
        <v>-93.820328333333293</v>
      </c>
      <c r="M157" s="39">
        <v>81</v>
      </c>
      <c r="N157" s="172">
        <v>24.688800000000001</v>
      </c>
      <c r="O157" s="18" t="str">
        <f t="shared" si="2"/>
        <v>Shallow</v>
      </c>
    </row>
    <row r="158" spans="1:15">
      <c r="A158" s="9">
        <v>2</v>
      </c>
      <c r="B158" s="614">
        <v>5</v>
      </c>
      <c r="C158" s="9" t="s">
        <v>1622</v>
      </c>
      <c r="D158" s="625" t="s">
        <v>411</v>
      </c>
      <c r="E158" s="634" t="s">
        <v>321</v>
      </c>
      <c r="F158" s="28" t="s">
        <v>411</v>
      </c>
      <c r="G158" s="38" t="s">
        <v>2</v>
      </c>
      <c r="H158" s="38" t="s">
        <v>312</v>
      </c>
      <c r="I158" s="37" t="s">
        <v>444</v>
      </c>
      <c r="J158" s="38" t="s">
        <v>3</v>
      </c>
      <c r="K158" s="275">
        <v>27.8742883333333</v>
      </c>
      <c r="L158" s="275">
        <v>-93.820328333333293</v>
      </c>
      <c r="M158" s="39">
        <v>78</v>
      </c>
      <c r="N158" s="172">
        <v>23.7744</v>
      </c>
      <c r="O158" s="18" t="str">
        <f t="shared" ref="O158:O178" si="3">IF(N158&lt;30,"Shallow","Mesophotic")</f>
        <v>Shallow</v>
      </c>
    </row>
    <row r="159" spans="1:15">
      <c r="A159" s="9">
        <v>2</v>
      </c>
      <c r="B159" s="614">
        <v>6</v>
      </c>
      <c r="C159" s="9" t="s">
        <v>1622</v>
      </c>
      <c r="D159" s="625" t="s">
        <v>412</v>
      </c>
      <c r="E159" s="634" t="s">
        <v>322</v>
      </c>
      <c r="F159" s="28" t="s">
        <v>412</v>
      </c>
      <c r="G159" s="38" t="s">
        <v>2</v>
      </c>
      <c r="H159" s="38" t="s">
        <v>312</v>
      </c>
      <c r="I159" s="37" t="s">
        <v>444</v>
      </c>
      <c r="J159" s="38" t="s">
        <v>3</v>
      </c>
      <c r="K159" s="275">
        <v>27.8742883333333</v>
      </c>
      <c r="L159" s="275">
        <v>-93.820328333333293</v>
      </c>
      <c r="M159" s="39">
        <v>77</v>
      </c>
      <c r="N159" s="172">
        <v>23.4696</v>
      </c>
      <c r="O159" s="18" t="str">
        <f t="shared" si="3"/>
        <v>Shallow</v>
      </c>
    </row>
    <row r="160" spans="1:15">
      <c r="A160" s="9">
        <v>2</v>
      </c>
      <c r="B160" s="614">
        <v>7</v>
      </c>
      <c r="C160" s="9" t="s">
        <v>1622</v>
      </c>
      <c r="D160" s="625" t="s">
        <v>413</v>
      </c>
      <c r="E160" s="634" t="s">
        <v>323</v>
      </c>
      <c r="F160" s="28" t="s">
        <v>413</v>
      </c>
      <c r="G160" s="38" t="s">
        <v>2</v>
      </c>
      <c r="H160" s="38" t="s">
        <v>312</v>
      </c>
      <c r="I160" s="37" t="s">
        <v>444</v>
      </c>
      <c r="J160" s="38" t="s">
        <v>3</v>
      </c>
      <c r="K160" s="275">
        <v>27.8742883333333</v>
      </c>
      <c r="L160" s="275">
        <v>-93.820328333333293</v>
      </c>
      <c r="M160" s="39">
        <v>77</v>
      </c>
      <c r="N160" s="172">
        <v>23.4696</v>
      </c>
      <c r="O160" s="18" t="str">
        <f t="shared" si="3"/>
        <v>Shallow</v>
      </c>
    </row>
    <row r="161" spans="1:15">
      <c r="A161" s="9">
        <v>2</v>
      </c>
      <c r="B161" s="614">
        <v>8</v>
      </c>
      <c r="C161" s="9" t="s">
        <v>1622</v>
      </c>
      <c r="D161" s="625" t="s">
        <v>414</v>
      </c>
      <c r="E161" s="634" t="s">
        <v>324</v>
      </c>
      <c r="F161" s="28" t="s">
        <v>414</v>
      </c>
      <c r="G161" s="38" t="s">
        <v>2</v>
      </c>
      <c r="H161" s="38" t="s">
        <v>312</v>
      </c>
      <c r="I161" s="37" t="s">
        <v>444</v>
      </c>
      <c r="J161" s="38" t="s">
        <v>3</v>
      </c>
      <c r="K161" s="275">
        <v>27.8742883333333</v>
      </c>
      <c r="L161" s="275">
        <v>-93.820328333333293</v>
      </c>
      <c r="M161" s="39">
        <v>75</v>
      </c>
      <c r="N161" s="172">
        <v>22.86</v>
      </c>
      <c r="O161" s="18" t="str">
        <f t="shared" si="3"/>
        <v>Shallow</v>
      </c>
    </row>
    <row r="162" spans="1:15">
      <c r="A162" s="9">
        <v>2</v>
      </c>
      <c r="B162" s="614">
        <v>1</v>
      </c>
      <c r="C162" s="9" t="s">
        <v>1623</v>
      </c>
      <c r="D162" s="625" t="s">
        <v>415</v>
      </c>
      <c r="E162" s="634" t="s">
        <v>325</v>
      </c>
      <c r="F162" s="28" t="s">
        <v>415</v>
      </c>
      <c r="G162" s="38" t="s">
        <v>2</v>
      </c>
      <c r="H162" s="38" t="s">
        <v>312</v>
      </c>
      <c r="I162" s="37" t="s">
        <v>444</v>
      </c>
      <c r="J162" s="38" t="s">
        <v>3</v>
      </c>
      <c r="K162" s="275">
        <v>27.8742883333333</v>
      </c>
      <c r="L162" s="275">
        <v>-93.820328333333293</v>
      </c>
      <c r="M162" s="39">
        <v>76</v>
      </c>
      <c r="N162" s="172">
        <v>23.1648</v>
      </c>
      <c r="O162" s="18" t="str">
        <f t="shared" si="3"/>
        <v>Shallow</v>
      </c>
    </row>
    <row r="163" spans="1:15">
      <c r="A163" s="9">
        <v>2</v>
      </c>
      <c r="B163" s="614">
        <v>2</v>
      </c>
      <c r="C163" s="9" t="s">
        <v>1623</v>
      </c>
      <c r="D163" s="625" t="s">
        <v>416</v>
      </c>
      <c r="E163" s="634" t="s">
        <v>326</v>
      </c>
      <c r="F163" s="28" t="s">
        <v>416</v>
      </c>
      <c r="G163" s="38" t="s">
        <v>2</v>
      </c>
      <c r="H163" s="38" t="s">
        <v>312</v>
      </c>
      <c r="I163" s="37" t="s">
        <v>444</v>
      </c>
      <c r="J163" s="38" t="s">
        <v>3</v>
      </c>
      <c r="K163" s="275">
        <v>27.8742883333333</v>
      </c>
      <c r="L163" s="275">
        <v>-93.820328333333293</v>
      </c>
      <c r="M163" s="39">
        <v>74</v>
      </c>
      <c r="N163" s="172">
        <v>22.555199999999999</v>
      </c>
      <c r="O163" s="18" t="str">
        <f t="shared" si="3"/>
        <v>Shallow</v>
      </c>
    </row>
    <row r="164" spans="1:15">
      <c r="A164" s="9">
        <v>2</v>
      </c>
      <c r="B164" s="614">
        <v>3</v>
      </c>
      <c r="C164" s="9" t="s">
        <v>1623</v>
      </c>
      <c r="D164" s="625" t="s">
        <v>417</v>
      </c>
      <c r="E164" s="634" t="s">
        <v>327</v>
      </c>
      <c r="F164" s="28" t="s">
        <v>417</v>
      </c>
      <c r="G164" s="38" t="s">
        <v>2</v>
      </c>
      <c r="H164" s="38" t="s">
        <v>312</v>
      </c>
      <c r="I164" s="37" t="s">
        <v>444</v>
      </c>
      <c r="J164" s="38" t="s">
        <v>3</v>
      </c>
      <c r="K164" s="275">
        <v>27.8742883333333</v>
      </c>
      <c r="L164" s="275">
        <v>-93.820328333333293</v>
      </c>
      <c r="M164" s="39">
        <v>77</v>
      </c>
      <c r="N164" s="172">
        <v>23.4696</v>
      </c>
      <c r="O164" s="18" t="str">
        <f t="shared" si="3"/>
        <v>Shallow</v>
      </c>
    </row>
    <row r="165" spans="1:15">
      <c r="A165" s="9">
        <v>2</v>
      </c>
      <c r="B165" s="614">
        <v>4</v>
      </c>
      <c r="C165" s="9" t="s">
        <v>1623</v>
      </c>
      <c r="D165" s="625" t="s">
        <v>418</v>
      </c>
      <c r="E165" s="634" t="s">
        <v>328</v>
      </c>
      <c r="F165" s="28" t="s">
        <v>418</v>
      </c>
      <c r="G165" s="38" t="s">
        <v>2</v>
      </c>
      <c r="H165" s="38" t="s">
        <v>312</v>
      </c>
      <c r="I165" s="37" t="s">
        <v>444</v>
      </c>
      <c r="J165" s="38" t="s">
        <v>3</v>
      </c>
      <c r="K165" s="275">
        <v>27.8742883333333</v>
      </c>
      <c r="L165" s="275">
        <v>-93.820328333333293</v>
      </c>
      <c r="M165" s="39">
        <v>73</v>
      </c>
      <c r="N165" s="172">
        <v>22.250399999999999</v>
      </c>
      <c r="O165" s="18" t="str">
        <f t="shared" si="3"/>
        <v>Shallow</v>
      </c>
    </row>
    <row r="166" spans="1:15">
      <c r="A166" s="9">
        <v>2</v>
      </c>
      <c r="B166" s="614">
        <v>5</v>
      </c>
      <c r="C166" s="9" t="s">
        <v>1623</v>
      </c>
      <c r="D166" s="625" t="s">
        <v>419</v>
      </c>
      <c r="E166" s="634" t="s">
        <v>329</v>
      </c>
      <c r="F166" s="28" t="s">
        <v>419</v>
      </c>
      <c r="G166" s="38" t="s">
        <v>2</v>
      </c>
      <c r="H166" s="38" t="s">
        <v>312</v>
      </c>
      <c r="I166" s="37" t="s">
        <v>444</v>
      </c>
      <c r="J166" s="38" t="s">
        <v>3</v>
      </c>
      <c r="K166" s="275">
        <v>27.8742883333333</v>
      </c>
      <c r="L166" s="275">
        <v>-93.820328333333293</v>
      </c>
      <c r="M166" s="39">
        <v>75</v>
      </c>
      <c r="N166" s="172">
        <v>22.86</v>
      </c>
      <c r="O166" s="18" t="str">
        <f t="shared" si="3"/>
        <v>Shallow</v>
      </c>
    </row>
    <row r="167" spans="1:15">
      <c r="A167" s="9">
        <v>2</v>
      </c>
      <c r="B167" s="614">
        <v>6</v>
      </c>
      <c r="C167" s="9" t="s">
        <v>1623</v>
      </c>
      <c r="D167" s="625" t="s">
        <v>420</v>
      </c>
      <c r="E167" s="634" t="s">
        <v>330</v>
      </c>
      <c r="F167" s="28" t="s">
        <v>420</v>
      </c>
      <c r="G167" s="38" t="s">
        <v>2</v>
      </c>
      <c r="H167" s="38" t="s">
        <v>312</v>
      </c>
      <c r="I167" s="37" t="s">
        <v>444</v>
      </c>
      <c r="J167" s="38" t="s">
        <v>3</v>
      </c>
      <c r="K167" s="275">
        <v>27.8742883333333</v>
      </c>
      <c r="L167" s="275">
        <v>-93.820328333333293</v>
      </c>
      <c r="M167" s="39">
        <v>73</v>
      </c>
      <c r="N167" s="172">
        <v>22.250399999999999</v>
      </c>
      <c r="O167" s="18" t="str">
        <f t="shared" si="3"/>
        <v>Shallow</v>
      </c>
    </row>
    <row r="168" spans="1:15">
      <c r="A168" s="9">
        <v>2</v>
      </c>
      <c r="B168" s="614">
        <v>7</v>
      </c>
      <c r="C168" s="9" t="s">
        <v>1623</v>
      </c>
      <c r="D168" s="625" t="s">
        <v>422</v>
      </c>
      <c r="E168" s="634" t="s">
        <v>332</v>
      </c>
      <c r="F168" s="28" t="s">
        <v>422</v>
      </c>
      <c r="G168" s="38" t="s">
        <v>2</v>
      </c>
      <c r="H168" s="38" t="s">
        <v>312</v>
      </c>
      <c r="I168" s="37" t="s">
        <v>445</v>
      </c>
      <c r="J168" s="38" t="s">
        <v>3</v>
      </c>
      <c r="K168" s="275">
        <v>27.8742883333333</v>
      </c>
      <c r="L168" s="275">
        <v>-93.820328333333293</v>
      </c>
      <c r="M168" s="39">
        <v>79</v>
      </c>
      <c r="N168" s="172">
        <v>24.0792</v>
      </c>
      <c r="O168" s="18" t="str">
        <f t="shared" si="3"/>
        <v>Shallow</v>
      </c>
    </row>
    <row r="169" spans="1:15">
      <c r="A169" s="9">
        <v>2</v>
      </c>
      <c r="B169" s="614">
        <v>8</v>
      </c>
      <c r="C169" s="9" t="s">
        <v>1623</v>
      </c>
      <c r="D169" s="625" t="s">
        <v>423</v>
      </c>
      <c r="E169" s="634" t="s">
        <v>333</v>
      </c>
      <c r="F169" s="28" t="s">
        <v>423</v>
      </c>
      <c r="G169" s="38" t="s">
        <v>2</v>
      </c>
      <c r="H169" s="38" t="s">
        <v>312</v>
      </c>
      <c r="I169" s="37" t="s">
        <v>445</v>
      </c>
      <c r="J169" s="38" t="s">
        <v>3</v>
      </c>
      <c r="K169" s="275">
        <v>27.8742883333333</v>
      </c>
      <c r="L169" s="275">
        <v>-93.820328333333293</v>
      </c>
      <c r="M169" s="39">
        <v>81</v>
      </c>
      <c r="N169" s="172">
        <v>24.688800000000001</v>
      </c>
      <c r="O169" s="18" t="str">
        <f t="shared" si="3"/>
        <v>Shallow</v>
      </c>
    </row>
    <row r="170" spans="1:15">
      <c r="A170" s="9">
        <v>2</v>
      </c>
      <c r="B170" s="614">
        <v>1</v>
      </c>
      <c r="C170" s="9" t="s">
        <v>1624</v>
      </c>
      <c r="D170" s="625" t="s">
        <v>425</v>
      </c>
      <c r="E170" s="634" t="s">
        <v>335</v>
      </c>
      <c r="F170" s="28" t="s">
        <v>425</v>
      </c>
      <c r="G170" s="38" t="s">
        <v>2</v>
      </c>
      <c r="H170" s="38" t="s">
        <v>312</v>
      </c>
      <c r="I170" s="37" t="s">
        <v>445</v>
      </c>
      <c r="J170" s="38" t="s">
        <v>3</v>
      </c>
      <c r="K170" s="275">
        <v>27.8742883333333</v>
      </c>
      <c r="L170" s="275">
        <v>-93.820328333333293</v>
      </c>
      <c r="M170" s="39">
        <v>80</v>
      </c>
      <c r="N170" s="172">
        <v>24.384</v>
      </c>
      <c r="O170" s="18" t="str">
        <f t="shared" si="3"/>
        <v>Shallow</v>
      </c>
    </row>
    <row r="171" spans="1:15">
      <c r="A171" s="9">
        <v>2</v>
      </c>
      <c r="B171" s="614">
        <v>2</v>
      </c>
      <c r="C171" s="9" t="s">
        <v>1624</v>
      </c>
      <c r="D171" s="625" t="s">
        <v>426</v>
      </c>
      <c r="E171" s="634" t="s">
        <v>336</v>
      </c>
      <c r="F171" s="28" t="s">
        <v>426</v>
      </c>
      <c r="G171" s="38" t="s">
        <v>2</v>
      </c>
      <c r="H171" s="38" t="s">
        <v>312</v>
      </c>
      <c r="I171" s="37" t="s">
        <v>445</v>
      </c>
      <c r="J171" s="38" t="s">
        <v>3</v>
      </c>
      <c r="K171" s="275">
        <v>27.8742883333333</v>
      </c>
      <c r="L171" s="275">
        <v>-93.820328333333293</v>
      </c>
      <c r="M171" s="39">
        <v>84</v>
      </c>
      <c r="N171" s="172">
        <v>25.603200000000001</v>
      </c>
      <c r="O171" s="18" t="str">
        <f t="shared" si="3"/>
        <v>Shallow</v>
      </c>
    </row>
    <row r="172" spans="1:15">
      <c r="A172" s="9">
        <v>2</v>
      </c>
      <c r="B172" s="614">
        <v>3</v>
      </c>
      <c r="C172" s="9" t="s">
        <v>1624</v>
      </c>
      <c r="D172" s="625" t="s">
        <v>428</v>
      </c>
      <c r="E172" s="634" t="s">
        <v>338</v>
      </c>
      <c r="F172" s="28" t="s">
        <v>428</v>
      </c>
      <c r="G172" s="38" t="s">
        <v>2</v>
      </c>
      <c r="H172" s="38" t="s">
        <v>312</v>
      </c>
      <c r="I172" s="37" t="s">
        <v>445</v>
      </c>
      <c r="J172" s="38" t="s">
        <v>3</v>
      </c>
      <c r="K172" s="275">
        <v>27.8742883333333</v>
      </c>
      <c r="L172" s="275">
        <v>-93.820328333333293</v>
      </c>
      <c r="M172" s="39">
        <v>73</v>
      </c>
      <c r="N172" s="172">
        <v>22.250399999999999</v>
      </c>
      <c r="O172" s="18" t="str">
        <f t="shared" si="3"/>
        <v>Shallow</v>
      </c>
    </row>
    <row r="173" spans="1:15">
      <c r="A173" s="9">
        <v>2</v>
      </c>
      <c r="B173" s="614">
        <v>4</v>
      </c>
      <c r="C173" s="9" t="s">
        <v>1624</v>
      </c>
      <c r="D173" s="625" t="s">
        <v>429</v>
      </c>
      <c r="E173" s="634" t="s">
        <v>339</v>
      </c>
      <c r="F173" s="28" t="s">
        <v>429</v>
      </c>
      <c r="G173" s="38" t="s">
        <v>2</v>
      </c>
      <c r="H173" s="38" t="s">
        <v>312</v>
      </c>
      <c r="I173" s="37" t="s">
        <v>445</v>
      </c>
      <c r="J173" s="38" t="s">
        <v>3</v>
      </c>
      <c r="K173" s="275">
        <v>27.8742883333333</v>
      </c>
      <c r="L173" s="275">
        <v>-93.820328333333293</v>
      </c>
      <c r="M173" s="39">
        <v>71</v>
      </c>
      <c r="N173" s="172">
        <v>21.640799999999999</v>
      </c>
      <c r="O173" s="18" t="str">
        <f t="shared" si="3"/>
        <v>Shallow</v>
      </c>
    </row>
    <row r="174" spans="1:15">
      <c r="A174" s="9">
        <v>2</v>
      </c>
      <c r="B174" s="614">
        <v>5</v>
      </c>
      <c r="C174" s="9" t="s">
        <v>1624</v>
      </c>
      <c r="D174" s="625" t="s">
        <v>430</v>
      </c>
      <c r="E174" s="634" t="s">
        <v>340</v>
      </c>
      <c r="F174" s="28" t="s">
        <v>430</v>
      </c>
      <c r="G174" s="38" t="s">
        <v>2</v>
      </c>
      <c r="H174" s="38" t="s">
        <v>312</v>
      </c>
      <c r="I174" s="37" t="s">
        <v>445</v>
      </c>
      <c r="J174" s="38" t="s">
        <v>3</v>
      </c>
      <c r="K174" s="275">
        <v>27.8742883333333</v>
      </c>
      <c r="L174" s="275">
        <v>-93.820328333333293</v>
      </c>
      <c r="M174" s="39">
        <v>75</v>
      </c>
      <c r="N174" s="172">
        <v>22.86</v>
      </c>
      <c r="O174" s="18" t="str">
        <f t="shared" si="3"/>
        <v>Shallow</v>
      </c>
    </row>
    <row r="175" spans="1:15">
      <c r="A175" s="9">
        <v>2</v>
      </c>
      <c r="B175" s="614">
        <v>6</v>
      </c>
      <c r="C175" s="9" t="s">
        <v>1624</v>
      </c>
      <c r="D175" s="625" t="s">
        <v>431</v>
      </c>
      <c r="E175" s="634" t="s">
        <v>341</v>
      </c>
      <c r="F175" s="28" t="s">
        <v>431</v>
      </c>
      <c r="G175" s="38" t="s">
        <v>2</v>
      </c>
      <c r="H175" s="38" t="s">
        <v>312</v>
      </c>
      <c r="I175" s="37" t="s">
        <v>445</v>
      </c>
      <c r="J175" s="38" t="s">
        <v>3</v>
      </c>
      <c r="K175" s="275">
        <v>27.8742883333333</v>
      </c>
      <c r="L175" s="275">
        <v>-93.820328333333293</v>
      </c>
      <c r="M175" s="39">
        <v>75</v>
      </c>
      <c r="N175" s="172">
        <v>22.86</v>
      </c>
      <c r="O175" s="18" t="str">
        <f t="shared" si="3"/>
        <v>Shallow</v>
      </c>
    </row>
    <row r="176" spans="1:15">
      <c r="A176" s="9">
        <v>2</v>
      </c>
      <c r="B176" s="614">
        <v>7</v>
      </c>
      <c r="C176" s="9" t="s">
        <v>1624</v>
      </c>
      <c r="D176" s="625" t="s">
        <v>433</v>
      </c>
      <c r="E176" s="634" t="s">
        <v>343</v>
      </c>
      <c r="F176" s="28" t="s">
        <v>433</v>
      </c>
      <c r="G176" s="38" t="s">
        <v>2</v>
      </c>
      <c r="H176" s="38" t="s">
        <v>312</v>
      </c>
      <c r="I176" s="37" t="s">
        <v>445</v>
      </c>
      <c r="J176" s="38" t="s">
        <v>3</v>
      </c>
      <c r="K176" s="275">
        <v>27.8742883333333</v>
      </c>
      <c r="L176" s="275">
        <v>-93.820328333333293</v>
      </c>
      <c r="M176" s="39">
        <v>73</v>
      </c>
      <c r="N176" s="172">
        <v>22.250399999999999</v>
      </c>
      <c r="O176" s="18" t="str">
        <f t="shared" si="3"/>
        <v>Shallow</v>
      </c>
    </row>
    <row r="177" spans="1:27">
      <c r="A177" s="9">
        <v>2</v>
      </c>
      <c r="B177" s="614">
        <v>8</v>
      </c>
      <c r="C177" s="9" t="s">
        <v>1624</v>
      </c>
      <c r="D177" s="625" t="s">
        <v>435</v>
      </c>
      <c r="E177" s="634" t="s">
        <v>345</v>
      </c>
      <c r="F177" s="28" t="s">
        <v>435</v>
      </c>
      <c r="G177" s="38" t="s">
        <v>2</v>
      </c>
      <c r="H177" s="38" t="s">
        <v>312</v>
      </c>
      <c r="I177" s="37" t="s">
        <v>445</v>
      </c>
      <c r="J177" s="38" t="s">
        <v>3</v>
      </c>
      <c r="K177" s="275">
        <v>27.8742883333333</v>
      </c>
      <c r="L177" s="275">
        <v>-93.820328333333293</v>
      </c>
      <c r="M177" s="39">
        <v>77</v>
      </c>
      <c r="N177" s="172">
        <v>23.4696</v>
      </c>
      <c r="O177" s="18" t="str">
        <f t="shared" si="3"/>
        <v>Shallow</v>
      </c>
    </row>
    <row r="178" spans="1:27">
      <c r="A178" s="9">
        <v>2</v>
      </c>
      <c r="B178" s="614">
        <v>1</v>
      </c>
      <c r="C178" s="9" t="s">
        <v>1595</v>
      </c>
      <c r="D178" s="625" t="s">
        <v>436</v>
      </c>
      <c r="E178" s="634" t="s">
        <v>346</v>
      </c>
      <c r="F178" s="28" t="s">
        <v>436</v>
      </c>
      <c r="G178" s="38" t="s">
        <v>2</v>
      </c>
      <c r="H178" s="38" t="s">
        <v>312</v>
      </c>
      <c r="I178" s="37" t="s">
        <v>445</v>
      </c>
      <c r="J178" s="38" t="s">
        <v>3</v>
      </c>
      <c r="K178" s="275">
        <v>27.8742883333333</v>
      </c>
      <c r="L178" s="275">
        <v>-93.820328333333293</v>
      </c>
      <c r="M178" s="39">
        <v>77</v>
      </c>
      <c r="N178" s="172">
        <v>23.4696</v>
      </c>
      <c r="O178" s="18" t="str">
        <f t="shared" si="3"/>
        <v>Shallow</v>
      </c>
    </row>
    <row r="179" spans="1:27">
      <c r="A179" s="9">
        <v>2</v>
      </c>
      <c r="B179" s="614">
        <v>2</v>
      </c>
      <c r="C179" s="9" t="s">
        <v>1595</v>
      </c>
      <c r="D179" s="625" t="s">
        <v>437</v>
      </c>
      <c r="E179" s="634" t="s">
        <v>251</v>
      </c>
      <c r="F179" s="28" t="s">
        <v>437</v>
      </c>
      <c r="G179" s="38" t="s">
        <v>137</v>
      </c>
      <c r="H179" s="38" t="s">
        <v>250</v>
      </c>
      <c r="I179" s="37" t="s">
        <v>442</v>
      </c>
      <c r="J179" s="38" t="s">
        <v>3</v>
      </c>
      <c r="K179" s="275">
        <v>27.911016666666701</v>
      </c>
      <c r="L179" s="275">
        <v>-93.596683333333303</v>
      </c>
      <c r="M179" s="39">
        <v>154</v>
      </c>
      <c r="N179" s="172">
        <v>46.9392</v>
      </c>
      <c r="O179" s="18" t="str">
        <f>IF(N179&lt;30,"Shallow","Mesophotic")</f>
        <v>Mesophotic</v>
      </c>
      <c r="Y179" s="174"/>
      <c r="AA179"/>
    </row>
    <row r="180" spans="1:27">
      <c r="A180" s="9">
        <v>2</v>
      </c>
      <c r="B180" s="614">
        <v>3</v>
      </c>
      <c r="C180" s="9" t="s">
        <v>1595</v>
      </c>
      <c r="D180" s="625" t="s">
        <v>439</v>
      </c>
      <c r="E180" s="634" t="s">
        <v>253</v>
      </c>
      <c r="F180" s="28" t="s">
        <v>439</v>
      </c>
      <c r="G180" s="38" t="s">
        <v>137</v>
      </c>
      <c r="H180" s="38" t="s">
        <v>250</v>
      </c>
      <c r="I180" s="37" t="s">
        <v>442</v>
      </c>
      <c r="J180" s="38" t="s">
        <v>3</v>
      </c>
      <c r="K180" s="275">
        <v>27.911016666666701</v>
      </c>
      <c r="L180" s="275">
        <v>-93.596683333333303</v>
      </c>
      <c r="M180" s="39">
        <v>152</v>
      </c>
      <c r="N180" s="172">
        <v>46.329599999999999</v>
      </c>
      <c r="O180" s="18" t="str">
        <f>IF(N180&lt;30,"Shallow","Mesophotic")</f>
        <v>Mesophotic</v>
      </c>
      <c r="Y180" s="174"/>
      <c r="AA180"/>
    </row>
    <row r="181" spans="1:27">
      <c r="A181" s="13">
        <v>2</v>
      </c>
      <c r="B181" s="614">
        <v>4</v>
      </c>
      <c r="C181" s="9" t="s">
        <v>1595</v>
      </c>
      <c r="D181" s="627" t="s">
        <v>440</v>
      </c>
      <c r="E181" s="634" t="s">
        <v>254</v>
      </c>
      <c r="F181" s="13" t="s">
        <v>440</v>
      </c>
      <c r="G181" s="38" t="s">
        <v>137</v>
      </c>
      <c r="H181" s="38" t="s">
        <v>250</v>
      </c>
      <c r="I181" s="37" t="s">
        <v>442</v>
      </c>
      <c r="J181" s="38" t="s">
        <v>3</v>
      </c>
      <c r="K181" s="275">
        <v>27.911016666666701</v>
      </c>
      <c r="L181" s="275">
        <v>-93.596683333333303</v>
      </c>
      <c r="M181" s="39">
        <v>160</v>
      </c>
      <c r="N181" s="172">
        <v>48.768000000000001</v>
      </c>
      <c r="O181" s="18" t="str">
        <f>IF(N181&lt;30,"Shallow","Mesophotic")</f>
        <v>Mesophotic</v>
      </c>
      <c r="Y181" s="174"/>
      <c r="AA181"/>
    </row>
    <row r="182" spans="1:27">
      <c r="A182" s="13">
        <v>2</v>
      </c>
      <c r="B182" s="614">
        <v>5</v>
      </c>
      <c r="C182" s="9" t="s">
        <v>1595</v>
      </c>
      <c r="D182" s="627" t="s">
        <v>585</v>
      </c>
      <c r="E182" s="632" t="s">
        <v>60</v>
      </c>
      <c r="F182" s="13" t="s">
        <v>61</v>
      </c>
      <c r="G182" s="24" t="s">
        <v>11</v>
      </c>
      <c r="H182" s="24" t="s">
        <v>248</v>
      </c>
      <c r="I182" s="37" t="s">
        <v>12</v>
      </c>
      <c r="J182" s="26" t="s">
        <v>3</v>
      </c>
      <c r="K182" s="275">
        <v>27.9629883333333</v>
      </c>
      <c r="L182" s="275">
        <v>-92.5926166666667</v>
      </c>
      <c r="M182" s="24">
        <v>157</v>
      </c>
      <c r="N182" s="25">
        <f t="shared" ref="N182:N185" si="4">CONVERT(M182,"ft","m")</f>
        <v>47.8536</v>
      </c>
      <c r="O182" s="36" t="s">
        <v>4</v>
      </c>
      <c r="Y182" s="174"/>
      <c r="AA182"/>
    </row>
    <row r="183" spans="1:27">
      <c r="A183" s="13">
        <v>2</v>
      </c>
      <c r="B183" s="614">
        <v>6</v>
      </c>
      <c r="C183" s="9" t="s">
        <v>1595</v>
      </c>
      <c r="D183" s="627" t="s">
        <v>586</v>
      </c>
      <c r="E183" s="632" t="s">
        <v>60</v>
      </c>
      <c r="F183" s="13" t="s">
        <v>61</v>
      </c>
      <c r="G183" s="24" t="s">
        <v>11</v>
      </c>
      <c r="H183" s="24" t="s">
        <v>248</v>
      </c>
      <c r="I183" s="37" t="s">
        <v>12</v>
      </c>
      <c r="J183" s="26" t="s">
        <v>3</v>
      </c>
      <c r="K183" s="275">
        <v>27.9629883333333</v>
      </c>
      <c r="L183" s="275">
        <v>-92.5926166666667</v>
      </c>
      <c r="M183" s="24">
        <v>157</v>
      </c>
      <c r="N183" s="25">
        <f t="shared" si="4"/>
        <v>47.8536</v>
      </c>
      <c r="O183" s="36" t="s">
        <v>4</v>
      </c>
      <c r="Y183" s="174"/>
      <c r="AA183"/>
    </row>
    <row r="184" spans="1:27">
      <c r="A184" s="13">
        <v>2</v>
      </c>
      <c r="B184" s="614">
        <v>7</v>
      </c>
      <c r="C184" s="9" t="s">
        <v>1595</v>
      </c>
      <c r="D184" s="627" t="s">
        <v>587</v>
      </c>
      <c r="E184" s="632" t="s">
        <v>102</v>
      </c>
      <c r="F184" s="13" t="s">
        <v>103</v>
      </c>
      <c r="G184" s="24" t="s">
        <v>75</v>
      </c>
      <c r="H184" s="24" t="s">
        <v>249</v>
      </c>
      <c r="I184" s="37" t="s">
        <v>76</v>
      </c>
      <c r="J184" s="26" t="s">
        <v>3</v>
      </c>
      <c r="K184" s="275">
        <v>27.894886666666668</v>
      </c>
      <c r="L184" s="275">
        <v>-93.305223333333302</v>
      </c>
      <c r="M184" s="24">
        <v>157</v>
      </c>
      <c r="N184" s="25">
        <f t="shared" si="4"/>
        <v>47.8536</v>
      </c>
      <c r="O184" s="36" t="s">
        <v>4</v>
      </c>
      <c r="Y184" s="174"/>
      <c r="AA184"/>
    </row>
    <row r="185" spans="1:27">
      <c r="A185" s="13">
        <v>2</v>
      </c>
      <c r="B185" s="614">
        <v>8</v>
      </c>
      <c r="C185" s="9" t="s">
        <v>1595</v>
      </c>
      <c r="D185" s="627" t="s">
        <v>588</v>
      </c>
      <c r="E185" s="632" t="s">
        <v>102</v>
      </c>
      <c r="F185" s="13" t="s">
        <v>103</v>
      </c>
      <c r="G185" s="24" t="s">
        <v>75</v>
      </c>
      <c r="H185" s="24" t="s">
        <v>249</v>
      </c>
      <c r="I185" s="37" t="s">
        <v>76</v>
      </c>
      <c r="J185" s="26" t="s">
        <v>3</v>
      </c>
      <c r="K185" s="275">
        <v>27.894886666666668</v>
      </c>
      <c r="L185" s="275">
        <v>-93.305223333333302</v>
      </c>
      <c r="M185" s="24">
        <v>157</v>
      </c>
      <c r="N185" s="25">
        <f t="shared" si="4"/>
        <v>47.8536</v>
      </c>
      <c r="O185" s="36" t="s">
        <v>4</v>
      </c>
      <c r="Y185" s="174"/>
      <c r="AA185"/>
    </row>
    <row r="186" spans="1:27">
      <c r="A186" s="13">
        <v>2</v>
      </c>
      <c r="B186" s="614">
        <v>1</v>
      </c>
      <c r="C186" s="9" t="s">
        <v>1625</v>
      </c>
      <c r="D186" s="627" t="s">
        <v>589</v>
      </c>
      <c r="E186" s="634" t="s">
        <v>316</v>
      </c>
      <c r="F186" s="13" t="s">
        <v>406</v>
      </c>
      <c r="G186" s="38" t="s">
        <v>2</v>
      </c>
      <c r="H186" s="38" t="s">
        <v>312</v>
      </c>
      <c r="I186" s="37" t="s">
        <v>444</v>
      </c>
      <c r="J186" s="38" t="s">
        <v>3</v>
      </c>
      <c r="K186" s="275">
        <v>27.8742883333333</v>
      </c>
      <c r="L186" s="275">
        <v>-93.820328333333293</v>
      </c>
      <c r="M186" s="39">
        <v>80</v>
      </c>
      <c r="N186" s="172">
        <v>24.384</v>
      </c>
      <c r="O186" s="18" t="str">
        <f t="shared" ref="O186:O187" si="5">IF(N186&lt;30,"Shallow","Mesophotic")</f>
        <v>Shallow</v>
      </c>
      <c r="Y186" s="174"/>
      <c r="AA186"/>
    </row>
    <row r="187" spans="1:27">
      <c r="A187" s="13">
        <v>2</v>
      </c>
      <c r="B187" s="614">
        <v>2</v>
      </c>
      <c r="C187" s="9" t="s">
        <v>1625</v>
      </c>
      <c r="D187" s="627" t="s">
        <v>590</v>
      </c>
      <c r="E187" s="634" t="s">
        <v>316</v>
      </c>
      <c r="F187" s="13" t="s">
        <v>406</v>
      </c>
      <c r="G187" s="38" t="s">
        <v>2</v>
      </c>
      <c r="H187" s="38" t="s">
        <v>312</v>
      </c>
      <c r="I187" s="37" t="s">
        <v>444</v>
      </c>
      <c r="J187" s="38" t="s">
        <v>3</v>
      </c>
      <c r="K187" s="275">
        <v>27.8742883333333</v>
      </c>
      <c r="L187" s="275">
        <v>-93.820328333333293</v>
      </c>
      <c r="M187" s="39">
        <v>80</v>
      </c>
      <c r="N187" s="172">
        <v>24.384</v>
      </c>
      <c r="O187" s="18" t="str">
        <f t="shared" si="5"/>
        <v>Shallow</v>
      </c>
      <c r="Y187" s="174"/>
      <c r="AA187"/>
    </row>
    <row r="188" spans="1:27">
      <c r="A188" s="13">
        <v>2</v>
      </c>
      <c r="B188" s="614">
        <v>3</v>
      </c>
      <c r="C188" s="9" t="s">
        <v>1625</v>
      </c>
      <c r="D188" s="627" t="s">
        <v>591</v>
      </c>
      <c r="E188" s="632" t="s">
        <v>1110</v>
      </c>
      <c r="F188" s="13" t="s">
        <v>591</v>
      </c>
      <c r="G188" s="24" t="s">
        <v>2</v>
      </c>
      <c r="H188" s="24" t="s">
        <v>1325</v>
      </c>
      <c r="I188" s="24" t="s">
        <v>1111</v>
      </c>
      <c r="J188" s="24" t="s">
        <v>1112</v>
      </c>
      <c r="K188" s="275">
        <v>27.874289999999998</v>
      </c>
      <c r="L188" s="275">
        <v>-93.820329999999998</v>
      </c>
      <c r="M188" s="24">
        <v>74</v>
      </c>
      <c r="N188" s="25">
        <f t="shared" ref="N188:N245" si="6">CONVERT(M188,"ft","m")</f>
        <v>22.555199999999999</v>
      </c>
      <c r="O188" s="36" t="s">
        <v>564</v>
      </c>
      <c r="Y188" s="174"/>
      <c r="AA188"/>
    </row>
    <row r="189" spans="1:27">
      <c r="A189" s="13">
        <v>2</v>
      </c>
      <c r="B189" s="614">
        <v>4</v>
      </c>
      <c r="C189" s="9" t="s">
        <v>1625</v>
      </c>
      <c r="D189" s="627" t="s">
        <v>592</v>
      </c>
      <c r="E189" s="632" t="s">
        <v>1113</v>
      </c>
      <c r="F189" s="13" t="s">
        <v>592</v>
      </c>
      <c r="G189" s="24" t="s">
        <v>2</v>
      </c>
      <c r="H189" s="24" t="s">
        <v>1325</v>
      </c>
      <c r="I189" s="24" t="s">
        <v>1111</v>
      </c>
      <c r="J189" s="24" t="s">
        <v>1112</v>
      </c>
      <c r="K189" s="275">
        <v>27.874289999999998</v>
      </c>
      <c r="L189" s="275">
        <v>-93.820329999999998</v>
      </c>
      <c r="M189" s="24">
        <v>76</v>
      </c>
      <c r="N189" s="25">
        <f t="shared" si="6"/>
        <v>23.1648</v>
      </c>
      <c r="O189" s="36" t="s">
        <v>564</v>
      </c>
    </row>
    <row r="190" spans="1:27">
      <c r="A190" s="13">
        <v>2</v>
      </c>
      <c r="B190" s="614">
        <v>5</v>
      </c>
      <c r="C190" s="9" t="s">
        <v>1625</v>
      </c>
      <c r="D190" s="627" t="s">
        <v>593</v>
      </c>
      <c r="E190" s="632" t="s">
        <v>1114</v>
      </c>
      <c r="F190" s="13" t="s">
        <v>593</v>
      </c>
      <c r="G190" s="24" t="s">
        <v>2</v>
      </c>
      <c r="H190" s="24" t="s">
        <v>1325</v>
      </c>
      <c r="I190" s="24" t="s">
        <v>1111</v>
      </c>
      <c r="J190" s="24" t="s">
        <v>1112</v>
      </c>
      <c r="K190" s="275">
        <v>27.874289999999998</v>
      </c>
      <c r="L190" s="275">
        <v>-93.820329999999998</v>
      </c>
      <c r="M190" s="24">
        <v>76</v>
      </c>
      <c r="N190" s="25">
        <f t="shared" si="6"/>
        <v>23.1648</v>
      </c>
      <c r="O190" s="36" t="s">
        <v>564</v>
      </c>
    </row>
    <row r="191" spans="1:27">
      <c r="A191" s="13">
        <v>2</v>
      </c>
      <c r="B191" s="614">
        <v>6</v>
      </c>
      <c r="C191" s="9" t="s">
        <v>1625</v>
      </c>
      <c r="D191" s="627" t="s">
        <v>594</v>
      </c>
      <c r="E191" s="632" t="s">
        <v>1117</v>
      </c>
      <c r="F191" s="13" t="s">
        <v>594</v>
      </c>
      <c r="G191" s="24" t="s">
        <v>2</v>
      </c>
      <c r="H191" s="24" t="s">
        <v>1325</v>
      </c>
      <c r="I191" s="24" t="s">
        <v>1111</v>
      </c>
      <c r="J191" s="24" t="s">
        <v>1112</v>
      </c>
      <c r="K191" s="275">
        <v>27.874289999999998</v>
      </c>
      <c r="L191" s="275">
        <v>-93.820329999999998</v>
      </c>
      <c r="M191" s="38">
        <v>74</v>
      </c>
      <c r="N191" s="25">
        <f t="shared" si="6"/>
        <v>22.555199999999999</v>
      </c>
      <c r="O191" s="36" t="s">
        <v>564</v>
      </c>
    </row>
    <row r="192" spans="1:27">
      <c r="A192" s="13">
        <v>2</v>
      </c>
      <c r="B192" s="614">
        <v>7</v>
      </c>
      <c r="C192" s="9" t="s">
        <v>1625</v>
      </c>
      <c r="D192" s="627" t="s">
        <v>595</v>
      </c>
      <c r="E192" s="632" t="s">
        <v>1118</v>
      </c>
      <c r="F192" s="13" t="s">
        <v>595</v>
      </c>
      <c r="G192" s="24" t="s">
        <v>2</v>
      </c>
      <c r="H192" s="24" t="s">
        <v>1325</v>
      </c>
      <c r="I192" s="24" t="s">
        <v>1111</v>
      </c>
      <c r="J192" s="24" t="s">
        <v>1112</v>
      </c>
      <c r="K192" s="275">
        <v>27.874289999999998</v>
      </c>
      <c r="L192" s="275">
        <v>-93.820329999999998</v>
      </c>
      <c r="M192" s="24">
        <v>72</v>
      </c>
      <c r="N192" s="25">
        <f t="shared" si="6"/>
        <v>21.945599999999999</v>
      </c>
      <c r="O192" s="36" t="s">
        <v>564</v>
      </c>
    </row>
    <row r="193" spans="1:15" ht="17" thickBot="1">
      <c r="A193" s="556">
        <v>2</v>
      </c>
      <c r="B193" s="618">
        <v>8</v>
      </c>
      <c r="C193" s="555" t="s">
        <v>1625</v>
      </c>
      <c r="D193" s="628" t="s">
        <v>596</v>
      </c>
      <c r="E193" s="633" t="s">
        <v>1119</v>
      </c>
      <c r="F193" s="556" t="s">
        <v>596</v>
      </c>
      <c r="G193" s="602" t="s">
        <v>2</v>
      </c>
      <c r="H193" s="602" t="s">
        <v>1325</v>
      </c>
      <c r="I193" s="602" t="s">
        <v>1111</v>
      </c>
      <c r="J193" s="602" t="s">
        <v>1112</v>
      </c>
      <c r="K193" s="604">
        <v>27.874289999999998</v>
      </c>
      <c r="L193" s="604">
        <v>-93.820329999999998</v>
      </c>
      <c r="M193" s="602">
        <v>73</v>
      </c>
      <c r="N193" s="608">
        <f t="shared" si="6"/>
        <v>22.250399999999999</v>
      </c>
      <c r="O193" s="606" t="s">
        <v>564</v>
      </c>
    </row>
    <row r="194" spans="1:15" ht="17" thickTop="1">
      <c r="A194" s="6">
        <v>3</v>
      </c>
      <c r="B194" s="617">
        <v>1</v>
      </c>
      <c r="C194" s="6" t="s">
        <v>1616</v>
      </c>
      <c r="D194" s="624" t="s">
        <v>597</v>
      </c>
      <c r="E194" s="631" t="s">
        <v>1120</v>
      </c>
      <c r="F194" s="28" t="s">
        <v>597</v>
      </c>
      <c r="G194" s="29" t="s">
        <v>2</v>
      </c>
      <c r="H194" s="29" t="s">
        <v>1325</v>
      </c>
      <c r="I194" s="29" t="s">
        <v>1111</v>
      </c>
      <c r="J194" s="29" t="s">
        <v>1112</v>
      </c>
      <c r="K194" s="274">
        <v>27.874289999999998</v>
      </c>
      <c r="L194" s="274">
        <v>-93.820329999999998</v>
      </c>
      <c r="M194" s="29">
        <v>71</v>
      </c>
      <c r="N194" s="30">
        <f t="shared" si="6"/>
        <v>21.640799999999999</v>
      </c>
      <c r="O194" s="35" t="s">
        <v>564</v>
      </c>
    </row>
    <row r="195" spans="1:15">
      <c r="A195" s="9">
        <v>3</v>
      </c>
      <c r="B195" s="614">
        <v>2</v>
      </c>
      <c r="C195" s="9" t="s">
        <v>1616</v>
      </c>
      <c r="D195" s="625" t="s">
        <v>598</v>
      </c>
      <c r="E195" s="632" t="s">
        <v>1121</v>
      </c>
      <c r="F195" s="13" t="s">
        <v>598</v>
      </c>
      <c r="G195" s="24" t="s">
        <v>2</v>
      </c>
      <c r="H195" s="24" t="s">
        <v>1325</v>
      </c>
      <c r="I195" s="24" t="s">
        <v>1111</v>
      </c>
      <c r="J195" s="24" t="s">
        <v>1112</v>
      </c>
      <c r="K195" s="275">
        <v>27.874289999999998</v>
      </c>
      <c r="L195" s="275">
        <v>-93.820329999999998</v>
      </c>
      <c r="M195" s="24">
        <v>74</v>
      </c>
      <c r="N195" s="25">
        <f t="shared" si="6"/>
        <v>22.555199999999999</v>
      </c>
      <c r="O195" s="36" t="s">
        <v>564</v>
      </c>
    </row>
    <row r="196" spans="1:15">
      <c r="A196" s="9">
        <v>3</v>
      </c>
      <c r="B196" s="614">
        <v>3</v>
      </c>
      <c r="C196" s="9" t="s">
        <v>1616</v>
      </c>
      <c r="D196" s="625" t="s">
        <v>599</v>
      </c>
      <c r="E196" s="632" t="s">
        <v>1122</v>
      </c>
      <c r="F196" s="13" t="s">
        <v>599</v>
      </c>
      <c r="G196" s="24" t="s">
        <v>2</v>
      </c>
      <c r="H196" s="24" t="s">
        <v>1325</v>
      </c>
      <c r="I196" s="24" t="s">
        <v>1111</v>
      </c>
      <c r="J196" s="24" t="s">
        <v>1112</v>
      </c>
      <c r="K196" s="275">
        <v>27.874289999999998</v>
      </c>
      <c r="L196" s="275">
        <v>-93.820329999999998</v>
      </c>
      <c r="M196" s="24">
        <v>74</v>
      </c>
      <c r="N196" s="25">
        <f t="shared" si="6"/>
        <v>22.555199999999999</v>
      </c>
      <c r="O196" s="36" t="s">
        <v>564</v>
      </c>
    </row>
    <row r="197" spans="1:15">
      <c r="A197" s="9">
        <v>3</v>
      </c>
      <c r="B197" s="614">
        <v>4</v>
      </c>
      <c r="C197" s="9" t="s">
        <v>1616</v>
      </c>
      <c r="D197" s="625" t="s">
        <v>600</v>
      </c>
      <c r="E197" s="632" t="s">
        <v>1123</v>
      </c>
      <c r="F197" s="13" t="s">
        <v>600</v>
      </c>
      <c r="G197" s="24" t="s">
        <v>137</v>
      </c>
      <c r="H197" s="24" t="s">
        <v>1326</v>
      </c>
      <c r="I197" s="24" t="s">
        <v>1124</v>
      </c>
      <c r="J197" s="26" t="s">
        <v>1112</v>
      </c>
      <c r="K197" s="179">
        <v>27.9114</v>
      </c>
      <c r="L197" s="179">
        <v>-93.598209999999995</v>
      </c>
      <c r="M197" s="24">
        <v>67</v>
      </c>
      <c r="N197" s="25">
        <f t="shared" si="6"/>
        <v>20.421600000000002</v>
      </c>
      <c r="O197" s="36" t="s">
        <v>564</v>
      </c>
    </row>
    <row r="198" spans="1:15">
      <c r="A198" s="9">
        <v>3</v>
      </c>
      <c r="B198" s="614">
        <v>5</v>
      </c>
      <c r="C198" s="9" t="s">
        <v>1616</v>
      </c>
      <c r="D198" s="625" t="s">
        <v>601</v>
      </c>
      <c r="E198" s="632" t="s">
        <v>1129</v>
      </c>
      <c r="F198" s="13" t="s">
        <v>601</v>
      </c>
      <c r="G198" s="24" t="s">
        <v>137</v>
      </c>
      <c r="H198" s="24" t="s">
        <v>1326</v>
      </c>
      <c r="I198" s="24" t="s">
        <v>1124</v>
      </c>
      <c r="J198" s="26" t="s">
        <v>1112</v>
      </c>
      <c r="K198" s="179">
        <v>27.9114</v>
      </c>
      <c r="L198" s="179">
        <v>-93.598209999999995</v>
      </c>
      <c r="M198" s="24">
        <v>75</v>
      </c>
      <c r="N198" s="25">
        <f t="shared" si="6"/>
        <v>22.86</v>
      </c>
      <c r="O198" s="36" t="s">
        <v>564</v>
      </c>
    </row>
    <row r="199" spans="1:15">
      <c r="A199" s="9">
        <v>3</v>
      </c>
      <c r="B199" s="614">
        <v>1</v>
      </c>
      <c r="C199" s="9" t="s">
        <v>1617</v>
      </c>
      <c r="D199" s="625" t="s">
        <v>602</v>
      </c>
      <c r="E199" s="632" t="s">
        <v>1130</v>
      </c>
      <c r="F199" s="13" t="s">
        <v>602</v>
      </c>
      <c r="G199" s="24" t="s">
        <v>137</v>
      </c>
      <c r="H199" s="24" t="s">
        <v>1326</v>
      </c>
      <c r="I199" s="24" t="s">
        <v>1124</v>
      </c>
      <c r="J199" s="26" t="s">
        <v>1112</v>
      </c>
      <c r="K199" s="179">
        <v>27.9114</v>
      </c>
      <c r="L199" s="179">
        <v>-93.598209999999995</v>
      </c>
      <c r="M199" s="24">
        <v>70</v>
      </c>
      <c r="N199" s="25">
        <f t="shared" si="6"/>
        <v>21.335999999999999</v>
      </c>
      <c r="O199" s="36" t="s">
        <v>564</v>
      </c>
    </row>
    <row r="200" spans="1:15">
      <c r="A200" s="9">
        <v>3</v>
      </c>
      <c r="B200" s="614">
        <v>2</v>
      </c>
      <c r="C200" s="9" t="s">
        <v>1617</v>
      </c>
      <c r="D200" s="625" t="s">
        <v>603</v>
      </c>
      <c r="E200" s="632" t="s">
        <v>1131</v>
      </c>
      <c r="F200" s="13" t="s">
        <v>603</v>
      </c>
      <c r="G200" s="24" t="s">
        <v>137</v>
      </c>
      <c r="H200" s="24" t="s">
        <v>1326</v>
      </c>
      <c r="I200" s="24" t="s">
        <v>1124</v>
      </c>
      <c r="J200" s="26" t="s">
        <v>1112</v>
      </c>
      <c r="K200" s="179">
        <v>27.9114</v>
      </c>
      <c r="L200" s="179">
        <v>-93.598209999999995</v>
      </c>
      <c r="M200" s="24">
        <v>79</v>
      </c>
      <c r="N200" s="25">
        <f t="shared" si="6"/>
        <v>24.0792</v>
      </c>
      <c r="O200" s="36" t="s">
        <v>564</v>
      </c>
    </row>
    <row r="201" spans="1:15">
      <c r="A201" s="9">
        <v>3</v>
      </c>
      <c r="B201" s="614">
        <v>3</v>
      </c>
      <c r="C201" s="9" t="s">
        <v>1617</v>
      </c>
      <c r="D201" s="625" t="s">
        <v>604</v>
      </c>
      <c r="E201" s="632" t="s">
        <v>1132</v>
      </c>
      <c r="F201" s="13" t="s">
        <v>604</v>
      </c>
      <c r="G201" s="24" t="s">
        <v>137</v>
      </c>
      <c r="H201" s="24" t="s">
        <v>1327</v>
      </c>
      <c r="I201" s="24" t="s">
        <v>1124</v>
      </c>
      <c r="J201" s="26" t="s">
        <v>1112</v>
      </c>
      <c r="K201" s="179">
        <v>27.911020000000001</v>
      </c>
      <c r="L201" s="179">
        <v>-93.596680000000006</v>
      </c>
      <c r="M201" s="24">
        <v>159</v>
      </c>
      <c r="N201" s="25">
        <f t="shared" si="6"/>
        <v>48.463200000000001</v>
      </c>
      <c r="O201" s="36" t="s">
        <v>4</v>
      </c>
    </row>
    <row r="202" spans="1:15">
      <c r="A202" s="9">
        <v>3</v>
      </c>
      <c r="B202" s="614">
        <v>4</v>
      </c>
      <c r="C202" s="9" t="s">
        <v>1617</v>
      </c>
      <c r="D202" s="625" t="s">
        <v>605</v>
      </c>
      <c r="E202" s="632" t="s">
        <v>1133</v>
      </c>
      <c r="F202" s="13" t="s">
        <v>605</v>
      </c>
      <c r="G202" s="24" t="s">
        <v>137</v>
      </c>
      <c r="H202" s="24" t="s">
        <v>1327</v>
      </c>
      <c r="I202" s="24" t="s">
        <v>1124</v>
      </c>
      <c r="J202" s="26" t="s">
        <v>1112</v>
      </c>
      <c r="K202" s="179">
        <v>27.911020000000001</v>
      </c>
      <c r="L202" s="179">
        <v>-93.596680000000006</v>
      </c>
      <c r="M202" s="24">
        <v>156</v>
      </c>
      <c r="N202" s="25">
        <f t="shared" si="6"/>
        <v>47.5488</v>
      </c>
      <c r="O202" s="36" t="s">
        <v>4</v>
      </c>
    </row>
    <row r="203" spans="1:15">
      <c r="A203" s="9">
        <v>3</v>
      </c>
      <c r="B203" s="614">
        <v>5</v>
      </c>
      <c r="C203" s="9" t="s">
        <v>1617</v>
      </c>
      <c r="D203" s="625" t="s">
        <v>606</v>
      </c>
      <c r="E203" s="632" t="s">
        <v>1134</v>
      </c>
      <c r="F203" s="13" t="s">
        <v>606</v>
      </c>
      <c r="G203" s="24" t="s">
        <v>137</v>
      </c>
      <c r="H203" s="24" t="s">
        <v>1327</v>
      </c>
      <c r="I203" s="24" t="s">
        <v>1124</v>
      </c>
      <c r="J203" s="26" t="s">
        <v>1112</v>
      </c>
      <c r="K203" s="179">
        <v>27.911020000000001</v>
      </c>
      <c r="L203" s="179">
        <v>-93.596680000000006</v>
      </c>
      <c r="M203" s="24">
        <v>144</v>
      </c>
      <c r="N203" s="25">
        <f t="shared" si="6"/>
        <v>43.891199999999998</v>
      </c>
      <c r="O203" s="36" t="s">
        <v>4</v>
      </c>
    </row>
    <row r="204" spans="1:15">
      <c r="A204" s="9">
        <v>3</v>
      </c>
      <c r="B204" s="614">
        <v>1</v>
      </c>
      <c r="C204" s="9" t="s">
        <v>1618</v>
      </c>
      <c r="D204" s="625" t="s">
        <v>607</v>
      </c>
      <c r="E204" s="632" t="s">
        <v>1135</v>
      </c>
      <c r="F204" s="13" t="s">
        <v>607</v>
      </c>
      <c r="G204" s="24" t="s">
        <v>137</v>
      </c>
      <c r="H204" s="24" t="s">
        <v>1327</v>
      </c>
      <c r="I204" s="24" t="s">
        <v>1124</v>
      </c>
      <c r="J204" s="26" t="s">
        <v>1112</v>
      </c>
      <c r="K204" s="179">
        <v>27.911020000000001</v>
      </c>
      <c r="L204" s="179">
        <v>-93.596680000000006</v>
      </c>
      <c r="M204" s="24">
        <v>148</v>
      </c>
      <c r="N204" s="25">
        <f t="shared" si="6"/>
        <v>45.110399999999998</v>
      </c>
      <c r="O204" s="36" t="s">
        <v>4</v>
      </c>
    </row>
    <row r="205" spans="1:15">
      <c r="A205" s="9">
        <v>3</v>
      </c>
      <c r="B205" s="614">
        <v>2</v>
      </c>
      <c r="C205" s="9" t="s">
        <v>1618</v>
      </c>
      <c r="D205" s="625" t="s">
        <v>608</v>
      </c>
      <c r="E205" s="632" t="s">
        <v>1136</v>
      </c>
      <c r="F205" s="13" t="s">
        <v>608</v>
      </c>
      <c r="G205" s="24" t="s">
        <v>137</v>
      </c>
      <c r="H205" s="24" t="s">
        <v>1327</v>
      </c>
      <c r="I205" s="24" t="s">
        <v>1124</v>
      </c>
      <c r="J205" s="26" t="s">
        <v>1112</v>
      </c>
      <c r="K205" s="179">
        <v>27.911020000000001</v>
      </c>
      <c r="L205" s="179">
        <v>-93.596680000000006</v>
      </c>
      <c r="M205" s="24">
        <v>142</v>
      </c>
      <c r="N205" s="25">
        <f t="shared" si="6"/>
        <v>43.281599999999997</v>
      </c>
      <c r="O205" s="36" t="s">
        <v>4</v>
      </c>
    </row>
    <row r="206" spans="1:15">
      <c r="A206" s="9">
        <v>3</v>
      </c>
      <c r="B206" s="614">
        <v>3</v>
      </c>
      <c r="C206" s="9" t="s">
        <v>1618</v>
      </c>
      <c r="D206" s="625" t="s">
        <v>609</v>
      </c>
      <c r="E206" s="632" t="s">
        <v>1137</v>
      </c>
      <c r="F206" s="13" t="s">
        <v>609</v>
      </c>
      <c r="G206" s="24" t="s">
        <v>137</v>
      </c>
      <c r="H206" s="24" t="s">
        <v>1327</v>
      </c>
      <c r="I206" s="24" t="s">
        <v>1124</v>
      </c>
      <c r="J206" s="26" t="s">
        <v>1112</v>
      </c>
      <c r="K206" s="179">
        <v>27.911020000000001</v>
      </c>
      <c r="L206" s="179">
        <v>-93.596680000000006</v>
      </c>
      <c r="M206" s="24">
        <v>141</v>
      </c>
      <c r="N206" s="25">
        <f t="shared" si="6"/>
        <v>42.976799999999997</v>
      </c>
      <c r="O206" s="36" t="s">
        <v>4</v>
      </c>
    </row>
    <row r="207" spans="1:15">
      <c r="A207" s="9">
        <v>3</v>
      </c>
      <c r="B207" s="614">
        <v>4</v>
      </c>
      <c r="C207" s="9" t="s">
        <v>1618</v>
      </c>
      <c r="D207" s="625" t="s">
        <v>610</v>
      </c>
      <c r="E207" s="632" t="s">
        <v>1138</v>
      </c>
      <c r="F207" s="13" t="s">
        <v>610</v>
      </c>
      <c r="G207" s="24" t="s">
        <v>137</v>
      </c>
      <c r="H207" s="24" t="s">
        <v>1327</v>
      </c>
      <c r="I207" s="24" t="s">
        <v>1124</v>
      </c>
      <c r="J207" s="26" t="s">
        <v>1112</v>
      </c>
      <c r="K207" s="179">
        <v>27.911020000000001</v>
      </c>
      <c r="L207" s="179">
        <v>-93.596680000000006</v>
      </c>
      <c r="M207" s="24">
        <v>140</v>
      </c>
      <c r="N207" s="25">
        <f t="shared" si="6"/>
        <v>42.671999999999997</v>
      </c>
      <c r="O207" s="36" t="s">
        <v>4</v>
      </c>
    </row>
    <row r="208" spans="1:15">
      <c r="A208" s="9">
        <v>3</v>
      </c>
      <c r="B208" s="614">
        <v>5</v>
      </c>
      <c r="C208" s="9" t="s">
        <v>1618</v>
      </c>
      <c r="D208" s="625" t="s">
        <v>611</v>
      </c>
      <c r="E208" s="632" t="s">
        <v>1139</v>
      </c>
      <c r="F208" s="13" t="s">
        <v>611</v>
      </c>
      <c r="G208" s="24" t="s">
        <v>137</v>
      </c>
      <c r="H208" s="24" t="s">
        <v>1327</v>
      </c>
      <c r="I208" s="24" t="s">
        <v>1124</v>
      </c>
      <c r="J208" s="26" t="s">
        <v>1112</v>
      </c>
      <c r="K208" s="179">
        <v>27.911020000000001</v>
      </c>
      <c r="L208" s="179">
        <v>-93.596680000000006</v>
      </c>
      <c r="M208" s="24">
        <v>146</v>
      </c>
      <c r="N208" s="25">
        <f t="shared" si="6"/>
        <v>44.500799999999998</v>
      </c>
      <c r="O208" s="36" t="s">
        <v>4</v>
      </c>
    </row>
    <row r="209" spans="1:27">
      <c r="A209" s="9">
        <v>3</v>
      </c>
      <c r="B209" s="614">
        <v>1</v>
      </c>
      <c r="C209" s="9" t="s">
        <v>1619</v>
      </c>
      <c r="D209" s="625" t="s">
        <v>612</v>
      </c>
      <c r="E209" s="632" t="s">
        <v>1140</v>
      </c>
      <c r="F209" s="13" t="s">
        <v>612</v>
      </c>
      <c r="G209" s="24" t="s">
        <v>137</v>
      </c>
      <c r="H209" s="24" t="s">
        <v>1326</v>
      </c>
      <c r="I209" s="24" t="s">
        <v>1124</v>
      </c>
      <c r="J209" s="26" t="s">
        <v>1112</v>
      </c>
      <c r="K209" s="179">
        <v>27.9114</v>
      </c>
      <c r="L209" s="179">
        <v>-93.598209999999995</v>
      </c>
      <c r="M209" s="24">
        <v>66</v>
      </c>
      <c r="N209" s="25">
        <f t="shared" si="6"/>
        <v>20.116800000000001</v>
      </c>
      <c r="O209" s="36" t="s">
        <v>564</v>
      </c>
    </row>
    <row r="210" spans="1:27">
      <c r="A210" s="9">
        <v>3</v>
      </c>
      <c r="B210" s="614">
        <v>2</v>
      </c>
      <c r="C210" s="9" t="s">
        <v>1619</v>
      </c>
      <c r="D210" s="625" t="s">
        <v>613</v>
      </c>
      <c r="E210" s="632" t="s">
        <v>1141</v>
      </c>
      <c r="F210" s="13" t="s">
        <v>613</v>
      </c>
      <c r="G210" s="24" t="s">
        <v>137</v>
      </c>
      <c r="H210" s="24" t="s">
        <v>1326</v>
      </c>
      <c r="I210" s="24" t="s">
        <v>1124</v>
      </c>
      <c r="J210" s="26" t="s">
        <v>1112</v>
      </c>
      <c r="K210" s="179">
        <v>27.9114</v>
      </c>
      <c r="L210" s="179">
        <v>-93.598209999999995</v>
      </c>
      <c r="M210" s="24">
        <v>69</v>
      </c>
      <c r="N210" s="25">
        <f t="shared" si="6"/>
        <v>21.031199999999998</v>
      </c>
      <c r="O210" s="36" t="s">
        <v>564</v>
      </c>
    </row>
    <row r="211" spans="1:27">
      <c r="A211" s="9">
        <v>3</v>
      </c>
      <c r="B211" s="614">
        <v>3</v>
      </c>
      <c r="C211" s="9" t="s">
        <v>1619</v>
      </c>
      <c r="D211" s="625" t="s">
        <v>614</v>
      </c>
      <c r="E211" s="632" t="s">
        <v>1142</v>
      </c>
      <c r="F211" s="13" t="s">
        <v>614</v>
      </c>
      <c r="G211" s="24" t="s">
        <v>137</v>
      </c>
      <c r="H211" s="24" t="s">
        <v>1326</v>
      </c>
      <c r="I211" s="24" t="s">
        <v>1124</v>
      </c>
      <c r="J211" s="26" t="s">
        <v>1112</v>
      </c>
      <c r="K211" s="179">
        <v>27.9114</v>
      </c>
      <c r="L211" s="179">
        <v>-93.598209999999995</v>
      </c>
      <c r="M211" s="24">
        <v>69</v>
      </c>
      <c r="N211" s="25">
        <f t="shared" si="6"/>
        <v>21.031199999999998</v>
      </c>
      <c r="O211" s="36" t="s">
        <v>564</v>
      </c>
    </row>
    <row r="212" spans="1:27">
      <c r="A212" s="9">
        <v>3</v>
      </c>
      <c r="B212" s="614">
        <v>4</v>
      </c>
      <c r="C212" s="9" t="s">
        <v>1619</v>
      </c>
      <c r="D212" s="625" t="s">
        <v>615</v>
      </c>
      <c r="E212" s="632" t="s">
        <v>1143</v>
      </c>
      <c r="F212" s="13" t="s">
        <v>615</v>
      </c>
      <c r="G212" s="24" t="s">
        <v>137</v>
      </c>
      <c r="H212" s="24" t="s">
        <v>1326</v>
      </c>
      <c r="I212" s="24" t="s">
        <v>1124</v>
      </c>
      <c r="J212" s="26" t="s">
        <v>1112</v>
      </c>
      <c r="K212" s="179">
        <v>27.9114</v>
      </c>
      <c r="L212" s="179">
        <v>-93.598209999999995</v>
      </c>
      <c r="M212" s="24">
        <v>86</v>
      </c>
      <c r="N212" s="25">
        <f t="shared" si="6"/>
        <v>26.212800000000001</v>
      </c>
      <c r="O212" s="36" t="s">
        <v>564</v>
      </c>
    </row>
    <row r="213" spans="1:27">
      <c r="A213" s="9">
        <v>3</v>
      </c>
      <c r="B213" s="614">
        <v>5</v>
      </c>
      <c r="C213" s="9" t="s">
        <v>1619</v>
      </c>
      <c r="D213" s="625" t="s">
        <v>616</v>
      </c>
      <c r="E213" s="632" t="s">
        <v>1144</v>
      </c>
      <c r="F213" s="13" t="s">
        <v>616</v>
      </c>
      <c r="G213" s="24" t="s">
        <v>137</v>
      </c>
      <c r="H213" s="24" t="s">
        <v>1326</v>
      </c>
      <c r="I213" s="24" t="s">
        <v>1124</v>
      </c>
      <c r="J213" s="26" t="s">
        <v>1112</v>
      </c>
      <c r="K213" s="179">
        <v>27.9114</v>
      </c>
      <c r="L213" s="179">
        <v>-93.598209999999995</v>
      </c>
      <c r="M213" s="24">
        <v>86</v>
      </c>
      <c r="N213" s="25">
        <f t="shared" si="6"/>
        <v>26.212800000000001</v>
      </c>
      <c r="O213" s="36" t="s">
        <v>564</v>
      </c>
    </row>
    <row r="214" spans="1:27">
      <c r="A214" s="9">
        <v>3</v>
      </c>
      <c r="B214" s="614">
        <v>1</v>
      </c>
      <c r="C214" s="9" t="s">
        <v>1620</v>
      </c>
      <c r="D214" s="625" t="s">
        <v>617</v>
      </c>
      <c r="E214" s="632" t="s">
        <v>1145</v>
      </c>
      <c r="F214" s="13" t="s">
        <v>617</v>
      </c>
      <c r="G214" s="24" t="s">
        <v>137</v>
      </c>
      <c r="H214" s="24" t="s">
        <v>1326</v>
      </c>
      <c r="I214" s="24" t="s">
        <v>1124</v>
      </c>
      <c r="J214" s="26" t="s">
        <v>1112</v>
      </c>
      <c r="K214" s="179">
        <v>27.9114</v>
      </c>
      <c r="L214" s="179">
        <v>-93.598209999999995</v>
      </c>
      <c r="M214" s="24">
        <v>75</v>
      </c>
      <c r="N214" s="25">
        <f t="shared" si="6"/>
        <v>22.86</v>
      </c>
      <c r="O214" s="36" t="s">
        <v>564</v>
      </c>
    </row>
    <row r="215" spans="1:27">
      <c r="A215" s="9">
        <v>3</v>
      </c>
      <c r="B215" s="614">
        <v>2</v>
      </c>
      <c r="C215" s="9" t="s">
        <v>1620</v>
      </c>
      <c r="D215" s="625" t="s">
        <v>618</v>
      </c>
      <c r="E215" s="632" t="s">
        <v>1146</v>
      </c>
      <c r="F215" s="13" t="s">
        <v>618</v>
      </c>
      <c r="G215" s="24" t="s">
        <v>137</v>
      </c>
      <c r="H215" s="24" t="s">
        <v>1326</v>
      </c>
      <c r="I215" s="24" t="s">
        <v>1124</v>
      </c>
      <c r="J215" s="26" t="s">
        <v>1112</v>
      </c>
      <c r="K215" s="179">
        <v>27.9114</v>
      </c>
      <c r="L215" s="179">
        <v>-93.598209999999995</v>
      </c>
      <c r="M215" s="24">
        <v>86</v>
      </c>
      <c r="N215" s="25">
        <f t="shared" si="6"/>
        <v>26.212800000000001</v>
      </c>
      <c r="O215" s="36" t="s">
        <v>564</v>
      </c>
    </row>
    <row r="216" spans="1:27">
      <c r="A216" s="9">
        <v>3</v>
      </c>
      <c r="B216" s="614">
        <v>3</v>
      </c>
      <c r="C216" s="9" t="s">
        <v>1620</v>
      </c>
      <c r="D216" s="625" t="s">
        <v>619</v>
      </c>
      <c r="E216" s="632" t="s">
        <v>1147</v>
      </c>
      <c r="F216" s="13" t="s">
        <v>619</v>
      </c>
      <c r="G216" s="24" t="s">
        <v>137</v>
      </c>
      <c r="H216" s="24" t="s">
        <v>1326</v>
      </c>
      <c r="I216" s="24" t="s">
        <v>1124</v>
      </c>
      <c r="J216" s="26" t="s">
        <v>1112</v>
      </c>
      <c r="K216" s="179">
        <v>27.9114</v>
      </c>
      <c r="L216" s="179">
        <v>-93.598209999999995</v>
      </c>
      <c r="M216" s="24">
        <v>86</v>
      </c>
      <c r="N216" s="25">
        <f t="shared" si="6"/>
        <v>26.212800000000001</v>
      </c>
      <c r="O216" s="36" t="s">
        <v>564</v>
      </c>
    </row>
    <row r="217" spans="1:27">
      <c r="A217" s="9">
        <v>3</v>
      </c>
      <c r="B217" s="614">
        <v>4</v>
      </c>
      <c r="C217" s="9" t="s">
        <v>1620</v>
      </c>
      <c r="D217" s="625" t="s">
        <v>620</v>
      </c>
      <c r="E217" s="632" t="s">
        <v>1148</v>
      </c>
      <c r="F217" s="13" t="s">
        <v>620</v>
      </c>
      <c r="G217" s="24" t="s">
        <v>137</v>
      </c>
      <c r="H217" s="24" t="s">
        <v>1326</v>
      </c>
      <c r="I217" s="24" t="s">
        <v>1124</v>
      </c>
      <c r="J217" s="26" t="s">
        <v>1112</v>
      </c>
      <c r="K217" s="179">
        <v>27.9114</v>
      </c>
      <c r="L217" s="179">
        <v>-93.598209999999995</v>
      </c>
      <c r="M217" s="24">
        <v>83</v>
      </c>
      <c r="N217" s="25">
        <f t="shared" si="6"/>
        <v>25.298400000000001</v>
      </c>
      <c r="O217" s="36" t="s">
        <v>564</v>
      </c>
    </row>
    <row r="218" spans="1:27">
      <c r="A218" s="9">
        <v>3</v>
      </c>
      <c r="B218" s="614">
        <v>5</v>
      </c>
      <c r="C218" s="9" t="s">
        <v>1620</v>
      </c>
      <c r="D218" s="625" t="s">
        <v>621</v>
      </c>
      <c r="E218" s="632" t="s">
        <v>1149</v>
      </c>
      <c r="F218" s="13" t="s">
        <v>621</v>
      </c>
      <c r="G218" s="24" t="s">
        <v>137</v>
      </c>
      <c r="H218" s="24" t="s">
        <v>1326</v>
      </c>
      <c r="I218" s="24" t="s">
        <v>1124</v>
      </c>
      <c r="J218" s="26" t="s">
        <v>1112</v>
      </c>
      <c r="K218" s="179">
        <v>27.9114</v>
      </c>
      <c r="L218" s="179">
        <v>-93.598209999999995</v>
      </c>
      <c r="M218" s="24">
        <v>85</v>
      </c>
      <c r="N218" s="25">
        <f t="shared" si="6"/>
        <v>25.908000000000001</v>
      </c>
      <c r="O218" s="36" t="s">
        <v>564</v>
      </c>
    </row>
    <row r="219" spans="1:27">
      <c r="A219" s="9">
        <v>3</v>
      </c>
      <c r="B219" s="614">
        <v>1</v>
      </c>
      <c r="C219" s="9" t="s">
        <v>1605</v>
      </c>
      <c r="D219" s="625" t="s">
        <v>622</v>
      </c>
      <c r="E219" s="632" t="s">
        <v>1150</v>
      </c>
      <c r="F219" s="13" t="s">
        <v>622</v>
      </c>
      <c r="G219" s="24" t="s">
        <v>137</v>
      </c>
      <c r="H219" s="24" t="s">
        <v>1326</v>
      </c>
      <c r="I219" s="24" t="s">
        <v>1124</v>
      </c>
      <c r="J219" s="26" t="s">
        <v>1112</v>
      </c>
      <c r="K219" s="179">
        <v>27.9114</v>
      </c>
      <c r="L219" s="179">
        <v>-93.598209999999995</v>
      </c>
      <c r="M219" s="24">
        <v>71</v>
      </c>
      <c r="N219" s="25">
        <f t="shared" si="6"/>
        <v>21.640799999999999</v>
      </c>
      <c r="O219" s="36" t="s">
        <v>564</v>
      </c>
      <c r="Z219" s="174"/>
      <c r="AA219"/>
    </row>
    <row r="220" spans="1:27">
      <c r="A220" s="9">
        <v>3</v>
      </c>
      <c r="B220" s="614">
        <v>2</v>
      </c>
      <c r="C220" s="9" t="s">
        <v>1605</v>
      </c>
      <c r="D220" s="625" t="s">
        <v>623</v>
      </c>
      <c r="E220" s="632" t="s">
        <v>1151</v>
      </c>
      <c r="F220" s="13" t="s">
        <v>623</v>
      </c>
      <c r="G220" s="24" t="s">
        <v>137</v>
      </c>
      <c r="H220" s="24" t="s">
        <v>1326</v>
      </c>
      <c r="I220" s="24" t="s">
        <v>1124</v>
      </c>
      <c r="J220" s="26" t="s">
        <v>1112</v>
      </c>
      <c r="K220" s="179">
        <v>27.9114</v>
      </c>
      <c r="L220" s="179">
        <v>-93.598209999999995</v>
      </c>
      <c r="M220" s="24">
        <v>74</v>
      </c>
      <c r="N220" s="25">
        <f t="shared" si="6"/>
        <v>22.555199999999999</v>
      </c>
      <c r="O220" s="36" t="s">
        <v>564</v>
      </c>
      <c r="Z220" s="174"/>
      <c r="AA220"/>
    </row>
    <row r="221" spans="1:27">
      <c r="A221" s="9">
        <v>3</v>
      </c>
      <c r="B221" s="614">
        <v>3</v>
      </c>
      <c r="C221" s="9" t="s">
        <v>1605</v>
      </c>
      <c r="D221" s="625" t="s">
        <v>624</v>
      </c>
      <c r="E221" s="632" t="s">
        <v>1152</v>
      </c>
      <c r="F221" s="13" t="s">
        <v>624</v>
      </c>
      <c r="G221" s="24" t="s">
        <v>137</v>
      </c>
      <c r="H221" s="24" t="s">
        <v>1326</v>
      </c>
      <c r="I221" s="24" t="s">
        <v>1124</v>
      </c>
      <c r="J221" s="26" t="s">
        <v>1112</v>
      </c>
      <c r="K221" s="179">
        <v>27.9114</v>
      </c>
      <c r="L221" s="179">
        <v>-93.598209999999995</v>
      </c>
      <c r="M221" s="24">
        <v>74</v>
      </c>
      <c r="N221" s="25">
        <f t="shared" si="6"/>
        <v>22.555199999999999</v>
      </c>
      <c r="O221" s="36" t="s">
        <v>564</v>
      </c>
      <c r="Z221" s="174"/>
      <c r="AA221"/>
    </row>
    <row r="222" spans="1:27">
      <c r="A222" s="9">
        <v>3</v>
      </c>
      <c r="B222" s="614">
        <v>4</v>
      </c>
      <c r="C222" s="9" t="s">
        <v>1605</v>
      </c>
      <c r="D222" s="625" t="s">
        <v>625</v>
      </c>
      <c r="E222" s="632" t="s">
        <v>1153</v>
      </c>
      <c r="F222" s="13" t="s">
        <v>625</v>
      </c>
      <c r="G222" s="24" t="s">
        <v>137</v>
      </c>
      <c r="H222" s="24" t="s">
        <v>1326</v>
      </c>
      <c r="I222" s="24" t="s">
        <v>1124</v>
      </c>
      <c r="J222" s="26" t="s">
        <v>1112</v>
      </c>
      <c r="K222" s="179">
        <v>27.9114</v>
      </c>
      <c r="L222" s="179">
        <v>-93.598209999999995</v>
      </c>
      <c r="M222" s="24">
        <v>78</v>
      </c>
      <c r="N222" s="25">
        <f t="shared" si="6"/>
        <v>23.7744</v>
      </c>
      <c r="O222" s="36" t="s">
        <v>564</v>
      </c>
      <c r="Z222" s="174"/>
      <c r="AA222"/>
    </row>
    <row r="223" spans="1:27">
      <c r="A223" s="9">
        <v>3</v>
      </c>
      <c r="B223" s="614">
        <v>5</v>
      </c>
      <c r="C223" s="9" t="s">
        <v>1605</v>
      </c>
      <c r="D223" s="625" t="s">
        <v>626</v>
      </c>
      <c r="E223" s="632" t="s">
        <v>1154</v>
      </c>
      <c r="F223" s="13" t="s">
        <v>626</v>
      </c>
      <c r="G223" s="24" t="s">
        <v>137</v>
      </c>
      <c r="H223" s="24" t="s">
        <v>1326</v>
      </c>
      <c r="I223" s="24" t="s">
        <v>1124</v>
      </c>
      <c r="J223" s="26" t="s">
        <v>1112</v>
      </c>
      <c r="K223" s="179">
        <v>27.9114</v>
      </c>
      <c r="L223" s="179">
        <v>-93.598209999999995</v>
      </c>
      <c r="M223" s="24">
        <v>76</v>
      </c>
      <c r="N223" s="25">
        <f t="shared" si="6"/>
        <v>23.1648</v>
      </c>
      <c r="O223" s="36" t="s">
        <v>564</v>
      </c>
      <c r="Z223" s="174"/>
      <c r="AA223"/>
    </row>
    <row r="224" spans="1:27">
      <c r="A224" s="9">
        <v>3</v>
      </c>
      <c r="B224" s="614">
        <v>1</v>
      </c>
      <c r="C224" s="9" t="s">
        <v>1621</v>
      </c>
      <c r="D224" s="625" t="s">
        <v>627</v>
      </c>
      <c r="E224" s="632" t="s">
        <v>1155</v>
      </c>
      <c r="F224" s="13" t="s">
        <v>627</v>
      </c>
      <c r="G224" s="24" t="s">
        <v>137</v>
      </c>
      <c r="H224" s="24" t="s">
        <v>1326</v>
      </c>
      <c r="I224" s="24" t="s">
        <v>1124</v>
      </c>
      <c r="J224" s="26" t="s">
        <v>1112</v>
      </c>
      <c r="K224" s="179">
        <v>27.9114</v>
      </c>
      <c r="L224" s="179">
        <v>-93.598209999999995</v>
      </c>
      <c r="M224" s="24">
        <v>76</v>
      </c>
      <c r="N224" s="25">
        <f t="shared" si="6"/>
        <v>23.1648</v>
      </c>
      <c r="O224" s="36" t="s">
        <v>564</v>
      </c>
      <c r="Z224" s="174"/>
      <c r="AA224"/>
    </row>
    <row r="225" spans="1:27">
      <c r="A225" s="9">
        <v>3</v>
      </c>
      <c r="B225" s="614">
        <v>2</v>
      </c>
      <c r="C225" s="9" t="s">
        <v>1621</v>
      </c>
      <c r="D225" s="625" t="s">
        <v>628</v>
      </c>
      <c r="E225" s="632" t="s">
        <v>1156</v>
      </c>
      <c r="F225" s="13" t="s">
        <v>628</v>
      </c>
      <c r="G225" s="24" t="s">
        <v>137</v>
      </c>
      <c r="H225" s="24" t="s">
        <v>1326</v>
      </c>
      <c r="I225" s="24" t="s">
        <v>1124</v>
      </c>
      <c r="J225" s="26" t="s">
        <v>1112</v>
      </c>
      <c r="K225" s="179">
        <v>27.9114</v>
      </c>
      <c r="L225" s="179">
        <v>-93.598209999999995</v>
      </c>
      <c r="M225" s="24">
        <v>77</v>
      </c>
      <c r="N225" s="25">
        <f t="shared" si="6"/>
        <v>23.4696</v>
      </c>
      <c r="O225" s="36" t="s">
        <v>564</v>
      </c>
      <c r="Z225" s="174"/>
      <c r="AA225"/>
    </row>
    <row r="226" spans="1:27">
      <c r="A226" s="9">
        <v>3</v>
      </c>
      <c r="B226" s="614">
        <v>3</v>
      </c>
      <c r="C226" s="9" t="s">
        <v>1621</v>
      </c>
      <c r="D226" s="625" t="s">
        <v>629</v>
      </c>
      <c r="E226" s="632" t="s">
        <v>1159</v>
      </c>
      <c r="F226" s="13" t="s">
        <v>629</v>
      </c>
      <c r="G226" s="24" t="s">
        <v>137</v>
      </c>
      <c r="H226" s="24" t="s">
        <v>1326</v>
      </c>
      <c r="I226" s="24" t="s">
        <v>1124</v>
      </c>
      <c r="J226" s="26" t="s">
        <v>1112</v>
      </c>
      <c r="K226" s="179">
        <v>27.9114</v>
      </c>
      <c r="L226" s="179">
        <v>-93.598209999999995</v>
      </c>
      <c r="M226" s="24">
        <v>73</v>
      </c>
      <c r="N226" s="25">
        <f t="shared" si="6"/>
        <v>22.250399999999999</v>
      </c>
      <c r="O226" s="36" t="s">
        <v>564</v>
      </c>
      <c r="Z226" s="174"/>
      <c r="AA226"/>
    </row>
    <row r="227" spans="1:27">
      <c r="A227" s="9">
        <v>3</v>
      </c>
      <c r="B227" s="614">
        <v>4</v>
      </c>
      <c r="C227" s="9" t="s">
        <v>1621</v>
      </c>
      <c r="D227" s="625" t="s">
        <v>630</v>
      </c>
      <c r="E227" s="632" t="s">
        <v>1160</v>
      </c>
      <c r="F227" s="13" t="s">
        <v>630</v>
      </c>
      <c r="G227" s="24" t="s">
        <v>137</v>
      </c>
      <c r="H227" s="24" t="s">
        <v>1326</v>
      </c>
      <c r="I227" s="24" t="s">
        <v>1124</v>
      </c>
      <c r="J227" s="26" t="s">
        <v>1112</v>
      </c>
      <c r="K227" s="179">
        <v>27.9114</v>
      </c>
      <c r="L227" s="179">
        <v>-93.598209999999995</v>
      </c>
      <c r="M227" s="24">
        <v>72</v>
      </c>
      <c r="N227" s="25">
        <f t="shared" si="6"/>
        <v>21.945599999999999</v>
      </c>
      <c r="O227" s="36" t="s">
        <v>564</v>
      </c>
      <c r="Z227" s="174"/>
      <c r="AA227"/>
    </row>
    <row r="228" spans="1:27">
      <c r="A228" s="9">
        <v>3</v>
      </c>
      <c r="B228" s="614">
        <v>5</v>
      </c>
      <c r="C228" s="9" t="s">
        <v>1621</v>
      </c>
      <c r="D228" s="625" t="s">
        <v>631</v>
      </c>
      <c r="E228" s="632" t="s">
        <v>1161</v>
      </c>
      <c r="F228" s="13" t="s">
        <v>631</v>
      </c>
      <c r="G228" s="24" t="s">
        <v>137</v>
      </c>
      <c r="H228" s="24" t="s">
        <v>1326</v>
      </c>
      <c r="I228" s="24" t="s">
        <v>1124</v>
      </c>
      <c r="J228" s="26" t="s">
        <v>1112</v>
      </c>
      <c r="K228" s="179">
        <v>27.9114</v>
      </c>
      <c r="L228" s="179">
        <v>-93.598209999999995</v>
      </c>
      <c r="M228" s="24">
        <v>71</v>
      </c>
      <c r="N228" s="25">
        <f t="shared" si="6"/>
        <v>21.640799999999999</v>
      </c>
      <c r="O228" s="36" t="s">
        <v>564</v>
      </c>
      <c r="Z228" s="174"/>
      <c r="AA228"/>
    </row>
    <row r="229" spans="1:27">
      <c r="A229" s="9">
        <v>3</v>
      </c>
      <c r="B229" s="614">
        <v>1</v>
      </c>
      <c r="C229" s="9" t="s">
        <v>1622</v>
      </c>
      <c r="D229" s="625" t="s">
        <v>632</v>
      </c>
      <c r="E229" s="632" t="s">
        <v>1162</v>
      </c>
      <c r="F229" s="13" t="s">
        <v>632</v>
      </c>
      <c r="G229" s="24" t="s">
        <v>137</v>
      </c>
      <c r="H229" s="24" t="s">
        <v>1326</v>
      </c>
      <c r="I229" s="24" t="s">
        <v>1124</v>
      </c>
      <c r="J229" s="26" t="s">
        <v>1112</v>
      </c>
      <c r="K229" s="179">
        <v>27.9114</v>
      </c>
      <c r="L229" s="179">
        <v>-93.598209999999995</v>
      </c>
      <c r="M229" s="24">
        <v>75</v>
      </c>
      <c r="N229" s="25">
        <f t="shared" si="6"/>
        <v>22.86</v>
      </c>
      <c r="O229" s="36" t="s">
        <v>564</v>
      </c>
      <c r="Z229" s="174"/>
      <c r="AA229"/>
    </row>
    <row r="230" spans="1:27">
      <c r="A230" s="9">
        <v>3</v>
      </c>
      <c r="B230" s="614">
        <v>2</v>
      </c>
      <c r="C230" s="9" t="s">
        <v>1622</v>
      </c>
      <c r="D230" s="625" t="s">
        <v>633</v>
      </c>
      <c r="E230" s="632" t="s">
        <v>1163</v>
      </c>
      <c r="F230" s="13" t="s">
        <v>633</v>
      </c>
      <c r="G230" s="24" t="s">
        <v>137</v>
      </c>
      <c r="H230" s="24" t="s">
        <v>1326</v>
      </c>
      <c r="I230" s="24" t="s">
        <v>1124</v>
      </c>
      <c r="J230" s="26" t="s">
        <v>1112</v>
      </c>
      <c r="K230" s="179">
        <v>27.9114</v>
      </c>
      <c r="L230" s="179">
        <v>-93.598209999999995</v>
      </c>
      <c r="M230" s="24">
        <v>75</v>
      </c>
      <c r="N230" s="25">
        <f t="shared" si="6"/>
        <v>22.86</v>
      </c>
      <c r="O230" s="36" t="s">
        <v>564</v>
      </c>
      <c r="Z230" s="174"/>
      <c r="AA230"/>
    </row>
    <row r="231" spans="1:27">
      <c r="A231" s="9">
        <v>3</v>
      </c>
      <c r="B231" s="614">
        <v>3</v>
      </c>
      <c r="C231" s="9" t="s">
        <v>1622</v>
      </c>
      <c r="D231" s="625" t="s">
        <v>634</v>
      </c>
      <c r="E231" s="632" t="s">
        <v>1164</v>
      </c>
      <c r="F231" s="13" t="s">
        <v>634</v>
      </c>
      <c r="G231" s="24" t="s">
        <v>11</v>
      </c>
      <c r="H231" s="24" t="s">
        <v>247</v>
      </c>
      <c r="I231" s="24" t="s">
        <v>12</v>
      </c>
      <c r="J231" s="26" t="s">
        <v>1112</v>
      </c>
      <c r="K231" s="275">
        <v>27.962994999999999</v>
      </c>
      <c r="L231" s="275">
        <v>-92.593519999999998</v>
      </c>
      <c r="M231" s="24">
        <v>158</v>
      </c>
      <c r="N231" s="25">
        <f t="shared" si="6"/>
        <v>48.1584</v>
      </c>
      <c r="O231" s="36" t="s">
        <v>4</v>
      </c>
      <c r="Z231" s="174"/>
      <c r="AA231"/>
    </row>
    <row r="232" spans="1:27">
      <c r="A232" s="9">
        <v>3</v>
      </c>
      <c r="B232" s="614">
        <v>4</v>
      </c>
      <c r="C232" s="9" t="s">
        <v>1622</v>
      </c>
      <c r="D232" s="625" t="s">
        <v>635</v>
      </c>
      <c r="E232" s="632" t="s">
        <v>1167</v>
      </c>
      <c r="F232" s="13" t="s">
        <v>635</v>
      </c>
      <c r="G232" s="24" t="s">
        <v>11</v>
      </c>
      <c r="H232" s="24" t="s">
        <v>247</v>
      </c>
      <c r="I232" s="24" t="s">
        <v>12</v>
      </c>
      <c r="J232" s="26" t="s">
        <v>1112</v>
      </c>
      <c r="K232" s="275">
        <v>27.962994999999999</v>
      </c>
      <c r="L232" s="275">
        <v>-92.593519999999998</v>
      </c>
      <c r="M232" s="24">
        <v>158</v>
      </c>
      <c r="N232" s="25">
        <f t="shared" si="6"/>
        <v>48.1584</v>
      </c>
      <c r="O232" s="36" t="s">
        <v>4</v>
      </c>
      <c r="Z232" s="174"/>
      <c r="AA232"/>
    </row>
    <row r="233" spans="1:27">
      <c r="A233" s="9">
        <v>3</v>
      </c>
      <c r="B233" s="614">
        <v>5</v>
      </c>
      <c r="C233" s="9" t="s">
        <v>1622</v>
      </c>
      <c r="D233" s="625" t="s">
        <v>636</v>
      </c>
      <c r="E233" s="632" t="s">
        <v>1168</v>
      </c>
      <c r="F233" s="13" t="s">
        <v>636</v>
      </c>
      <c r="G233" s="24" t="s">
        <v>11</v>
      </c>
      <c r="H233" s="24" t="s">
        <v>247</v>
      </c>
      <c r="I233" s="24" t="s">
        <v>12</v>
      </c>
      <c r="J233" s="26" t="s">
        <v>1112</v>
      </c>
      <c r="K233" s="275">
        <v>27.962994999999999</v>
      </c>
      <c r="L233" s="275">
        <v>-92.593519999999998</v>
      </c>
      <c r="M233" s="24">
        <v>158</v>
      </c>
      <c r="N233" s="25">
        <f t="shared" si="6"/>
        <v>48.1584</v>
      </c>
      <c r="O233" s="36" t="s">
        <v>4</v>
      </c>
      <c r="Z233" s="174"/>
      <c r="AA233"/>
    </row>
    <row r="234" spans="1:27">
      <c r="A234" s="9">
        <v>3</v>
      </c>
      <c r="B234" s="614">
        <v>1</v>
      </c>
      <c r="C234" s="9" t="s">
        <v>1623</v>
      </c>
      <c r="D234" s="625" t="s">
        <v>637</v>
      </c>
      <c r="E234" s="632" t="s">
        <v>1169</v>
      </c>
      <c r="F234" s="13" t="s">
        <v>637</v>
      </c>
      <c r="G234" s="24" t="s">
        <v>11</v>
      </c>
      <c r="H234" s="24" t="s">
        <v>247</v>
      </c>
      <c r="I234" s="24" t="s">
        <v>12</v>
      </c>
      <c r="J234" s="26" t="s">
        <v>1112</v>
      </c>
      <c r="K234" s="275">
        <v>27.962994999999999</v>
      </c>
      <c r="L234" s="275">
        <v>-92.593519999999998</v>
      </c>
      <c r="M234" s="24">
        <v>157</v>
      </c>
      <c r="N234" s="25">
        <f t="shared" si="6"/>
        <v>47.8536</v>
      </c>
      <c r="O234" s="36" t="s">
        <v>4</v>
      </c>
      <c r="Z234" s="174"/>
      <c r="AA234"/>
    </row>
    <row r="235" spans="1:27">
      <c r="A235" s="9">
        <v>3</v>
      </c>
      <c r="B235" s="614">
        <v>2</v>
      </c>
      <c r="C235" s="9" t="s">
        <v>1623</v>
      </c>
      <c r="D235" s="625" t="s">
        <v>638</v>
      </c>
      <c r="E235" s="632" t="s">
        <v>1170</v>
      </c>
      <c r="F235" s="13" t="s">
        <v>638</v>
      </c>
      <c r="G235" s="24" t="s">
        <v>11</v>
      </c>
      <c r="H235" s="24" t="s">
        <v>247</v>
      </c>
      <c r="I235" s="24" t="s">
        <v>12</v>
      </c>
      <c r="J235" s="26" t="s">
        <v>1112</v>
      </c>
      <c r="K235" s="275">
        <v>27.962994999999999</v>
      </c>
      <c r="L235" s="275">
        <v>-92.593519999999998</v>
      </c>
      <c r="M235" s="24">
        <v>157</v>
      </c>
      <c r="N235" s="25">
        <f t="shared" si="6"/>
        <v>47.8536</v>
      </c>
      <c r="O235" s="36" t="s">
        <v>4</v>
      </c>
      <c r="Z235" s="174"/>
      <c r="AA235"/>
    </row>
    <row r="236" spans="1:27">
      <c r="A236" s="9">
        <v>3</v>
      </c>
      <c r="B236" s="614">
        <v>3</v>
      </c>
      <c r="C236" s="9" t="s">
        <v>1623</v>
      </c>
      <c r="D236" s="625" t="s">
        <v>639</v>
      </c>
      <c r="E236" s="632" t="s">
        <v>1173</v>
      </c>
      <c r="F236" s="13" t="s">
        <v>639</v>
      </c>
      <c r="G236" s="24" t="s">
        <v>11</v>
      </c>
      <c r="H236" s="24" t="s">
        <v>247</v>
      </c>
      <c r="I236" s="24" t="s">
        <v>12</v>
      </c>
      <c r="J236" s="26" t="s">
        <v>1112</v>
      </c>
      <c r="K236" s="275">
        <v>27.962994999999999</v>
      </c>
      <c r="L236" s="275">
        <v>-92.593519999999998</v>
      </c>
      <c r="M236" s="24">
        <v>158</v>
      </c>
      <c r="N236" s="25">
        <f t="shared" si="6"/>
        <v>48.1584</v>
      </c>
      <c r="O236" s="36" t="s">
        <v>4</v>
      </c>
      <c r="Z236" s="174"/>
      <c r="AA236"/>
    </row>
    <row r="237" spans="1:27">
      <c r="A237" s="9">
        <v>3</v>
      </c>
      <c r="B237" s="614">
        <v>4</v>
      </c>
      <c r="C237" s="9" t="s">
        <v>1623</v>
      </c>
      <c r="D237" s="625" t="s">
        <v>640</v>
      </c>
      <c r="E237" s="632" t="s">
        <v>1174</v>
      </c>
      <c r="F237" s="13" t="s">
        <v>640</v>
      </c>
      <c r="G237" s="24" t="s">
        <v>11</v>
      </c>
      <c r="H237" s="24" t="s">
        <v>247</v>
      </c>
      <c r="I237" s="24" t="s">
        <v>12</v>
      </c>
      <c r="J237" s="26" t="s">
        <v>1112</v>
      </c>
      <c r="K237" s="275">
        <v>27.962994999999999</v>
      </c>
      <c r="L237" s="275">
        <v>-92.593519999999998</v>
      </c>
      <c r="M237" s="24">
        <v>157</v>
      </c>
      <c r="N237" s="25">
        <f t="shared" si="6"/>
        <v>47.8536</v>
      </c>
      <c r="O237" s="36" t="s">
        <v>4</v>
      </c>
      <c r="Z237" s="174"/>
      <c r="AA237"/>
    </row>
    <row r="238" spans="1:27">
      <c r="A238" s="9">
        <v>3</v>
      </c>
      <c r="B238" s="614">
        <v>5</v>
      </c>
      <c r="C238" s="9" t="s">
        <v>1623</v>
      </c>
      <c r="D238" s="625" t="s">
        <v>641</v>
      </c>
      <c r="E238" s="632" t="s">
        <v>1175</v>
      </c>
      <c r="F238" s="13" t="s">
        <v>641</v>
      </c>
      <c r="G238" s="24" t="s">
        <v>11</v>
      </c>
      <c r="H238" s="24" t="s">
        <v>247</v>
      </c>
      <c r="I238" s="24" t="s">
        <v>12</v>
      </c>
      <c r="J238" s="26" t="s">
        <v>1112</v>
      </c>
      <c r="K238" s="275">
        <v>27.962994999999999</v>
      </c>
      <c r="L238" s="275">
        <v>-92.593519999999998</v>
      </c>
      <c r="M238" s="24">
        <v>157</v>
      </c>
      <c r="N238" s="25">
        <f t="shared" si="6"/>
        <v>47.8536</v>
      </c>
      <c r="O238" s="36" t="s">
        <v>4</v>
      </c>
      <c r="Z238" s="174"/>
      <c r="AA238"/>
    </row>
    <row r="239" spans="1:27">
      <c r="A239" s="9">
        <v>3</v>
      </c>
      <c r="B239" s="614">
        <v>1</v>
      </c>
      <c r="C239" s="9" t="s">
        <v>1624</v>
      </c>
      <c r="D239" s="625" t="s">
        <v>642</v>
      </c>
      <c r="E239" s="632" t="s">
        <v>1176</v>
      </c>
      <c r="F239" s="13" t="s">
        <v>642</v>
      </c>
      <c r="G239" s="24" t="s">
        <v>11</v>
      </c>
      <c r="H239" s="24" t="s">
        <v>248</v>
      </c>
      <c r="I239" s="24" t="s">
        <v>12</v>
      </c>
      <c r="J239" s="26" t="s">
        <v>1112</v>
      </c>
      <c r="K239" s="275">
        <v>27.9629883333333</v>
      </c>
      <c r="L239" s="275">
        <v>-92.5926166666667</v>
      </c>
      <c r="M239" s="24">
        <v>157</v>
      </c>
      <c r="N239" s="25">
        <f t="shared" si="6"/>
        <v>47.8536</v>
      </c>
      <c r="O239" s="36" t="s">
        <v>4</v>
      </c>
      <c r="Z239" s="174"/>
      <c r="AA239"/>
    </row>
    <row r="240" spans="1:27">
      <c r="A240" s="9">
        <v>3</v>
      </c>
      <c r="B240" s="614">
        <v>2</v>
      </c>
      <c r="C240" s="9" t="s">
        <v>1624</v>
      </c>
      <c r="D240" s="625" t="s">
        <v>643</v>
      </c>
      <c r="E240" s="632" t="s">
        <v>1177</v>
      </c>
      <c r="F240" s="13" t="s">
        <v>643</v>
      </c>
      <c r="G240" s="24" t="s">
        <v>11</v>
      </c>
      <c r="H240" s="24" t="s">
        <v>248</v>
      </c>
      <c r="I240" s="24" t="s">
        <v>12</v>
      </c>
      <c r="J240" s="26" t="s">
        <v>1112</v>
      </c>
      <c r="K240" s="275">
        <v>27.9629883333333</v>
      </c>
      <c r="L240" s="275">
        <v>-92.5926166666667</v>
      </c>
      <c r="M240" s="24">
        <v>157</v>
      </c>
      <c r="N240" s="25">
        <f t="shared" si="6"/>
        <v>47.8536</v>
      </c>
      <c r="O240" s="36" t="s">
        <v>4</v>
      </c>
      <c r="Z240" s="174"/>
      <c r="AA240"/>
    </row>
    <row r="241" spans="1:27">
      <c r="A241" s="9">
        <v>3</v>
      </c>
      <c r="B241" s="614">
        <v>3</v>
      </c>
      <c r="C241" s="9" t="s">
        <v>1624</v>
      </c>
      <c r="D241" s="625" t="s">
        <v>644</v>
      </c>
      <c r="E241" s="632" t="s">
        <v>1178</v>
      </c>
      <c r="F241" s="13" t="s">
        <v>644</v>
      </c>
      <c r="G241" s="24" t="s">
        <v>11</v>
      </c>
      <c r="H241" s="24" t="s">
        <v>248</v>
      </c>
      <c r="I241" s="24" t="s">
        <v>12</v>
      </c>
      <c r="J241" s="26" t="s">
        <v>1112</v>
      </c>
      <c r="K241" s="275">
        <v>27.9629883333333</v>
      </c>
      <c r="L241" s="275">
        <v>-92.5926166666667</v>
      </c>
      <c r="M241" s="24">
        <v>158</v>
      </c>
      <c r="N241" s="25">
        <f t="shared" si="6"/>
        <v>48.1584</v>
      </c>
      <c r="O241" s="36" t="s">
        <v>4</v>
      </c>
      <c r="Z241" s="174"/>
      <c r="AA241"/>
    </row>
    <row r="242" spans="1:27">
      <c r="A242" s="9">
        <v>3</v>
      </c>
      <c r="B242" s="614">
        <v>4</v>
      </c>
      <c r="C242" s="9" t="s">
        <v>1624</v>
      </c>
      <c r="D242" s="625" t="s">
        <v>645</v>
      </c>
      <c r="E242" s="632" t="s">
        <v>1179</v>
      </c>
      <c r="F242" s="13" t="s">
        <v>645</v>
      </c>
      <c r="G242" s="24" t="s">
        <v>11</v>
      </c>
      <c r="H242" s="24" t="s">
        <v>248</v>
      </c>
      <c r="I242" s="24" t="s">
        <v>12</v>
      </c>
      <c r="J242" s="26" t="s">
        <v>1112</v>
      </c>
      <c r="K242" s="275">
        <v>27.9629883333333</v>
      </c>
      <c r="L242" s="275">
        <v>-92.5926166666667</v>
      </c>
      <c r="M242" s="24">
        <v>158</v>
      </c>
      <c r="N242" s="25">
        <f t="shared" si="6"/>
        <v>48.1584</v>
      </c>
      <c r="O242" s="36" t="s">
        <v>4</v>
      </c>
      <c r="Z242" s="174"/>
      <c r="AA242"/>
    </row>
    <row r="243" spans="1:27">
      <c r="A243" s="9">
        <v>3</v>
      </c>
      <c r="B243" s="614">
        <v>5</v>
      </c>
      <c r="C243" s="9" t="s">
        <v>1624</v>
      </c>
      <c r="D243" s="625" t="s">
        <v>646</v>
      </c>
      <c r="E243" s="632" t="s">
        <v>1180</v>
      </c>
      <c r="F243" s="13" t="s">
        <v>646</v>
      </c>
      <c r="G243" s="24" t="s">
        <v>11</v>
      </c>
      <c r="H243" s="24" t="s">
        <v>248</v>
      </c>
      <c r="I243" s="24" t="s">
        <v>12</v>
      </c>
      <c r="J243" s="26" t="s">
        <v>1112</v>
      </c>
      <c r="K243" s="275">
        <v>27.9629883333333</v>
      </c>
      <c r="L243" s="275">
        <v>-92.5926166666667</v>
      </c>
      <c r="M243" s="24">
        <v>156</v>
      </c>
      <c r="N243" s="25">
        <f t="shared" si="6"/>
        <v>47.5488</v>
      </c>
      <c r="O243" s="36" t="s">
        <v>4</v>
      </c>
      <c r="Z243" s="174"/>
      <c r="AA243"/>
    </row>
    <row r="244" spans="1:27">
      <c r="A244" s="9">
        <v>3</v>
      </c>
      <c r="B244" s="614">
        <v>1</v>
      </c>
      <c r="C244" s="9" t="s">
        <v>1595</v>
      </c>
      <c r="D244" s="625" t="s">
        <v>647</v>
      </c>
      <c r="E244" s="632" t="s">
        <v>1181</v>
      </c>
      <c r="F244" s="13" t="s">
        <v>647</v>
      </c>
      <c r="G244" s="24" t="s">
        <v>11</v>
      </c>
      <c r="H244" s="24" t="s">
        <v>248</v>
      </c>
      <c r="I244" s="24" t="s">
        <v>12</v>
      </c>
      <c r="J244" s="26" t="s">
        <v>1112</v>
      </c>
      <c r="K244" s="275">
        <v>27.9629883333333</v>
      </c>
      <c r="L244" s="275">
        <v>-92.5926166666667</v>
      </c>
      <c r="M244" s="24">
        <v>157</v>
      </c>
      <c r="N244" s="25">
        <f t="shared" si="6"/>
        <v>47.8536</v>
      </c>
      <c r="O244" s="36" t="s">
        <v>4</v>
      </c>
      <c r="Z244" s="174"/>
      <c r="AA244"/>
    </row>
    <row r="245" spans="1:27">
      <c r="A245" s="9">
        <v>3</v>
      </c>
      <c r="B245" s="614">
        <v>2</v>
      </c>
      <c r="C245" s="9" t="s">
        <v>1595</v>
      </c>
      <c r="D245" s="625" t="s">
        <v>648</v>
      </c>
      <c r="E245" s="632" t="s">
        <v>1182</v>
      </c>
      <c r="F245" s="13" t="s">
        <v>648</v>
      </c>
      <c r="G245" s="24" t="s">
        <v>11</v>
      </c>
      <c r="H245" s="24" t="s">
        <v>248</v>
      </c>
      <c r="I245" s="24" t="s">
        <v>12</v>
      </c>
      <c r="J245" s="26" t="s">
        <v>1112</v>
      </c>
      <c r="K245" s="275">
        <v>27.9629883333333</v>
      </c>
      <c r="L245" s="275">
        <v>-92.5926166666667</v>
      </c>
      <c r="M245" s="24">
        <v>157</v>
      </c>
      <c r="N245" s="25">
        <f t="shared" si="6"/>
        <v>47.8536</v>
      </c>
      <c r="O245" s="36" t="s">
        <v>4</v>
      </c>
      <c r="Z245" s="174"/>
      <c r="AA245"/>
    </row>
    <row r="246" spans="1:27">
      <c r="A246" s="9">
        <v>3</v>
      </c>
      <c r="B246" s="614">
        <v>3</v>
      </c>
      <c r="C246" s="9" t="s">
        <v>1595</v>
      </c>
      <c r="D246" s="625" t="s">
        <v>649</v>
      </c>
      <c r="E246" s="632" t="s">
        <v>1183</v>
      </c>
      <c r="F246" s="13" t="s">
        <v>649</v>
      </c>
      <c r="G246" s="24" t="s">
        <v>11</v>
      </c>
      <c r="H246" s="24" t="s">
        <v>248</v>
      </c>
      <c r="I246" s="24" t="s">
        <v>12</v>
      </c>
      <c r="J246" s="26" t="s">
        <v>1112</v>
      </c>
      <c r="K246" s="275">
        <v>27.9629883333333</v>
      </c>
      <c r="L246" s="275">
        <v>-92.5926166666667</v>
      </c>
      <c r="M246" s="24">
        <v>156</v>
      </c>
      <c r="N246" s="25">
        <f t="shared" ref="N246:N297" si="7">CONVERT(M246,"ft","m")</f>
        <v>47.5488</v>
      </c>
      <c r="O246" s="36" t="s">
        <v>4</v>
      </c>
      <c r="Z246" s="174"/>
      <c r="AA246"/>
    </row>
    <row r="247" spans="1:27">
      <c r="A247" s="9">
        <v>3</v>
      </c>
      <c r="B247" s="614">
        <v>4</v>
      </c>
      <c r="C247" s="9" t="s">
        <v>1595</v>
      </c>
      <c r="D247" s="625" t="s">
        <v>650</v>
      </c>
      <c r="E247" s="632" t="s">
        <v>1186</v>
      </c>
      <c r="F247" s="13" t="s">
        <v>650</v>
      </c>
      <c r="G247" s="24" t="s">
        <v>11</v>
      </c>
      <c r="H247" s="24" t="s">
        <v>248</v>
      </c>
      <c r="I247" s="24" t="s">
        <v>12</v>
      </c>
      <c r="J247" s="26" t="s">
        <v>1112</v>
      </c>
      <c r="K247" s="275">
        <v>27.9629883333333</v>
      </c>
      <c r="L247" s="275">
        <v>-92.5926166666667</v>
      </c>
      <c r="M247" s="24">
        <v>162</v>
      </c>
      <c r="N247" s="25">
        <f t="shared" si="7"/>
        <v>49.377600000000001</v>
      </c>
      <c r="O247" s="36" t="s">
        <v>4</v>
      </c>
    </row>
    <row r="248" spans="1:27">
      <c r="A248" s="9">
        <v>3</v>
      </c>
      <c r="B248" s="614">
        <v>5</v>
      </c>
      <c r="C248" s="9" t="s">
        <v>1595</v>
      </c>
      <c r="D248" s="625" t="s">
        <v>651</v>
      </c>
      <c r="E248" s="632" t="s">
        <v>1187</v>
      </c>
      <c r="F248" s="13" t="s">
        <v>651</v>
      </c>
      <c r="G248" s="24" t="s">
        <v>11</v>
      </c>
      <c r="H248" s="24" t="s">
        <v>248</v>
      </c>
      <c r="I248" s="24" t="s">
        <v>12</v>
      </c>
      <c r="J248" s="26" t="s">
        <v>1112</v>
      </c>
      <c r="K248" s="275">
        <v>27.9629883333333</v>
      </c>
      <c r="L248" s="275">
        <v>-92.5926166666667</v>
      </c>
      <c r="M248" s="24">
        <v>162</v>
      </c>
      <c r="N248" s="25">
        <f t="shared" si="7"/>
        <v>49.377600000000001</v>
      </c>
      <c r="O248" s="36" t="s">
        <v>4</v>
      </c>
    </row>
    <row r="249" spans="1:27">
      <c r="A249" s="9">
        <v>3</v>
      </c>
      <c r="B249" s="614">
        <v>1</v>
      </c>
      <c r="C249" s="9" t="s">
        <v>1625</v>
      </c>
      <c r="D249" s="625" t="s">
        <v>652</v>
      </c>
      <c r="E249" s="632" t="s">
        <v>1188</v>
      </c>
      <c r="F249" s="13" t="s">
        <v>652</v>
      </c>
      <c r="G249" s="24" t="s">
        <v>11</v>
      </c>
      <c r="H249" s="24" t="s">
        <v>248</v>
      </c>
      <c r="I249" s="24" t="s">
        <v>12</v>
      </c>
      <c r="J249" s="26" t="s">
        <v>1112</v>
      </c>
      <c r="K249" s="275">
        <v>27.9629883333333</v>
      </c>
      <c r="L249" s="275">
        <v>-92.5926166666667</v>
      </c>
      <c r="M249" s="24">
        <v>160</v>
      </c>
      <c r="N249" s="25">
        <f t="shared" si="7"/>
        <v>48.768000000000001</v>
      </c>
      <c r="O249" s="36" t="s">
        <v>4</v>
      </c>
    </row>
    <row r="250" spans="1:27">
      <c r="A250" s="9">
        <v>3</v>
      </c>
      <c r="B250" s="614">
        <v>2</v>
      </c>
      <c r="C250" s="9" t="s">
        <v>1625</v>
      </c>
      <c r="D250" s="625" t="s">
        <v>653</v>
      </c>
      <c r="E250" s="632" t="s">
        <v>1189</v>
      </c>
      <c r="F250" s="13" t="s">
        <v>653</v>
      </c>
      <c r="G250" s="24" t="s">
        <v>11</v>
      </c>
      <c r="H250" s="24" t="s">
        <v>248</v>
      </c>
      <c r="I250" s="24" t="s">
        <v>12</v>
      </c>
      <c r="J250" s="26" t="s">
        <v>1112</v>
      </c>
      <c r="K250" s="275">
        <v>27.9629883333333</v>
      </c>
      <c r="L250" s="275">
        <v>-92.5926166666667</v>
      </c>
      <c r="M250" s="24">
        <v>159</v>
      </c>
      <c r="N250" s="25">
        <f t="shared" si="7"/>
        <v>48.463200000000001</v>
      </c>
      <c r="O250" s="36" t="s">
        <v>4</v>
      </c>
    </row>
    <row r="251" spans="1:27">
      <c r="A251" s="9">
        <v>3</v>
      </c>
      <c r="B251" s="614">
        <v>3</v>
      </c>
      <c r="C251" s="9" t="s">
        <v>1625</v>
      </c>
      <c r="D251" s="625" t="s">
        <v>654</v>
      </c>
      <c r="E251" s="632" t="s">
        <v>1190</v>
      </c>
      <c r="F251" s="13" t="s">
        <v>654</v>
      </c>
      <c r="G251" s="24" t="s">
        <v>11</v>
      </c>
      <c r="H251" s="24" t="s">
        <v>248</v>
      </c>
      <c r="I251" s="24" t="s">
        <v>12</v>
      </c>
      <c r="J251" s="26" t="s">
        <v>1112</v>
      </c>
      <c r="K251" s="275">
        <v>27.9629883333333</v>
      </c>
      <c r="L251" s="275">
        <v>-92.5926166666667</v>
      </c>
      <c r="M251" s="24">
        <v>159</v>
      </c>
      <c r="N251" s="25">
        <f t="shared" si="7"/>
        <v>48.463200000000001</v>
      </c>
      <c r="O251" s="36" t="s">
        <v>4</v>
      </c>
    </row>
    <row r="252" spans="1:27">
      <c r="A252" s="9">
        <v>3</v>
      </c>
      <c r="B252" s="614">
        <v>4</v>
      </c>
      <c r="C252" s="9" t="s">
        <v>1625</v>
      </c>
      <c r="D252" s="625" t="s">
        <v>655</v>
      </c>
      <c r="E252" s="632" t="s">
        <v>1191</v>
      </c>
      <c r="F252" s="13" t="s">
        <v>655</v>
      </c>
      <c r="G252" s="24" t="s">
        <v>11</v>
      </c>
      <c r="H252" s="24" t="s">
        <v>248</v>
      </c>
      <c r="I252" s="24" t="s">
        <v>12</v>
      </c>
      <c r="J252" s="26" t="s">
        <v>1112</v>
      </c>
      <c r="K252" s="275">
        <v>27.9629883333333</v>
      </c>
      <c r="L252" s="275">
        <v>-92.5926166666667</v>
      </c>
      <c r="M252" s="24">
        <v>157</v>
      </c>
      <c r="N252" s="25">
        <f t="shared" si="7"/>
        <v>47.8536</v>
      </c>
      <c r="O252" s="36" t="s">
        <v>4</v>
      </c>
    </row>
    <row r="253" spans="1:27" ht="17" thickBot="1">
      <c r="A253" s="555">
        <v>3</v>
      </c>
      <c r="B253" s="618">
        <v>5</v>
      </c>
      <c r="C253" s="555" t="s">
        <v>1625</v>
      </c>
      <c r="D253" s="626" t="s">
        <v>656</v>
      </c>
      <c r="E253" s="633" t="s">
        <v>1192</v>
      </c>
      <c r="F253" s="556" t="s">
        <v>656</v>
      </c>
      <c r="G253" s="602" t="s">
        <v>11</v>
      </c>
      <c r="H253" s="602" t="s">
        <v>248</v>
      </c>
      <c r="I253" s="602" t="s">
        <v>12</v>
      </c>
      <c r="J253" s="613" t="s">
        <v>1112</v>
      </c>
      <c r="K253" s="604">
        <v>27.9629883333333</v>
      </c>
      <c r="L253" s="604">
        <v>-92.5926166666667</v>
      </c>
      <c r="M253" s="602">
        <v>157</v>
      </c>
      <c r="N253" s="608">
        <f t="shared" si="7"/>
        <v>47.8536</v>
      </c>
      <c r="O253" s="606" t="s">
        <v>4</v>
      </c>
    </row>
    <row r="254" spans="1:27" ht="17" thickTop="1">
      <c r="A254" s="6">
        <v>4</v>
      </c>
      <c r="B254" s="617">
        <v>1</v>
      </c>
      <c r="C254" s="6" t="s">
        <v>1616</v>
      </c>
      <c r="D254" s="624" t="s">
        <v>657</v>
      </c>
      <c r="E254" s="631" t="s">
        <v>1193</v>
      </c>
      <c r="F254" s="28" t="s">
        <v>657</v>
      </c>
      <c r="G254" s="29" t="s">
        <v>11</v>
      </c>
      <c r="H254" s="29" t="s">
        <v>248</v>
      </c>
      <c r="I254" s="29" t="s">
        <v>12</v>
      </c>
      <c r="J254" s="612" t="s">
        <v>1112</v>
      </c>
      <c r="K254" s="274">
        <v>27.9629883333333</v>
      </c>
      <c r="L254" s="274">
        <v>-92.5926166666667</v>
      </c>
      <c r="M254" s="29">
        <v>156</v>
      </c>
      <c r="N254" s="30">
        <f t="shared" si="7"/>
        <v>47.5488</v>
      </c>
      <c r="O254" s="35" t="s">
        <v>4</v>
      </c>
    </row>
    <row r="255" spans="1:27">
      <c r="A255" s="9">
        <v>4</v>
      </c>
      <c r="B255" s="614">
        <v>2</v>
      </c>
      <c r="C255" s="9" t="s">
        <v>1616</v>
      </c>
      <c r="D255" s="625" t="s">
        <v>658</v>
      </c>
      <c r="E255" s="632" t="s">
        <v>1194</v>
      </c>
      <c r="F255" s="13" t="s">
        <v>658</v>
      </c>
      <c r="G255" s="24" t="s">
        <v>11</v>
      </c>
      <c r="H255" s="24" t="s">
        <v>248</v>
      </c>
      <c r="I255" s="24" t="s">
        <v>12</v>
      </c>
      <c r="J255" s="26" t="s">
        <v>1112</v>
      </c>
      <c r="K255" s="275">
        <v>27.9629883333333</v>
      </c>
      <c r="L255" s="275">
        <v>-92.5926166666667</v>
      </c>
      <c r="M255" s="24">
        <v>156</v>
      </c>
      <c r="N255" s="25">
        <f t="shared" si="7"/>
        <v>47.5488</v>
      </c>
      <c r="O255" s="36" t="s">
        <v>4</v>
      </c>
    </row>
    <row r="256" spans="1:27">
      <c r="A256" s="9">
        <v>4</v>
      </c>
      <c r="B256" s="614">
        <v>3</v>
      </c>
      <c r="C256" s="9" t="s">
        <v>1616</v>
      </c>
      <c r="D256" s="625" t="s">
        <v>659</v>
      </c>
      <c r="E256" s="632" t="s">
        <v>1195</v>
      </c>
      <c r="F256" s="13" t="s">
        <v>659</v>
      </c>
      <c r="G256" s="24" t="s">
        <v>11</v>
      </c>
      <c r="H256" s="24" t="s">
        <v>248</v>
      </c>
      <c r="I256" s="24" t="s">
        <v>12</v>
      </c>
      <c r="J256" s="26" t="s">
        <v>1112</v>
      </c>
      <c r="K256" s="275">
        <v>27.9629883333333</v>
      </c>
      <c r="L256" s="275">
        <v>-92.5926166666667</v>
      </c>
      <c r="M256" s="24">
        <v>158</v>
      </c>
      <c r="N256" s="25">
        <f t="shared" si="7"/>
        <v>48.1584</v>
      </c>
      <c r="O256" s="36" t="s">
        <v>4</v>
      </c>
    </row>
    <row r="257" spans="1:15">
      <c r="A257" s="9">
        <v>4</v>
      </c>
      <c r="B257" s="614">
        <v>4</v>
      </c>
      <c r="C257" s="9" t="s">
        <v>1616</v>
      </c>
      <c r="D257" s="625" t="s">
        <v>660</v>
      </c>
      <c r="E257" s="632" t="s">
        <v>1196</v>
      </c>
      <c r="F257" s="13" t="s">
        <v>660</v>
      </c>
      <c r="G257" s="24" t="s">
        <v>11</v>
      </c>
      <c r="H257" s="24" t="s">
        <v>248</v>
      </c>
      <c r="I257" s="24" t="s">
        <v>12</v>
      </c>
      <c r="J257" s="26" t="s">
        <v>1112</v>
      </c>
      <c r="K257" s="275">
        <v>27.9629883333333</v>
      </c>
      <c r="L257" s="275">
        <v>-92.5926166666667</v>
      </c>
      <c r="M257" s="24">
        <v>158</v>
      </c>
      <c r="N257" s="25">
        <f t="shared" si="7"/>
        <v>48.1584</v>
      </c>
      <c r="O257" s="36" t="s">
        <v>4</v>
      </c>
    </row>
    <row r="258" spans="1:15">
      <c r="A258" s="9">
        <v>4</v>
      </c>
      <c r="B258" s="614">
        <v>5</v>
      </c>
      <c r="C258" s="9" t="s">
        <v>1616</v>
      </c>
      <c r="D258" s="625" t="s">
        <v>661</v>
      </c>
      <c r="E258" s="632" t="s">
        <v>1197</v>
      </c>
      <c r="F258" s="13" t="s">
        <v>661</v>
      </c>
      <c r="G258" s="24" t="s">
        <v>11</v>
      </c>
      <c r="H258" s="24" t="s">
        <v>248</v>
      </c>
      <c r="I258" s="24" t="s">
        <v>12</v>
      </c>
      <c r="J258" s="26" t="s">
        <v>1112</v>
      </c>
      <c r="K258" s="275">
        <v>27.9629883333333</v>
      </c>
      <c r="L258" s="275">
        <v>-92.5926166666667</v>
      </c>
      <c r="M258" s="24">
        <v>152</v>
      </c>
      <c r="N258" s="25">
        <f t="shared" si="7"/>
        <v>46.329599999999999</v>
      </c>
      <c r="O258" s="36" t="s">
        <v>4</v>
      </c>
    </row>
    <row r="259" spans="1:15">
      <c r="A259" s="9">
        <v>4</v>
      </c>
      <c r="B259" s="614">
        <v>6</v>
      </c>
      <c r="C259" s="9" t="s">
        <v>1616</v>
      </c>
      <c r="D259" s="625" t="s">
        <v>662</v>
      </c>
      <c r="E259" s="632" t="s">
        <v>1198</v>
      </c>
      <c r="F259" s="13" t="s">
        <v>662</v>
      </c>
      <c r="G259" s="24" t="s">
        <v>11</v>
      </c>
      <c r="H259" s="24" t="s">
        <v>248</v>
      </c>
      <c r="I259" s="24" t="s">
        <v>12</v>
      </c>
      <c r="J259" s="26" t="s">
        <v>1112</v>
      </c>
      <c r="K259" s="275">
        <v>27.9629883333333</v>
      </c>
      <c r="L259" s="275">
        <v>-92.5926166666667</v>
      </c>
      <c r="M259" s="24">
        <v>158</v>
      </c>
      <c r="N259" s="25">
        <f t="shared" si="7"/>
        <v>48.1584</v>
      </c>
      <c r="O259" s="36" t="s">
        <v>4</v>
      </c>
    </row>
    <row r="260" spans="1:15">
      <c r="A260" s="9">
        <v>4</v>
      </c>
      <c r="B260" s="614">
        <v>7</v>
      </c>
      <c r="C260" s="9" t="s">
        <v>1616</v>
      </c>
      <c r="D260" s="625" t="s">
        <v>663</v>
      </c>
      <c r="E260" s="632" t="s">
        <v>1199</v>
      </c>
      <c r="F260" s="13" t="s">
        <v>663</v>
      </c>
      <c r="G260" s="24" t="s">
        <v>11</v>
      </c>
      <c r="H260" s="24" t="s">
        <v>248</v>
      </c>
      <c r="I260" s="24" t="s">
        <v>12</v>
      </c>
      <c r="J260" s="26" t="s">
        <v>1112</v>
      </c>
      <c r="K260" s="275">
        <v>27.9629883333333</v>
      </c>
      <c r="L260" s="275">
        <v>-92.5926166666667</v>
      </c>
      <c r="M260" s="24">
        <v>157</v>
      </c>
      <c r="N260" s="25">
        <f t="shared" si="7"/>
        <v>47.8536</v>
      </c>
      <c r="O260" s="36" t="s">
        <v>4</v>
      </c>
    </row>
    <row r="261" spans="1:15">
      <c r="A261" s="9">
        <v>4</v>
      </c>
      <c r="B261" s="614">
        <v>8</v>
      </c>
      <c r="C261" s="9" t="s">
        <v>1616</v>
      </c>
      <c r="D261" s="625" t="s">
        <v>664</v>
      </c>
      <c r="E261" s="632" t="s">
        <v>1202</v>
      </c>
      <c r="F261" s="13" t="s">
        <v>664</v>
      </c>
      <c r="G261" s="24" t="s">
        <v>75</v>
      </c>
      <c r="H261" s="24" t="s">
        <v>249</v>
      </c>
      <c r="I261" s="24" t="s">
        <v>76</v>
      </c>
      <c r="J261" s="26" t="s">
        <v>1112</v>
      </c>
      <c r="K261" s="275">
        <v>27.894886666666668</v>
      </c>
      <c r="L261" s="275">
        <v>-93.305223333333302</v>
      </c>
      <c r="M261" s="24">
        <v>157</v>
      </c>
      <c r="N261" s="25">
        <f t="shared" si="7"/>
        <v>47.8536</v>
      </c>
      <c r="O261" s="36" t="s">
        <v>4</v>
      </c>
    </row>
    <row r="262" spans="1:15">
      <c r="A262" s="9">
        <v>4</v>
      </c>
      <c r="B262" s="614">
        <v>1</v>
      </c>
      <c r="C262" s="9" t="s">
        <v>1617</v>
      </c>
      <c r="D262" s="625" t="s">
        <v>665</v>
      </c>
      <c r="E262" s="632" t="s">
        <v>1203</v>
      </c>
      <c r="F262" s="13" t="s">
        <v>665</v>
      </c>
      <c r="G262" s="24" t="s">
        <v>75</v>
      </c>
      <c r="H262" s="24" t="s">
        <v>249</v>
      </c>
      <c r="I262" s="24" t="s">
        <v>76</v>
      </c>
      <c r="J262" s="26" t="s">
        <v>1112</v>
      </c>
      <c r="K262" s="275">
        <v>27.894886666666668</v>
      </c>
      <c r="L262" s="275">
        <v>-93.305223333333302</v>
      </c>
      <c r="M262" s="24">
        <v>159</v>
      </c>
      <c r="N262" s="25">
        <f t="shared" si="7"/>
        <v>48.463200000000001</v>
      </c>
      <c r="O262" s="36" t="s">
        <v>4</v>
      </c>
    </row>
    <row r="263" spans="1:15">
      <c r="A263" s="9">
        <v>4</v>
      </c>
      <c r="B263" s="614">
        <v>2</v>
      </c>
      <c r="C263" s="9" t="s">
        <v>1617</v>
      </c>
      <c r="D263" s="625" t="s">
        <v>666</v>
      </c>
      <c r="E263" s="632" t="s">
        <v>1204</v>
      </c>
      <c r="F263" s="13" t="s">
        <v>666</v>
      </c>
      <c r="G263" s="24" t="s">
        <v>75</v>
      </c>
      <c r="H263" s="24" t="s">
        <v>249</v>
      </c>
      <c r="I263" s="24" t="s">
        <v>76</v>
      </c>
      <c r="J263" s="26" t="s">
        <v>1112</v>
      </c>
      <c r="K263" s="275">
        <v>27.894886666666668</v>
      </c>
      <c r="L263" s="275">
        <v>-93.305223333333302</v>
      </c>
      <c r="M263" s="24">
        <v>158</v>
      </c>
      <c r="N263" s="25">
        <f t="shared" si="7"/>
        <v>48.1584</v>
      </c>
      <c r="O263" s="36" t="s">
        <v>4</v>
      </c>
    </row>
    <row r="264" spans="1:15">
      <c r="A264" s="9">
        <v>4</v>
      </c>
      <c r="B264" s="614">
        <v>3</v>
      </c>
      <c r="C264" s="9" t="s">
        <v>1617</v>
      </c>
      <c r="D264" s="625" t="s">
        <v>667</v>
      </c>
      <c r="E264" s="632" t="s">
        <v>1205</v>
      </c>
      <c r="F264" s="13" t="s">
        <v>667</v>
      </c>
      <c r="G264" s="24" t="s">
        <v>75</v>
      </c>
      <c r="H264" s="24" t="s">
        <v>249</v>
      </c>
      <c r="I264" s="24" t="s">
        <v>76</v>
      </c>
      <c r="J264" s="26" t="s">
        <v>1112</v>
      </c>
      <c r="K264" s="275">
        <v>27.894886666666668</v>
      </c>
      <c r="L264" s="275">
        <v>-93.305223333333302</v>
      </c>
      <c r="M264" s="24">
        <v>160</v>
      </c>
      <c r="N264" s="25">
        <f t="shared" si="7"/>
        <v>48.768000000000001</v>
      </c>
      <c r="O264" s="36" t="s">
        <v>4</v>
      </c>
    </row>
    <row r="265" spans="1:15">
      <c r="A265" s="9">
        <v>4</v>
      </c>
      <c r="B265" s="614">
        <v>4</v>
      </c>
      <c r="C265" s="9" t="s">
        <v>1617</v>
      </c>
      <c r="D265" s="625" t="s">
        <v>668</v>
      </c>
      <c r="E265" s="632" t="s">
        <v>1206</v>
      </c>
      <c r="F265" s="13" t="s">
        <v>668</v>
      </c>
      <c r="G265" s="24" t="s">
        <v>75</v>
      </c>
      <c r="H265" s="24" t="s">
        <v>249</v>
      </c>
      <c r="I265" s="24" t="s">
        <v>76</v>
      </c>
      <c r="J265" s="26" t="s">
        <v>1112</v>
      </c>
      <c r="K265" s="275">
        <v>27.894886666666668</v>
      </c>
      <c r="L265" s="275">
        <v>-93.305223333333302</v>
      </c>
      <c r="M265" s="24">
        <v>160</v>
      </c>
      <c r="N265" s="25">
        <f t="shared" si="7"/>
        <v>48.768000000000001</v>
      </c>
      <c r="O265" s="36" t="s">
        <v>4</v>
      </c>
    </row>
    <row r="266" spans="1:15">
      <c r="A266" s="9">
        <v>4</v>
      </c>
      <c r="B266" s="614">
        <v>5</v>
      </c>
      <c r="C266" s="9" t="s">
        <v>1617</v>
      </c>
      <c r="D266" s="625" t="s">
        <v>669</v>
      </c>
      <c r="E266" s="632" t="s">
        <v>1207</v>
      </c>
      <c r="F266" s="13" t="s">
        <v>669</v>
      </c>
      <c r="G266" s="24" t="s">
        <v>75</v>
      </c>
      <c r="H266" s="24" t="s">
        <v>249</v>
      </c>
      <c r="I266" s="24" t="s">
        <v>76</v>
      </c>
      <c r="J266" s="26" t="s">
        <v>1112</v>
      </c>
      <c r="K266" s="275">
        <v>27.894886666666668</v>
      </c>
      <c r="L266" s="275">
        <v>-93.305223333333302</v>
      </c>
      <c r="M266" s="24">
        <v>157</v>
      </c>
      <c r="N266" s="25">
        <f t="shared" si="7"/>
        <v>47.8536</v>
      </c>
      <c r="O266" s="36" t="s">
        <v>4</v>
      </c>
    </row>
    <row r="267" spans="1:15">
      <c r="A267" s="9">
        <v>4</v>
      </c>
      <c r="B267" s="614">
        <v>6</v>
      </c>
      <c r="C267" s="9" t="s">
        <v>1617</v>
      </c>
      <c r="D267" s="625" t="s">
        <v>670</v>
      </c>
      <c r="E267" s="632" t="s">
        <v>1208</v>
      </c>
      <c r="F267" s="13" t="s">
        <v>670</v>
      </c>
      <c r="G267" s="24" t="s">
        <v>75</v>
      </c>
      <c r="H267" s="24" t="s">
        <v>249</v>
      </c>
      <c r="I267" s="24" t="s">
        <v>76</v>
      </c>
      <c r="J267" s="26" t="s">
        <v>1112</v>
      </c>
      <c r="K267" s="275">
        <v>27.894886666666668</v>
      </c>
      <c r="L267" s="275">
        <v>-93.305223333333302</v>
      </c>
      <c r="M267" s="24">
        <v>158</v>
      </c>
      <c r="N267" s="25">
        <f t="shared" si="7"/>
        <v>48.1584</v>
      </c>
      <c r="O267" s="36" t="s">
        <v>4</v>
      </c>
    </row>
    <row r="268" spans="1:15">
      <c r="A268" s="9">
        <v>4</v>
      </c>
      <c r="B268" s="614">
        <v>7</v>
      </c>
      <c r="C268" s="9" t="s">
        <v>1617</v>
      </c>
      <c r="D268" s="625" t="s">
        <v>671</v>
      </c>
      <c r="E268" s="632" t="s">
        <v>1209</v>
      </c>
      <c r="F268" s="13" t="s">
        <v>671</v>
      </c>
      <c r="G268" s="24" t="s">
        <v>75</v>
      </c>
      <c r="H268" s="24" t="s">
        <v>249</v>
      </c>
      <c r="I268" s="24" t="s">
        <v>76</v>
      </c>
      <c r="J268" s="26" t="s">
        <v>1112</v>
      </c>
      <c r="K268" s="275">
        <v>27.894886666666668</v>
      </c>
      <c r="L268" s="275">
        <v>-93.305223333333302</v>
      </c>
      <c r="M268" s="24">
        <v>158</v>
      </c>
      <c r="N268" s="25">
        <f t="shared" si="7"/>
        <v>48.1584</v>
      </c>
      <c r="O268" s="36" t="s">
        <v>4</v>
      </c>
    </row>
    <row r="269" spans="1:15">
      <c r="A269" s="9">
        <v>4</v>
      </c>
      <c r="B269" s="614">
        <v>8</v>
      </c>
      <c r="C269" s="9" t="s">
        <v>1617</v>
      </c>
      <c r="D269" s="625" t="s">
        <v>672</v>
      </c>
      <c r="E269" s="632" t="s">
        <v>1210</v>
      </c>
      <c r="F269" s="13" t="s">
        <v>672</v>
      </c>
      <c r="G269" s="24" t="s">
        <v>75</v>
      </c>
      <c r="H269" s="24" t="s">
        <v>249</v>
      </c>
      <c r="I269" s="24" t="s">
        <v>76</v>
      </c>
      <c r="J269" s="26" t="s">
        <v>1112</v>
      </c>
      <c r="K269" s="275">
        <v>27.894886666666668</v>
      </c>
      <c r="L269" s="275">
        <v>-93.305223333333302</v>
      </c>
      <c r="M269" s="24">
        <v>157</v>
      </c>
      <c r="N269" s="25">
        <f t="shared" si="7"/>
        <v>47.8536</v>
      </c>
      <c r="O269" s="36" t="s">
        <v>4</v>
      </c>
    </row>
    <row r="270" spans="1:15">
      <c r="A270" s="9">
        <v>4</v>
      </c>
      <c r="B270" s="614">
        <v>1</v>
      </c>
      <c r="C270" s="9" t="s">
        <v>1618</v>
      </c>
      <c r="D270" s="625" t="s">
        <v>673</v>
      </c>
      <c r="E270" s="632" t="s">
        <v>1211</v>
      </c>
      <c r="F270" s="13" t="s">
        <v>673</v>
      </c>
      <c r="G270" s="24" t="s">
        <v>75</v>
      </c>
      <c r="H270" s="24" t="s">
        <v>249</v>
      </c>
      <c r="I270" s="24" t="s">
        <v>76</v>
      </c>
      <c r="J270" s="26" t="s">
        <v>1112</v>
      </c>
      <c r="K270" s="275">
        <v>27.894886666666668</v>
      </c>
      <c r="L270" s="275">
        <v>-93.305223333333302</v>
      </c>
      <c r="M270" s="24">
        <v>157</v>
      </c>
      <c r="N270" s="25">
        <f t="shared" si="7"/>
        <v>47.8536</v>
      </c>
      <c r="O270" s="36" t="s">
        <v>4</v>
      </c>
    </row>
    <row r="271" spans="1:15">
      <c r="A271" s="9">
        <v>4</v>
      </c>
      <c r="B271" s="614">
        <v>2</v>
      </c>
      <c r="C271" s="9" t="s">
        <v>1618</v>
      </c>
      <c r="D271" s="625" t="s">
        <v>674</v>
      </c>
      <c r="E271" s="632" t="s">
        <v>1212</v>
      </c>
      <c r="F271" s="13" t="s">
        <v>674</v>
      </c>
      <c r="G271" s="24" t="s">
        <v>75</v>
      </c>
      <c r="H271" s="24" t="s">
        <v>249</v>
      </c>
      <c r="I271" s="24" t="s">
        <v>76</v>
      </c>
      <c r="J271" s="26" t="s">
        <v>1112</v>
      </c>
      <c r="K271" s="275">
        <v>27.894886666666668</v>
      </c>
      <c r="L271" s="275">
        <v>-93.305223333333302</v>
      </c>
      <c r="M271" s="24">
        <v>157</v>
      </c>
      <c r="N271" s="25">
        <f t="shared" si="7"/>
        <v>47.8536</v>
      </c>
      <c r="O271" s="36" t="s">
        <v>4</v>
      </c>
    </row>
    <row r="272" spans="1:15">
      <c r="A272" s="9">
        <v>4</v>
      </c>
      <c r="B272" s="614">
        <v>3</v>
      </c>
      <c r="C272" s="9" t="s">
        <v>1618</v>
      </c>
      <c r="D272" s="625" t="s">
        <v>675</v>
      </c>
      <c r="E272" s="632" t="s">
        <v>1213</v>
      </c>
      <c r="F272" s="13" t="s">
        <v>675</v>
      </c>
      <c r="G272" s="24" t="s">
        <v>75</v>
      </c>
      <c r="H272" s="24" t="s">
        <v>249</v>
      </c>
      <c r="I272" s="24" t="s">
        <v>76</v>
      </c>
      <c r="J272" s="26" t="s">
        <v>1112</v>
      </c>
      <c r="K272" s="275">
        <v>27.894886666666668</v>
      </c>
      <c r="L272" s="275">
        <v>-93.305223333333302</v>
      </c>
      <c r="M272" s="24">
        <v>158</v>
      </c>
      <c r="N272" s="25">
        <f t="shared" si="7"/>
        <v>48.1584</v>
      </c>
      <c r="O272" s="36" t="s">
        <v>4</v>
      </c>
    </row>
    <row r="273" spans="1:15">
      <c r="A273" s="9">
        <v>4</v>
      </c>
      <c r="B273" s="614">
        <v>4</v>
      </c>
      <c r="C273" s="9" t="s">
        <v>1618</v>
      </c>
      <c r="D273" s="625" t="s">
        <v>676</v>
      </c>
      <c r="E273" s="632" t="s">
        <v>1214</v>
      </c>
      <c r="F273" s="13" t="s">
        <v>676</v>
      </c>
      <c r="G273" s="24" t="s">
        <v>75</v>
      </c>
      <c r="H273" s="24" t="s">
        <v>249</v>
      </c>
      <c r="I273" s="24" t="s">
        <v>76</v>
      </c>
      <c r="J273" s="26" t="s">
        <v>1112</v>
      </c>
      <c r="K273" s="275">
        <v>27.894886666666668</v>
      </c>
      <c r="L273" s="275">
        <v>-93.305223333333302</v>
      </c>
      <c r="M273" s="24">
        <v>157</v>
      </c>
      <c r="N273" s="25">
        <f t="shared" si="7"/>
        <v>47.8536</v>
      </c>
      <c r="O273" s="36" t="s">
        <v>4</v>
      </c>
    </row>
    <row r="274" spans="1:15">
      <c r="A274" s="9">
        <v>4</v>
      </c>
      <c r="B274" s="614">
        <v>5</v>
      </c>
      <c r="C274" s="9" t="s">
        <v>1618</v>
      </c>
      <c r="D274" s="625" t="s">
        <v>677</v>
      </c>
      <c r="E274" s="632" t="s">
        <v>1215</v>
      </c>
      <c r="F274" s="13" t="s">
        <v>677</v>
      </c>
      <c r="G274" s="24" t="s">
        <v>75</v>
      </c>
      <c r="H274" s="24" t="s">
        <v>249</v>
      </c>
      <c r="I274" s="24" t="s">
        <v>76</v>
      </c>
      <c r="J274" s="26" t="s">
        <v>1112</v>
      </c>
      <c r="K274" s="275">
        <v>27.894886666666668</v>
      </c>
      <c r="L274" s="275">
        <v>-93.305223333333302</v>
      </c>
      <c r="M274" s="24">
        <v>157</v>
      </c>
      <c r="N274" s="25">
        <f t="shared" si="7"/>
        <v>47.8536</v>
      </c>
      <c r="O274" s="36" t="s">
        <v>4</v>
      </c>
    </row>
    <row r="275" spans="1:15">
      <c r="A275" s="9">
        <v>4</v>
      </c>
      <c r="B275" s="614">
        <v>6</v>
      </c>
      <c r="C275" s="9" t="s">
        <v>1618</v>
      </c>
      <c r="D275" s="625" t="s">
        <v>678</v>
      </c>
      <c r="E275" s="632" t="s">
        <v>1216</v>
      </c>
      <c r="F275" s="13" t="s">
        <v>678</v>
      </c>
      <c r="G275" s="24" t="s">
        <v>75</v>
      </c>
      <c r="H275" s="24" t="s">
        <v>249</v>
      </c>
      <c r="I275" s="24" t="s">
        <v>76</v>
      </c>
      <c r="J275" s="26" t="s">
        <v>1112</v>
      </c>
      <c r="K275" s="275">
        <v>27.894886666666668</v>
      </c>
      <c r="L275" s="275">
        <v>-93.305223333333302</v>
      </c>
      <c r="M275" s="24">
        <v>157</v>
      </c>
      <c r="N275" s="25">
        <f t="shared" si="7"/>
        <v>47.8536</v>
      </c>
      <c r="O275" s="36" t="s">
        <v>4</v>
      </c>
    </row>
    <row r="276" spans="1:15">
      <c r="A276" s="9">
        <v>4</v>
      </c>
      <c r="B276" s="614">
        <v>7</v>
      </c>
      <c r="C276" s="9" t="s">
        <v>1618</v>
      </c>
      <c r="D276" s="625" t="s">
        <v>679</v>
      </c>
      <c r="E276" s="632" t="s">
        <v>1217</v>
      </c>
      <c r="F276" s="13" t="s">
        <v>679</v>
      </c>
      <c r="G276" s="24" t="s">
        <v>75</v>
      </c>
      <c r="H276" s="24" t="s">
        <v>249</v>
      </c>
      <c r="I276" s="24" t="s">
        <v>76</v>
      </c>
      <c r="J276" s="26" t="s">
        <v>1112</v>
      </c>
      <c r="K276" s="275">
        <v>27.894886666666668</v>
      </c>
      <c r="L276" s="275">
        <v>-93.305223333333302</v>
      </c>
      <c r="M276" s="24">
        <v>157</v>
      </c>
      <c r="N276" s="25">
        <f t="shared" si="7"/>
        <v>47.8536</v>
      </c>
      <c r="O276" s="36" t="s">
        <v>4</v>
      </c>
    </row>
    <row r="277" spans="1:15">
      <c r="A277" s="9">
        <v>4</v>
      </c>
      <c r="B277" s="614">
        <v>8</v>
      </c>
      <c r="C277" s="9" t="s">
        <v>1618</v>
      </c>
      <c r="D277" s="625" t="s">
        <v>680</v>
      </c>
      <c r="E277" s="632" t="s">
        <v>1218</v>
      </c>
      <c r="F277" s="13" t="s">
        <v>680</v>
      </c>
      <c r="G277" s="24" t="s">
        <v>75</v>
      </c>
      <c r="H277" s="24" t="s">
        <v>249</v>
      </c>
      <c r="I277" s="24" t="s">
        <v>76</v>
      </c>
      <c r="J277" s="26" t="s">
        <v>1112</v>
      </c>
      <c r="K277" s="275">
        <v>27.894886666666668</v>
      </c>
      <c r="L277" s="275">
        <v>-93.305223333333302</v>
      </c>
      <c r="M277" s="24">
        <v>157</v>
      </c>
      <c r="N277" s="25">
        <f t="shared" si="7"/>
        <v>47.8536</v>
      </c>
      <c r="O277" s="36" t="s">
        <v>4</v>
      </c>
    </row>
    <row r="278" spans="1:15">
      <c r="A278" s="9">
        <v>4</v>
      </c>
      <c r="B278" s="614">
        <v>1</v>
      </c>
      <c r="C278" s="9" t="s">
        <v>1619</v>
      </c>
      <c r="D278" s="625" t="s">
        <v>681</v>
      </c>
      <c r="E278" s="632" t="s">
        <v>1219</v>
      </c>
      <c r="F278" s="13" t="s">
        <v>681</v>
      </c>
      <c r="G278" s="24" t="s">
        <v>75</v>
      </c>
      <c r="H278" s="24" t="s">
        <v>249</v>
      </c>
      <c r="I278" s="24" t="s">
        <v>76</v>
      </c>
      <c r="J278" s="26" t="s">
        <v>1112</v>
      </c>
      <c r="K278" s="275">
        <v>27.894886666666668</v>
      </c>
      <c r="L278" s="275">
        <v>-93.305223333333302</v>
      </c>
      <c r="M278" s="24">
        <v>157</v>
      </c>
      <c r="N278" s="25">
        <f t="shared" si="7"/>
        <v>47.8536</v>
      </c>
      <c r="O278" s="36" t="s">
        <v>4</v>
      </c>
    </row>
    <row r="279" spans="1:15">
      <c r="A279" s="9">
        <v>4</v>
      </c>
      <c r="B279" s="614">
        <v>2</v>
      </c>
      <c r="C279" s="9" t="s">
        <v>1619</v>
      </c>
      <c r="D279" s="625" t="s">
        <v>682</v>
      </c>
      <c r="E279" s="632" t="s">
        <v>1220</v>
      </c>
      <c r="F279" s="13" t="s">
        <v>682</v>
      </c>
      <c r="G279" s="24" t="s">
        <v>75</v>
      </c>
      <c r="H279" s="24" t="s">
        <v>249</v>
      </c>
      <c r="I279" s="24" t="s">
        <v>76</v>
      </c>
      <c r="J279" s="26" t="s">
        <v>1112</v>
      </c>
      <c r="K279" s="275">
        <v>27.894886666666668</v>
      </c>
      <c r="L279" s="275">
        <v>-93.305223333333302</v>
      </c>
      <c r="M279" s="24">
        <v>157</v>
      </c>
      <c r="N279" s="25">
        <f t="shared" si="7"/>
        <v>47.8536</v>
      </c>
      <c r="O279" s="36" t="s">
        <v>4</v>
      </c>
    </row>
    <row r="280" spans="1:15">
      <c r="A280" s="9">
        <v>4</v>
      </c>
      <c r="B280" s="614">
        <v>3</v>
      </c>
      <c r="C280" s="9" t="s">
        <v>1619</v>
      </c>
      <c r="D280" s="625" t="s">
        <v>683</v>
      </c>
      <c r="E280" s="632" t="s">
        <v>1221</v>
      </c>
      <c r="F280" s="13" t="s">
        <v>683</v>
      </c>
      <c r="G280" s="24" t="s">
        <v>75</v>
      </c>
      <c r="H280" s="24" t="s">
        <v>249</v>
      </c>
      <c r="I280" s="24" t="s">
        <v>76</v>
      </c>
      <c r="J280" s="26" t="s">
        <v>1112</v>
      </c>
      <c r="K280" s="275">
        <v>27.894886666666668</v>
      </c>
      <c r="L280" s="275">
        <v>-93.305223333333302</v>
      </c>
      <c r="M280" s="24">
        <v>156</v>
      </c>
      <c r="N280" s="25">
        <f t="shared" si="7"/>
        <v>47.5488</v>
      </c>
      <c r="O280" s="36" t="s">
        <v>4</v>
      </c>
    </row>
    <row r="281" spans="1:15">
      <c r="A281" s="9">
        <v>4</v>
      </c>
      <c r="B281" s="614">
        <v>4</v>
      </c>
      <c r="C281" s="9" t="s">
        <v>1619</v>
      </c>
      <c r="D281" s="625" t="s">
        <v>684</v>
      </c>
      <c r="E281" s="632" t="s">
        <v>1222</v>
      </c>
      <c r="F281" s="13" t="s">
        <v>684</v>
      </c>
      <c r="G281" s="24" t="s">
        <v>75</v>
      </c>
      <c r="H281" s="24" t="s">
        <v>249</v>
      </c>
      <c r="I281" s="24" t="s">
        <v>76</v>
      </c>
      <c r="J281" s="26" t="s">
        <v>1112</v>
      </c>
      <c r="K281" s="275">
        <v>27.894886666666668</v>
      </c>
      <c r="L281" s="275">
        <v>-93.305223333333302</v>
      </c>
      <c r="M281" s="24">
        <v>156</v>
      </c>
      <c r="N281" s="25">
        <f t="shared" si="7"/>
        <v>47.5488</v>
      </c>
      <c r="O281" s="36" t="s">
        <v>4</v>
      </c>
    </row>
    <row r="282" spans="1:15">
      <c r="A282" s="9">
        <v>4</v>
      </c>
      <c r="B282" s="614">
        <v>5</v>
      </c>
      <c r="C282" s="9" t="s">
        <v>1619</v>
      </c>
      <c r="D282" s="625" t="s">
        <v>685</v>
      </c>
      <c r="E282" s="632" t="s">
        <v>1223</v>
      </c>
      <c r="F282" s="13" t="s">
        <v>685</v>
      </c>
      <c r="G282" s="24" t="s">
        <v>75</v>
      </c>
      <c r="H282" s="24" t="s">
        <v>249</v>
      </c>
      <c r="I282" s="24" t="s">
        <v>76</v>
      </c>
      <c r="J282" s="26" t="s">
        <v>1112</v>
      </c>
      <c r="K282" s="275">
        <v>27.894886666666668</v>
      </c>
      <c r="L282" s="275">
        <v>-93.305223333333302</v>
      </c>
      <c r="M282" s="24">
        <v>155</v>
      </c>
      <c r="N282" s="25">
        <f t="shared" si="7"/>
        <v>47.244</v>
      </c>
      <c r="O282" s="36" t="s">
        <v>4</v>
      </c>
    </row>
    <row r="283" spans="1:15">
      <c r="A283" s="9">
        <v>4</v>
      </c>
      <c r="B283" s="614">
        <v>6</v>
      </c>
      <c r="C283" s="9" t="s">
        <v>1619</v>
      </c>
      <c r="D283" s="625" t="s">
        <v>686</v>
      </c>
      <c r="E283" s="632" t="s">
        <v>1224</v>
      </c>
      <c r="F283" s="13" t="s">
        <v>686</v>
      </c>
      <c r="G283" s="24" t="s">
        <v>75</v>
      </c>
      <c r="H283" s="24" t="s">
        <v>249</v>
      </c>
      <c r="I283" s="24" t="s">
        <v>76</v>
      </c>
      <c r="J283" s="26" t="s">
        <v>1112</v>
      </c>
      <c r="K283" s="275">
        <v>27.894886666666668</v>
      </c>
      <c r="L283" s="275">
        <v>-93.305223333333302</v>
      </c>
      <c r="M283" s="24">
        <v>156</v>
      </c>
      <c r="N283" s="25">
        <f t="shared" si="7"/>
        <v>47.5488</v>
      </c>
      <c r="O283" s="36" t="s">
        <v>4</v>
      </c>
    </row>
    <row r="284" spans="1:15">
      <c r="A284" s="9">
        <v>4</v>
      </c>
      <c r="B284" s="614">
        <v>7</v>
      </c>
      <c r="C284" s="9" t="s">
        <v>1619</v>
      </c>
      <c r="D284" s="625" t="s">
        <v>687</v>
      </c>
      <c r="E284" s="632" t="s">
        <v>1225</v>
      </c>
      <c r="F284" s="13" t="s">
        <v>687</v>
      </c>
      <c r="G284" s="24" t="s">
        <v>75</v>
      </c>
      <c r="H284" s="24" t="s">
        <v>249</v>
      </c>
      <c r="I284" s="24" t="s">
        <v>76</v>
      </c>
      <c r="J284" s="26" t="s">
        <v>1112</v>
      </c>
      <c r="K284" s="275">
        <v>27.894886666666668</v>
      </c>
      <c r="L284" s="275">
        <v>-93.305223333333302</v>
      </c>
      <c r="M284" s="24">
        <v>153</v>
      </c>
      <c r="N284" s="25">
        <f t="shared" si="7"/>
        <v>46.634399999999999</v>
      </c>
      <c r="O284" s="36" t="s">
        <v>4</v>
      </c>
    </row>
    <row r="285" spans="1:15">
      <c r="A285" s="9">
        <v>4</v>
      </c>
      <c r="B285" s="614">
        <v>8</v>
      </c>
      <c r="C285" s="9" t="s">
        <v>1619</v>
      </c>
      <c r="D285" s="625" t="s">
        <v>688</v>
      </c>
      <c r="E285" s="632" t="s">
        <v>1226</v>
      </c>
      <c r="F285" s="13" t="s">
        <v>688</v>
      </c>
      <c r="G285" s="24" t="s">
        <v>75</v>
      </c>
      <c r="H285" s="24" t="s">
        <v>249</v>
      </c>
      <c r="I285" s="24" t="s">
        <v>76</v>
      </c>
      <c r="J285" s="26" t="s">
        <v>1112</v>
      </c>
      <c r="K285" s="275">
        <v>27.894886666666668</v>
      </c>
      <c r="L285" s="275">
        <v>-93.305223333333302</v>
      </c>
      <c r="M285" s="24">
        <v>158</v>
      </c>
      <c r="N285" s="25">
        <f t="shared" si="7"/>
        <v>48.1584</v>
      </c>
      <c r="O285" s="36" t="s">
        <v>4</v>
      </c>
    </row>
    <row r="286" spans="1:15">
      <c r="A286" s="9">
        <v>4</v>
      </c>
      <c r="B286" s="614">
        <v>1</v>
      </c>
      <c r="C286" s="9" t="s">
        <v>1620</v>
      </c>
      <c r="D286" s="625" t="s">
        <v>689</v>
      </c>
      <c r="E286" s="632" t="s">
        <v>1227</v>
      </c>
      <c r="F286" s="13" t="s">
        <v>689</v>
      </c>
      <c r="G286" s="24" t="s">
        <v>75</v>
      </c>
      <c r="H286" s="24" t="s">
        <v>249</v>
      </c>
      <c r="I286" s="24" t="s">
        <v>76</v>
      </c>
      <c r="J286" s="26" t="s">
        <v>1112</v>
      </c>
      <c r="K286" s="275">
        <v>27.894886666666668</v>
      </c>
      <c r="L286" s="275">
        <v>-93.305223333333302</v>
      </c>
      <c r="M286" s="24">
        <v>157</v>
      </c>
      <c r="N286" s="25">
        <f t="shared" si="7"/>
        <v>47.8536</v>
      </c>
      <c r="O286" s="36" t="s">
        <v>4</v>
      </c>
    </row>
    <row r="287" spans="1:15">
      <c r="A287" s="9">
        <v>4</v>
      </c>
      <c r="B287" s="614">
        <v>2</v>
      </c>
      <c r="C287" s="9" t="s">
        <v>1620</v>
      </c>
      <c r="D287" s="625" t="s">
        <v>690</v>
      </c>
      <c r="E287" s="632" t="s">
        <v>1230</v>
      </c>
      <c r="F287" s="13" t="s">
        <v>690</v>
      </c>
      <c r="G287" s="24" t="s">
        <v>2</v>
      </c>
      <c r="H287" s="24" t="s">
        <v>246</v>
      </c>
      <c r="I287" s="24" t="s">
        <v>138</v>
      </c>
      <c r="J287" s="24" t="s">
        <v>1112</v>
      </c>
      <c r="K287" s="275">
        <v>27.8751</v>
      </c>
      <c r="L287" s="275">
        <v>-93.820350000000005</v>
      </c>
      <c r="M287" s="24">
        <v>145</v>
      </c>
      <c r="N287" s="25">
        <f t="shared" si="7"/>
        <v>44.195999999999998</v>
      </c>
      <c r="O287" s="36" t="s">
        <v>4</v>
      </c>
    </row>
    <row r="288" spans="1:15">
      <c r="A288" s="9">
        <v>4</v>
      </c>
      <c r="B288" s="614">
        <v>3</v>
      </c>
      <c r="C288" s="9" t="s">
        <v>1620</v>
      </c>
      <c r="D288" s="625" t="s">
        <v>691</v>
      </c>
      <c r="E288" s="632" t="s">
        <v>1231</v>
      </c>
      <c r="F288" s="13" t="s">
        <v>691</v>
      </c>
      <c r="G288" s="24" t="s">
        <v>2</v>
      </c>
      <c r="H288" s="24" t="s">
        <v>246</v>
      </c>
      <c r="I288" s="24" t="s">
        <v>138</v>
      </c>
      <c r="J288" s="24" t="s">
        <v>1112</v>
      </c>
      <c r="K288" s="275">
        <v>27.8751</v>
      </c>
      <c r="L288" s="275">
        <v>-93.820350000000005</v>
      </c>
      <c r="M288" s="24">
        <v>138</v>
      </c>
      <c r="N288" s="25">
        <f t="shared" si="7"/>
        <v>42.062399999999997</v>
      </c>
      <c r="O288" s="36" t="s">
        <v>4</v>
      </c>
    </row>
    <row r="289" spans="1:15">
      <c r="A289" s="9">
        <v>4</v>
      </c>
      <c r="B289" s="614">
        <v>4</v>
      </c>
      <c r="C289" s="9" t="s">
        <v>1620</v>
      </c>
      <c r="D289" s="625" t="s">
        <v>692</v>
      </c>
      <c r="E289" s="632" t="s">
        <v>1232</v>
      </c>
      <c r="F289" s="13" t="s">
        <v>692</v>
      </c>
      <c r="G289" s="24" t="s">
        <v>2</v>
      </c>
      <c r="H289" s="24" t="s">
        <v>246</v>
      </c>
      <c r="I289" s="24" t="s">
        <v>138</v>
      </c>
      <c r="J289" s="24" t="s">
        <v>1112</v>
      </c>
      <c r="K289" s="275">
        <v>27.8751</v>
      </c>
      <c r="L289" s="275">
        <v>-93.820350000000005</v>
      </c>
      <c r="M289" s="24">
        <v>139</v>
      </c>
      <c r="N289" s="25">
        <f t="shared" si="7"/>
        <v>42.367199999999997</v>
      </c>
      <c r="O289" s="36" t="s">
        <v>4</v>
      </c>
    </row>
    <row r="290" spans="1:15">
      <c r="A290" s="9">
        <v>4</v>
      </c>
      <c r="B290" s="614">
        <v>5</v>
      </c>
      <c r="C290" s="9" t="s">
        <v>1620</v>
      </c>
      <c r="D290" s="625" t="s">
        <v>693</v>
      </c>
      <c r="E290" s="632" t="s">
        <v>1233</v>
      </c>
      <c r="F290" s="13" t="s">
        <v>693</v>
      </c>
      <c r="G290" s="24" t="s">
        <v>2</v>
      </c>
      <c r="H290" s="24" t="s">
        <v>246</v>
      </c>
      <c r="I290" s="24" t="s">
        <v>138</v>
      </c>
      <c r="J290" s="24" t="s">
        <v>1112</v>
      </c>
      <c r="K290" s="275">
        <v>27.8751</v>
      </c>
      <c r="L290" s="275">
        <v>-93.820350000000005</v>
      </c>
      <c r="M290" s="24">
        <v>137</v>
      </c>
      <c r="N290" s="25">
        <f t="shared" si="7"/>
        <v>41.757599999999996</v>
      </c>
      <c r="O290" s="36" t="s">
        <v>4</v>
      </c>
    </row>
    <row r="291" spans="1:15">
      <c r="A291" s="9">
        <v>4</v>
      </c>
      <c r="B291" s="614">
        <v>6</v>
      </c>
      <c r="C291" s="9" t="s">
        <v>1620</v>
      </c>
      <c r="D291" s="625" t="s">
        <v>694</v>
      </c>
      <c r="E291" s="632" t="s">
        <v>1234</v>
      </c>
      <c r="F291" s="13" t="s">
        <v>694</v>
      </c>
      <c r="G291" s="24" t="s">
        <v>2</v>
      </c>
      <c r="H291" s="24" t="s">
        <v>246</v>
      </c>
      <c r="I291" s="24" t="s">
        <v>138</v>
      </c>
      <c r="J291" s="24" t="s">
        <v>1112</v>
      </c>
      <c r="K291" s="275">
        <v>27.8751</v>
      </c>
      <c r="L291" s="275">
        <v>-93.820350000000005</v>
      </c>
      <c r="M291" s="24">
        <v>147</v>
      </c>
      <c r="N291" s="25">
        <f t="shared" si="7"/>
        <v>44.805599999999998</v>
      </c>
      <c r="O291" s="36" t="s">
        <v>4</v>
      </c>
    </row>
    <row r="292" spans="1:15">
      <c r="A292" s="9">
        <v>4</v>
      </c>
      <c r="B292" s="614">
        <v>7</v>
      </c>
      <c r="C292" s="9" t="s">
        <v>1620</v>
      </c>
      <c r="D292" s="625" t="s">
        <v>695</v>
      </c>
      <c r="E292" s="632" t="s">
        <v>1235</v>
      </c>
      <c r="F292" s="13" t="s">
        <v>695</v>
      </c>
      <c r="G292" s="24" t="s">
        <v>2</v>
      </c>
      <c r="H292" s="24" t="s">
        <v>246</v>
      </c>
      <c r="I292" s="24" t="s">
        <v>138</v>
      </c>
      <c r="J292" s="24" t="s">
        <v>1112</v>
      </c>
      <c r="K292" s="275">
        <v>27.8751</v>
      </c>
      <c r="L292" s="275">
        <v>-93.820350000000005</v>
      </c>
      <c r="M292" s="24">
        <v>147</v>
      </c>
      <c r="N292" s="25">
        <f t="shared" si="7"/>
        <v>44.805599999999998</v>
      </c>
      <c r="O292" s="36" t="s">
        <v>4</v>
      </c>
    </row>
    <row r="293" spans="1:15">
      <c r="A293" s="9">
        <v>4</v>
      </c>
      <c r="B293" s="614">
        <v>8</v>
      </c>
      <c r="C293" s="9" t="s">
        <v>1620</v>
      </c>
      <c r="D293" s="625" t="s">
        <v>696</v>
      </c>
      <c r="E293" s="632" t="s">
        <v>1236</v>
      </c>
      <c r="F293" s="13" t="s">
        <v>696</v>
      </c>
      <c r="G293" s="24" t="s">
        <v>2</v>
      </c>
      <c r="H293" s="24" t="s">
        <v>246</v>
      </c>
      <c r="I293" s="24" t="s">
        <v>138</v>
      </c>
      <c r="J293" s="24" t="s">
        <v>1112</v>
      </c>
      <c r="K293" s="275">
        <v>27.8751</v>
      </c>
      <c r="L293" s="275">
        <v>-93.820350000000005</v>
      </c>
      <c r="M293" s="24">
        <v>148</v>
      </c>
      <c r="N293" s="25">
        <f t="shared" si="7"/>
        <v>45.110399999999998</v>
      </c>
      <c r="O293" s="36" t="s">
        <v>4</v>
      </c>
    </row>
    <row r="294" spans="1:15">
      <c r="A294" s="9">
        <v>4</v>
      </c>
      <c r="B294" s="614">
        <v>1</v>
      </c>
      <c r="C294" s="9" t="s">
        <v>1605</v>
      </c>
      <c r="D294" s="625" t="s">
        <v>697</v>
      </c>
      <c r="E294" s="632" t="s">
        <v>1237</v>
      </c>
      <c r="F294" s="13" t="s">
        <v>697</v>
      </c>
      <c r="G294" s="24" t="s">
        <v>2</v>
      </c>
      <c r="H294" s="24" t="s">
        <v>246</v>
      </c>
      <c r="I294" s="24" t="s">
        <v>138</v>
      </c>
      <c r="J294" s="24" t="s">
        <v>1112</v>
      </c>
      <c r="K294" s="275">
        <v>27.8751</v>
      </c>
      <c r="L294" s="275">
        <v>-93.820350000000005</v>
      </c>
      <c r="M294" s="24">
        <v>149</v>
      </c>
      <c r="N294" s="25">
        <f t="shared" si="7"/>
        <v>45.415199999999999</v>
      </c>
      <c r="O294" s="36" t="s">
        <v>4</v>
      </c>
    </row>
    <row r="295" spans="1:15">
      <c r="A295" s="9">
        <v>4</v>
      </c>
      <c r="B295" s="614">
        <v>2</v>
      </c>
      <c r="C295" s="9" t="s">
        <v>1605</v>
      </c>
      <c r="D295" s="625" t="s">
        <v>698</v>
      </c>
      <c r="E295" s="632" t="s">
        <v>1238</v>
      </c>
      <c r="F295" s="13" t="s">
        <v>698</v>
      </c>
      <c r="G295" s="24" t="s">
        <v>2</v>
      </c>
      <c r="H295" s="24" t="s">
        <v>246</v>
      </c>
      <c r="I295" s="24" t="s">
        <v>138</v>
      </c>
      <c r="J295" s="24" t="s">
        <v>1112</v>
      </c>
      <c r="K295" s="275">
        <v>27.8751</v>
      </c>
      <c r="L295" s="275">
        <v>-93.820350000000005</v>
      </c>
      <c r="M295" s="24">
        <v>147</v>
      </c>
      <c r="N295" s="25">
        <f t="shared" si="7"/>
        <v>44.805599999999998</v>
      </c>
      <c r="O295" s="36" t="s">
        <v>4</v>
      </c>
    </row>
    <row r="296" spans="1:15">
      <c r="A296" s="9">
        <v>4</v>
      </c>
      <c r="B296" s="614">
        <v>3</v>
      </c>
      <c r="C296" s="9" t="s">
        <v>1605</v>
      </c>
      <c r="D296" s="625" t="s">
        <v>699</v>
      </c>
      <c r="E296" s="632" t="s">
        <v>1239</v>
      </c>
      <c r="F296" s="13" t="s">
        <v>699</v>
      </c>
      <c r="G296" s="24" t="s">
        <v>2</v>
      </c>
      <c r="H296" s="24" t="s">
        <v>246</v>
      </c>
      <c r="I296" s="24" t="s">
        <v>138</v>
      </c>
      <c r="J296" s="24" t="s">
        <v>1112</v>
      </c>
      <c r="K296" s="275">
        <v>27.8751</v>
      </c>
      <c r="L296" s="275">
        <v>-93.820350000000005</v>
      </c>
      <c r="M296" s="24">
        <v>146</v>
      </c>
      <c r="N296" s="25">
        <f t="shared" si="7"/>
        <v>44.500799999999998</v>
      </c>
      <c r="O296" s="36" t="s">
        <v>4</v>
      </c>
    </row>
    <row r="297" spans="1:15">
      <c r="A297" s="9">
        <v>4</v>
      </c>
      <c r="B297" s="614">
        <v>4</v>
      </c>
      <c r="C297" s="9" t="s">
        <v>1605</v>
      </c>
      <c r="D297" s="625" t="s">
        <v>700</v>
      </c>
      <c r="E297" s="632" t="s">
        <v>1240</v>
      </c>
      <c r="F297" s="13" t="s">
        <v>700</v>
      </c>
      <c r="G297" s="24" t="s">
        <v>2</v>
      </c>
      <c r="H297" s="24" t="s">
        <v>246</v>
      </c>
      <c r="I297" s="24" t="s">
        <v>138</v>
      </c>
      <c r="J297" s="24" t="s">
        <v>1112</v>
      </c>
      <c r="K297" s="275">
        <v>27.8751</v>
      </c>
      <c r="L297" s="275">
        <v>-93.820350000000005</v>
      </c>
      <c r="M297" s="24">
        <v>145</v>
      </c>
      <c r="N297" s="25">
        <f t="shared" si="7"/>
        <v>44.195999999999998</v>
      </c>
      <c r="O297" s="36" t="s">
        <v>4</v>
      </c>
    </row>
    <row r="298" spans="1:15">
      <c r="A298" s="9">
        <v>4</v>
      </c>
      <c r="B298" s="614">
        <v>5</v>
      </c>
      <c r="C298" s="9" t="s">
        <v>1605</v>
      </c>
      <c r="D298" s="625" t="s">
        <v>701</v>
      </c>
      <c r="E298" s="632" t="s">
        <v>1241</v>
      </c>
      <c r="F298" s="13" t="s">
        <v>701</v>
      </c>
      <c r="G298" s="24" t="s">
        <v>137</v>
      </c>
      <c r="H298" s="24" t="s">
        <v>250</v>
      </c>
      <c r="I298" s="260">
        <v>44408</v>
      </c>
      <c r="J298" s="24" t="s">
        <v>1112</v>
      </c>
      <c r="K298" s="179">
        <v>27.911020000000001</v>
      </c>
      <c r="L298" s="179">
        <v>-93.596680000000006</v>
      </c>
      <c r="M298" s="24">
        <v>154</v>
      </c>
      <c r="N298" s="25">
        <v>46.9</v>
      </c>
      <c r="O298" s="36" t="s">
        <v>4</v>
      </c>
    </row>
    <row r="299" spans="1:15">
      <c r="A299" s="9">
        <v>4</v>
      </c>
      <c r="B299" s="614">
        <v>6</v>
      </c>
      <c r="C299" s="9" t="s">
        <v>1605</v>
      </c>
      <c r="D299" s="625" t="s">
        <v>702</v>
      </c>
      <c r="E299" s="632" t="s">
        <v>1243</v>
      </c>
      <c r="F299" s="13" t="s">
        <v>702</v>
      </c>
      <c r="G299" s="24" t="s">
        <v>137</v>
      </c>
      <c r="H299" s="24" t="s">
        <v>250</v>
      </c>
      <c r="I299" s="260">
        <v>44408</v>
      </c>
      <c r="J299" s="24" t="s">
        <v>1112</v>
      </c>
      <c r="K299" s="179">
        <v>27.911020000000001</v>
      </c>
      <c r="L299" s="179">
        <v>-93.596680000000006</v>
      </c>
      <c r="M299" s="24">
        <v>152</v>
      </c>
      <c r="N299" s="25">
        <v>46.3</v>
      </c>
      <c r="O299" s="36" t="s">
        <v>4</v>
      </c>
    </row>
    <row r="300" spans="1:15">
      <c r="A300" s="9">
        <v>4</v>
      </c>
      <c r="B300" s="614">
        <v>7</v>
      </c>
      <c r="C300" s="9" t="s">
        <v>1605</v>
      </c>
      <c r="D300" s="625" t="s">
        <v>703</v>
      </c>
      <c r="E300" s="632" t="s">
        <v>1244</v>
      </c>
      <c r="F300" s="13" t="s">
        <v>703</v>
      </c>
      <c r="G300" s="24" t="s">
        <v>137</v>
      </c>
      <c r="H300" s="24" t="s">
        <v>250</v>
      </c>
      <c r="I300" s="260">
        <v>44408</v>
      </c>
      <c r="J300" s="24" t="s">
        <v>1112</v>
      </c>
      <c r="K300" s="179">
        <v>27.911020000000001</v>
      </c>
      <c r="L300" s="179">
        <v>-93.596680000000006</v>
      </c>
      <c r="M300" s="24">
        <v>152</v>
      </c>
      <c r="N300" s="25">
        <v>46.3</v>
      </c>
      <c r="O300" s="36" t="s">
        <v>4</v>
      </c>
    </row>
    <row r="301" spans="1:15">
      <c r="A301" s="9">
        <v>4</v>
      </c>
      <c r="B301" s="614">
        <v>8</v>
      </c>
      <c r="C301" s="9" t="s">
        <v>1605</v>
      </c>
      <c r="D301" s="625" t="s">
        <v>704</v>
      </c>
      <c r="E301" s="632" t="s">
        <v>1245</v>
      </c>
      <c r="F301" s="13" t="s">
        <v>704</v>
      </c>
      <c r="G301" s="24" t="s">
        <v>137</v>
      </c>
      <c r="H301" s="24" t="s">
        <v>261</v>
      </c>
      <c r="I301" s="260">
        <v>44408</v>
      </c>
      <c r="J301" s="24" t="s">
        <v>1112</v>
      </c>
      <c r="K301" s="179">
        <v>27.9114</v>
      </c>
      <c r="L301" s="179">
        <v>-93.598209999999995</v>
      </c>
      <c r="M301" s="24">
        <v>68</v>
      </c>
      <c r="N301" s="25">
        <v>20.7</v>
      </c>
      <c r="O301" s="36" t="s">
        <v>564</v>
      </c>
    </row>
    <row r="302" spans="1:15">
      <c r="A302" s="9">
        <v>4</v>
      </c>
      <c r="B302" s="614">
        <v>1</v>
      </c>
      <c r="C302" s="9" t="s">
        <v>1621</v>
      </c>
      <c r="D302" s="625" t="s">
        <v>705</v>
      </c>
      <c r="E302" s="632" t="s">
        <v>1246</v>
      </c>
      <c r="F302" s="13" t="s">
        <v>705</v>
      </c>
      <c r="G302" s="24" t="s">
        <v>137</v>
      </c>
      <c r="H302" s="24" t="s">
        <v>261</v>
      </c>
      <c r="I302" s="260">
        <v>44408</v>
      </c>
      <c r="J302" s="24" t="s">
        <v>1112</v>
      </c>
      <c r="K302" s="179">
        <v>27.9114</v>
      </c>
      <c r="L302" s="179">
        <v>-93.598209999999995</v>
      </c>
      <c r="M302" s="24">
        <v>68</v>
      </c>
      <c r="N302" s="25">
        <v>20.7</v>
      </c>
      <c r="O302" s="36" t="s">
        <v>564</v>
      </c>
    </row>
    <row r="303" spans="1:15">
      <c r="A303" s="9">
        <v>4</v>
      </c>
      <c r="B303" s="614">
        <v>2</v>
      </c>
      <c r="C303" s="9" t="s">
        <v>1621</v>
      </c>
      <c r="D303" s="625" t="s">
        <v>706</v>
      </c>
      <c r="E303" s="632" t="s">
        <v>1248</v>
      </c>
      <c r="F303" s="13" t="s">
        <v>706</v>
      </c>
      <c r="G303" s="24" t="s">
        <v>137</v>
      </c>
      <c r="H303" s="24" t="s">
        <v>250</v>
      </c>
      <c r="I303" s="260">
        <v>44408</v>
      </c>
      <c r="J303" s="24" t="s">
        <v>1112</v>
      </c>
      <c r="K303" s="179">
        <v>27.911020000000001</v>
      </c>
      <c r="L303" s="179">
        <v>-93.596680000000006</v>
      </c>
      <c r="M303" s="24">
        <v>155</v>
      </c>
      <c r="N303" s="25">
        <v>47.2</v>
      </c>
      <c r="O303" s="36" t="s">
        <v>4</v>
      </c>
    </row>
    <row r="304" spans="1:15">
      <c r="A304" s="9">
        <v>4</v>
      </c>
      <c r="B304" s="614">
        <v>3</v>
      </c>
      <c r="C304" s="9" t="s">
        <v>1621</v>
      </c>
      <c r="D304" s="625" t="s">
        <v>707</v>
      </c>
      <c r="E304" s="632" t="s">
        <v>1249</v>
      </c>
      <c r="F304" s="13" t="s">
        <v>707</v>
      </c>
      <c r="G304" s="24" t="s">
        <v>137</v>
      </c>
      <c r="H304" s="24" t="s">
        <v>250</v>
      </c>
      <c r="I304" s="260">
        <v>44408</v>
      </c>
      <c r="J304" s="24" t="s">
        <v>1112</v>
      </c>
      <c r="K304" s="179">
        <v>27.911020000000001</v>
      </c>
      <c r="L304" s="179">
        <v>-93.596680000000006</v>
      </c>
      <c r="M304" s="24">
        <v>157</v>
      </c>
      <c r="N304" s="25">
        <v>47.9</v>
      </c>
      <c r="O304" s="36" t="s">
        <v>4</v>
      </c>
    </row>
    <row r="305" spans="1:15">
      <c r="A305" s="9">
        <v>4</v>
      </c>
      <c r="B305" s="614">
        <v>4</v>
      </c>
      <c r="C305" s="9" t="s">
        <v>1621</v>
      </c>
      <c r="D305" s="625" t="s">
        <v>708</v>
      </c>
      <c r="E305" s="632" t="s">
        <v>1250</v>
      </c>
      <c r="F305" s="13" t="s">
        <v>708</v>
      </c>
      <c r="G305" s="24" t="s">
        <v>137</v>
      </c>
      <c r="H305" s="24" t="s">
        <v>250</v>
      </c>
      <c r="I305" s="260">
        <v>44408</v>
      </c>
      <c r="J305" s="24" t="s">
        <v>1112</v>
      </c>
      <c r="K305" s="179">
        <v>27.911020000000001</v>
      </c>
      <c r="L305" s="179">
        <v>-93.596680000000006</v>
      </c>
      <c r="M305" s="24">
        <v>145</v>
      </c>
      <c r="N305" s="25">
        <v>44.2</v>
      </c>
      <c r="O305" s="36" t="s">
        <v>4</v>
      </c>
    </row>
    <row r="306" spans="1:15">
      <c r="A306" s="9">
        <v>4</v>
      </c>
      <c r="B306" s="614">
        <v>5</v>
      </c>
      <c r="C306" s="9" t="s">
        <v>1621</v>
      </c>
      <c r="D306" s="625" t="s">
        <v>709</v>
      </c>
      <c r="E306" s="632" t="s">
        <v>1252</v>
      </c>
      <c r="F306" s="13" t="s">
        <v>709</v>
      </c>
      <c r="G306" s="24" t="s">
        <v>137</v>
      </c>
      <c r="H306" s="24" t="s">
        <v>261</v>
      </c>
      <c r="I306" s="260">
        <v>44408</v>
      </c>
      <c r="J306" s="24" t="s">
        <v>1112</v>
      </c>
      <c r="K306" s="179">
        <v>27.9114</v>
      </c>
      <c r="L306" s="179">
        <v>-93.598209999999995</v>
      </c>
      <c r="M306" s="24">
        <v>69</v>
      </c>
      <c r="N306" s="25">
        <v>21</v>
      </c>
      <c r="O306" s="36" t="s">
        <v>564</v>
      </c>
    </row>
    <row r="307" spans="1:15">
      <c r="A307" s="9">
        <v>4</v>
      </c>
      <c r="B307" s="614">
        <v>6</v>
      </c>
      <c r="C307" s="9" t="s">
        <v>1621</v>
      </c>
      <c r="D307" s="625" t="s">
        <v>710</v>
      </c>
      <c r="E307" s="632" t="s">
        <v>1253</v>
      </c>
      <c r="F307" s="13" t="s">
        <v>710</v>
      </c>
      <c r="G307" s="24" t="s">
        <v>137</v>
      </c>
      <c r="H307" s="24" t="s">
        <v>261</v>
      </c>
      <c r="I307" s="260">
        <v>44408</v>
      </c>
      <c r="J307" s="24" t="s">
        <v>1112</v>
      </c>
      <c r="K307" s="179">
        <v>27.9114</v>
      </c>
      <c r="L307" s="179">
        <v>-93.598209999999995</v>
      </c>
      <c r="M307" s="24">
        <v>64</v>
      </c>
      <c r="N307" s="25">
        <v>19.5</v>
      </c>
      <c r="O307" s="36" t="s">
        <v>564</v>
      </c>
    </row>
    <row r="308" spans="1:15">
      <c r="A308" s="9">
        <v>4</v>
      </c>
      <c r="B308" s="614">
        <v>7</v>
      </c>
      <c r="C308" s="9" t="s">
        <v>1621</v>
      </c>
      <c r="D308" s="625" t="s">
        <v>711</v>
      </c>
      <c r="E308" s="632" t="s">
        <v>1254</v>
      </c>
      <c r="F308" s="13" t="s">
        <v>711</v>
      </c>
      <c r="G308" s="24" t="s">
        <v>137</v>
      </c>
      <c r="H308" s="24" t="s">
        <v>250</v>
      </c>
      <c r="I308" s="260">
        <v>44409</v>
      </c>
      <c r="J308" s="24" t="s">
        <v>1112</v>
      </c>
      <c r="K308" s="179">
        <v>27.911020000000001</v>
      </c>
      <c r="L308" s="179">
        <v>-93.596680000000006</v>
      </c>
      <c r="M308" s="24">
        <v>161</v>
      </c>
      <c r="N308" s="25">
        <v>49.1</v>
      </c>
      <c r="O308" s="36" t="s">
        <v>4</v>
      </c>
    </row>
    <row r="309" spans="1:15">
      <c r="A309" s="9">
        <v>4</v>
      </c>
      <c r="B309" s="614">
        <v>8</v>
      </c>
      <c r="C309" s="9" t="s">
        <v>1621</v>
      </c>
      <c r="D309" s="625" t="s">
        <v>712</v>
      </c>
      <c r="E309" s="632" t="s">
        <v>1255</v>
      </c>
      <c r="F309" s="13" t="s">
        <v>712</v>
      </c>
      <c r="G309" s="24" t="s">
        <v>137</v>
      </c>
      <c r="H309" s="24" t="s">
        <v>250</v>
      </c>
      <c r="I309" s="260">
        <v>44409</v>
      </c>
      <c r="J309" s="24" t="s">
        <v>1112</v>
      </c>
      <c r="K309" s="179">
        <v>27.911020000000001</v>
      </c>
      <c r="L309" s="179">
        <v>-93.596680000000006</v>
      </c>
      <c r="M309" s="24">
        <v>158</v>
      </c>
      <c r="N309" s="25">
        <v>48.2</v>
      </c>
      <c r="O309" s="36" t="s">
        <v>4</v>
      </c>
    </row>
    <row r="310" spans="1:15">
      <c r="A310" s="9">
        <v>4</v>
      </c>
      <c r="B310" s="614">
        <v>1</v>
      </c>
      <c r="C310" s="9" t="s">
        <v>1622</v>
      </c>
      <c r="D310" s="625" t="s">
        <v>713</v>
      </c>
      <c r="E310" s="632" t="s">
        <v>1256</v>
      </c>
      <c r="F310" s="13" t="s">
        <v>713</v>
      </c>
      <c r="G310" s="24" t="s">
        <v>137</v>
      </c>
      <c r="H310" s="24" t="s">
        <v>250</v>
      </c>
      <c r="I310" s="260">
        <v>44409</v>
      </c>
      <c r="J310" s="24" t="s">
        <v>1112</v>
      </c>
      <c r="K310" s="179">
        <v>27.911020000000001</v>
      </c>
      <c r="L310" s="179">
        <v>-93.596680000000006</v>
      </c>
      <c r="M310" s="24">
        <v>151</v>
      </c>
      <c r="N310" s="25">
        <v>46</v>
      </c>
      <c r="O310" s="36" t="s">
        <v>4</v>
      </c>
    </row>
    <row r="311" spans="1:15">
      <c r="A311" s="9">
        <v>4</v>
      </c>
      <c r="B311" s="614">
        <v>2</v>
      </c>
      <c r="C311" s="9" t="s">
        <v>1622</v>
      </c>
      <c r="D311" s="625" t="s">
        <v>714</v>
      </c>
      <c r="E311" s="632" t="s">
        <v>1257</v>
      </c>
      <c r="F311" s="13" t="s">
        <v>714</v>
      </c>
      <c r="G311" s="24" t="s">
        <v>137</v>
      </c>
      <c r="H311" s="24" t="s">
        <v>250</v>
      </c>
      <c r="I311" s="260">
        <v>44409</v>
      </c>
      <c r="J311" s="24" t="s">
        <v>1112</v>
      </c>
      <c r="K311" s="179">
        <v>27.911020000000001</v>
      </c>
      <c r="L311" s="179">
        <v>-93.596680000000006</v>
      </c>
      <c r="M311" s="24">
        <v>157</v>
      </c>
      <c r="N311" s="25">
        <v>47.9</v>
      </c>
      <c r="O311" s="36" t="s">
        <v>4</v>
      </c>
    </row>
    <row r="312" spans="1:15">
      <c r="A312" s="9">
        <v>4</v>
      </c>
      <c r="B312" s="614">
        <v>3</v>
      </c>
      <c r="C312" s="9" t="s">
        <v>1622</v>
      </c>
      <c r="D312" s="625" t="s">
        <v>715</v>
      </c>
      <c r="E312" s="632" t="s">
        <v>1260</v>
      </c>
      <c r="F312" s="13" t="s">
        <v>715</v>
      </c>
      <c r="G312" s="24" t="s">
        <v>137</v>
      </c>
      <c r="H312" s="24" t="s">
        <v>250</v>
      </c>
      <c r="I312" s="260">
        <v>44409</v>
      </c>
      <c r="J312" s="24" t="s">
        <v>1112</v>
      </c>
      <c r="K312" s="179">
        <v>27.911020000000001</v>
      </c>
      <c r="L312" s="179">
        <v>-93.596680000000006</v>
      </c>
      <c r="M312" s="24">
        <v>150</v>
      </c>
      <c r="N312" s="25">
        <v>45.7</v>
      </c>
      <c r="O312" s="36" t="s">
        <v>4</v>
      </c>
    </row>
    <row r="313" spans="1:15">
      <c r="A313" s="9">
        <v>4</v>
      </c>
      <c r="B313" s="614">
        <v>4</v>
      </c>
      <c r="C313" s="9" t="s">
        <v>1622</v>
      </c>
      <c r="D313" s="625" t="s">
        <v>716</v>
      </c>
      <c r="E313" s="632" t="s">
        <v>1261</v>
      </c>
      <c r="F313" s="13" t="s">
        <v>716</v>
      </c>
      <c r="G313" s="24" t="s">
        <v>137</v>
      </c>
      <c r="H313" s="24" t="s">
        <v>250</v>
      </c>
      <c r="I313" s="260">
        <v>44409</v>
      </c>
      <c r="J313" s="24" t="s">
        <v>1112</v>
      </c>
      <c r="K313" s="179">
        <v>27.911020000000001</v>
      </c>
      <c r="L313" s="179">
        <v>-93.596680000000006</v>
      </c>
      <c r="M313" s="24">
        <v>149</v>
      </c>
      <c r="N313" s="25">
        <v>45.4</v>
      </c>
      <c r="O313" s="36" t="s">
        <v>4</v>
      </c>
    </row>
    <row r="314" spans="1:15">
      <c r="A314" s="9">
        <v>4</v>
      </c>
      <c r="B314" s="614">
        <v>5</v>
      </c>
      <c r="C314" s="9" t="s">
        <v>1622</v>
      </c>
      <c r="D314" s="625" t="s">
        <v>717</v>
      </c>
      <c r="E314" s="632" t="s">
        <v>1262</v>
      </c>
      <c r="F314" s="13" t="s">
        <v>717</v>
      </c>
      <c r="G314" s="24" t="s">
        <v>137</v>
      </c>
      <c r="H314" s="24" t="s">
        <v>250</v>
      </c>
      <c r="I314" s="260">
        <v>44409</v>
      </c>
      <c r="J314" s="24" t="s">
        <v>1112</v>
      </c>
      <c r="K314" s="179">
        <v>27.911020000000001</v>
      </c>
      <c r="L314" s="179">
        <v>-93.596680000000006</v>
      </c>
      <c r="M314" s="24">
        <v>158</v>
      </c>
      <c r="N314" s="25">
        <v>48.2</v>
      </c>
      <c r="O314" s="36" t="s">
        <v>4</v>
      </c>
    </row>
    <row r="315" spans="1:15">
      <c r="A315" s="9">
        <v>4</v>
      </c>
      <c r="B315" s="614">
        <v>6</v>
      </c>
      <c r="C315" s="9" t="s">
        <v>1622</v>
      </c>
      <c r="D315" s="625" t="s">
        <v>718</v>
      </c>
      <c r="E315" s="632" t="s">
        <v>1263</v>
      </c>
      <c r="F315" s="13" t="s">
        <v>718</v>
      </c>
      <c r="G315" s="24" t="s">
        <v>137</v>
      </c>
      <c r="H315" s="24" t="s">
        <v>250</v>
      </c>
      <c r="I315" s="260">
        <v>44409</v>
      </c>
      <c r="J315" s="24" t="s">
        <v>1112</v>
      </c>
      <c r="K315" s="179">
        <v>27.911020000000001</v>
      </c>
      <c r="L315" s="179">
        <v>-93.596680000000006</v>
      </c>
      <c r="M315" s="24">
        <v>151</v>
      </c>
      <c r="N315" s="25">
        <v>46</v>
      </c>
      <c r="O315" s="36" t="s">
        <v>4</v>
      </c>
    </row>
    <row r="316" spans="1:15">
      <c r="A316" s="9">
        <v>4</v>
      </c>
      <c r="B316" s="614">
        <v>7</v>
      </c>
      <c r="C316" s="9" t="s">
        <v>1622</v>
      </c>
      <c r="D316" s="625" t="s">
        <v>719</v>
      </c>
      <c r="E316" s="632" t="s">
        <v>1264</v>
      </c>
      <c r="F316" s="13" t="s">
        <v>719</v>
      </c>
      <c r="G316" s="24" t="s">
        <v>137</v>
      </c>
      <c r="H316" s="24" t="s">
        <v>250</v>
      </c>
      <c r="I316" s="260">
        <v>44409</v>
      </c>
      <c r="J316" s="24" t="s">
        <v>1112</v>
      </c>
      <c r="K316" s="179">
        <v>27.911020000000001</v>
      </c>
      <c r="L316" s="179">
        <v>-93.596680000000006</v>
      </c>
      <c r="M316" s="24">
        <v>157</v>
      </c>
      <c r="N316" s="25">
        <v>47.9</v>
      </c>
      <c r="O316" s="36" t="s">
        <v>4</v>
      </c>
    </row>
    <row r="317" spans="1:15">
      <c r="A317" s="9">
        <v>4</v>
      </c>
      <c r="B317" s="614">
        <v>8</v>
      </c>
      <c r="C317" s="9" t="s">
        <v>1622</v>
      </c>
      <c r="D317" s="625" t="s">
        <v>720</v>
      </c>
      <c r="E317" s="632" t="s">
        <v>1265</v>
      </c>
      <c r="F317" s="13" t="s">
        <v>720</v>
      </c>
      <c r="G317" s="24" t="s">
        <v>137</v>
      </c>
      <c r="H317" s="24" t="s">
        <v>250</v>
      </c>
      <c r="I317" s="260">
        <v>44409</v>
      </c>
      <c r="J317" s="24" t="s">
        <v>1112</v>
      </c>
      <c r="K317" s="179">
        <v>27.911020000000001</v>
      </c>
      <c r="L317" s="179">
        <v>-93.596680000000006</v>
      </c>
      <c r="M317" s="24">
        <v>156</v>
      </c>
      <c r="N317" s="25">
        <v>47.5</v>
      </c>
      <c r="O317" s="36" t="s">
        <v>4</v>
      </c>
    </row>
    <row r="318" spans="1:15">
      <c r="A318" s="9">
        <v>4</v>
      </c>
      <c r="B318" s="614">
        <v>1</v>
      </c>
      <c r="C318" s="9" t="s">
        <v>1623</v>
      </c>
      <c r="D318" s="625" t="s">
        <v>721</v>
      </c>
      <c r="E318" s="632" t="s">
        <v>1266</v>
      </c>
      <c r="F318" s="13" t="s">
        <v>721</v>
      </c>
      <c r="G318" s="24" t="s">
        <v>137</v>
      </c>
      <c r="H318" s="24" t="s">
        <v>250</v>
      </c>
      <c r="I318" s="260">
        <v>44409</v>
      </c>
      <c r="J318" s="24" t="s">
        <v>1112</v>
      </c>
      <c r="K318" s="179">
        <v>27.911020000000001</v>
      </c>
      <c r="L318" s="179">
        <v>-93.596680000000006</v>
      </c>
      <c r="M318" s="24">
        <v>153</v>
      </c>
      <c r="N318" s="25">
        <v>46.6</v>
      </c>
      <c r="O318" s="36" t="s">
        <v>4</v>
      </c>
    </row>
    <row r="319" spans="1:15">
      <c r="A319" s="9">
        <v>4</v>
      </c>
      <c r="B319" s="614">
        <v>2</v>
      </c>
      <c r="C319" s="9" t="s">
        <v>1623</v>
      </c>
      <c r="D319" s="625" t="s">
        <v>722</v>
      </c>
      <c r="E319" s="632" t="s">
        <v>1267</v>
      </c>
      <c r="F319" s="13" t="s">
        <v>722</v>
      </c>
      <c r="G319" s="24" t="s">
        <v>137</v>
      </c>
      <c r="H319" s="24" t="s">
        <v>250</v>
      </c>
      <c r="I319" s="260">
        <v>44409</v>
      </c>
      <c r="J319" s="24" t="s">
        <v>1112</v>
      </c>
      <c r="K319" s="179">
        <v>27.911020000000001</v>
      </c>
      <c r="L319" s="179">
        <v>-93.596680000000006</v>
      </c>
      <c r="M319" s="24">
        <v>157</v>
      </c>
      <c r="N319" s="25">
        <v>47.9</v>
      </c>
      <c r="O319" s="36" t="s">
        <v>4</v>
      </c>
    </row>
    <row r="320" spans="1:15">
      <c r="A320" s="9">
        <v>4</v>
      </c>
      <c r="B320" s="614">
        <v>3</v>
      </c>
      <c r="C320" s="9" t="s">
        <v>1623</v>
      </c>
      <c r="D320" s="625" t="s">
        <v>723</v>
      </c>
      <c r="E320" s="632" t="s">
        <v>1268</v>
      </c>
      <c r="F320" s="13" t="s">
        <v>723</v>
      </c>
      <c r="G320" s="24" t="s">
        <v>137</v>
      </c>
      <c r="H320" s="24" t="s">
        <v>250</v>
      </c>
      <c r="I320" s="260">
        <v>44409</v>
      </c>
      <c r="J320" s="24" t="s">
        <v>1112</v>
      </c>
      <c r="K320" s="179">
        <v>27.911020000000001</v>
      </c>
      <c r="L320" s="179">
        <v>-93.596680000000006</v>
      </c>
      <c r="M320" s="24">
        <v>152</v>
      </c>
      <c r="N320" s="25">
        <v>46.3</v>
      </c>
      <c r="O320" s="36" t="s">
        <v>4</v>
      </c>
    </row>
    <row r="321" spans="1:15">
      <c r="A321" s="9">
        <v>4</v>
      </c>
      <c r="B321" s="614">
        <v>4</v>
      </c>
      <c r="C321" s="9" t="s">
        <v>1623</v>
      </c>
      <c r="D321" s="625" t="s">
        <v>724</v>
      </c>
      <c r="E321" s="632" t="s">
        <v>1270</v>
      </c>
      <c r="F321" s="13" t="s">
        <v>772</v>
      </c>
      <c r="G321" s="24" t="s">
        <v>137</v>
      </c>
      <c r="H321" s="24" t="s">
        <v>250</v>
      </c>
      <c r="I321" s="260">
        <v>44409</v>
      </c>
      <c r="J321" s="24" t="s">
        <v>1112</v>
      </c>
      <c r="K321" s="179">
        <v>27.911020000000001</v>
      </c>
      <c r="L321" s="179">
        <v>-93.596680000000006</v>
      </c>
      <c r="M321" s="24">
        <v>154</v>
      </c>
      <c r="N321" s="25">
        <v>46.9</v>
      </c>
      <c r="O321" s="36" t="s">
        <v>4</v>
      </c>
    </row>
    <row r="322" spans="1:15">
      <c r="A322" s="9">
        <v>4</v>
      </c>
      <c r="B322" s="614">
        <v>5</v>
      </c>
      <c r="C322" s="9" t="s">
        <v>1623</v>
      </c>
      <c r="D322" s="625" t="s">
        <v>725</v>
      </c>
      <c r="E322" s="632" t="s">
        <v>1271</v>
      </c>
      <c r="F322" s="13" t="s">
        <v>725</v>
      </c>
      <c r="G322" s="24" t="s">
        <v>137</v>
      </c>
      <c r="H322" s="24" t="s">
        <v>250</v>
      </c>
      <c r="I322" s="260">
        <v>44409</v>
      </c>
      <c r="J322" s="24" t="s">
        <v>1112</v>
      </c>
      <c r="K322" s="179">
        <v>27.911020000000001</v>
      </c>
      <c r="L322" s="179">
        <v>-93.596680000000006</v>
      </c>
      <c r="M322" s="24">
        <v>154</v>
      </c>
      <c r="N322" s="25">
        <v>46.9</v>
      </c>
      <c r="O322" s="36" t="s">
        <v>4</v>
      </c>
    </row>
    <row r="323" spans="1:15">
      <c r="A323" s="9">
        <v>4</v>
      </c>
      <c r="B323" s="614">
        <v>6</v>
      </c>
      <c r="C323" s="9" t="s">
        <v>1623</v>
      </c>
      <c r="D323" s="625" t="s">
        <v>726</v>
      </c>
      <c r="E323" s="632" t="s">
        <v>1272</v>
      </c>
      <c r="F323" s="13" t="s">
        <v>726</v>
      </c>
      <c r="G323" s="24" t="s">
        <v>137</v>
      </c>
      <c r="H323" s="24" t="s">
        <v>250</v>
      </c>
      <c r="I323" s="260">
        <v>44409</v>
      </c>
      <c r="J323" s="24" t="s">
        <v>1112</v>
      </c>
      <c r="K323" s="179">
        <v>27.911020000000001</v>
      </c>
      <c r="L323" s="179">
        <v>-93.596680000000006</v>
      </c>
      <c r="M323" s="24">
        <v>150</v>
      </c>
      <c r="N323" s="25">
        <v>45.7</v>
      </c>
      <c r="O323" s="36" t="s">
        <v>4</v>
      </c>
    </row>
    <row r="324" spans="1:15">
      <c r="A324" s="9">
        <v>4</v>
      </c>
      <c r="B324" s="614">
        <v>7</v>
      </c>
      <c r="C324" s="9" t="s">
        <v>1623</v>
      </c>
      <c r="D324" s="625" t="s">
        <v>727</v>
      </c>
      <c r="E324" s="632" t="s">
        <v>1273</v>
      </c>
      <c r="F324" s="13" t="s">
        <v>727</v>
      </c>
      <c r="G324" s="24" t="s">
        <v>2</v>
      </c>
      <c r="H324" s="24" t="s">
        <v>246</v>
      </c>
      <c r="I324" s="260">
        <v>44410</v>
      </c>
      <c r="J324" s="24" t="s">
        <v>1112</v>
      </c>
      <c r="K324" s="179">
        <v>27.8751</v>
      </c>
      <c r="L324" s="179">
        <v>-93.820350000000005</v>
      </c>
      <c r="M324" s="24">
        <v>148</v>
      </c>
      <c r="N324" s="25">
        <v>45.1</v>
      </c>
      <c r="O324" s="36" t="s">
        <v>4</v>
      </c>
    </row>
    <row r="325" spans="1:15">
      <c r="A325" s="9">
        <v>4</v>
      </c>
      <c r="B325" s="614">
        <v>8</v>
      </c>
      <c r="C325" s="9" t="s">
        <v>1623</v>
      </c>
      <c r="D325" s="625" t="s">
        <v>728</v>
      </c>
      <c r="E325" s="632" t="s">
        <v>1276</v>
      </c>
      <c r="F325" s="13" t="s">
        <v>774</v>
      </c>
      <c r="G325" s="24" t="s">
        <v>2</v>
      </c>
      <c r="H325" s="24" t="s">
        <v>246</v>
      </c>
      <c r="I325" s="260">
        <v>44410</v>
      </c>
      <c r="J325" s="24" t="s">
        <v>1112</v>
      </c>
      <c r="K325" s="179">
        <v>27.8751</v>
      </c>
      <c r="L325" s="179">
        <v>-93.820350000000005</v>
      </c>
      <c r="M325" s="24">
        <v>148</v>
      </c>
      <c r="N325" s="25">
        <v>45.1</v>
      </c>
      <c r="O325" s="36" t="s">
        <v>4</v>
      </c>
    </row>
    <row r="326" spans="1:15">
      <c r="A326" s="9">
        <v>4</v>
      </c>
      <c r="B326" s="614">
        <v>1</v>
      </c>
      <c r="C326" s="9" t="s">
        <v>1624</v>
      </c>
      <c r="D326" s="625" t="s">
        <v>729</v>
      </c>
      <c r="E326" s="632" t="s">
        <v>1277</v>
      </c>
      <c r="F326" s="13" t="s">
        <v>729</v>
      </c>
      <c r="G326" s="24" t="s">
        <v>2</v>
      </c>
      <c r="H326" s="24" t="s">
        <v>246</v>
      </c>
      <c r="I326" s="260">
        <v>44410</v>
      </c>
      <c r="J326" s="24" t="s">
        <v>1112</v>
      </c>
      <c r="K326" s="179">
        <v>27.8751</v>
      </c>
      <c r="L326" s="179">
        <v>-93.820350000000005</v>
      </c>
      <c r="M326" s="24">
        <v>149</v>
      </c>
      <c r="N326" s="25">
        <v>45.4</v>
      </c>
      <c r="O326" s="36" t="s">
        <v>4</v>
      </c>
    </row>
    <row r="327" spans="1:15">
      <c r="A327" s="9">
        <v>4</v>
      </c>
      <c r="B327" s="614">
        <v>2</v>
      </c>
      <c r="C327" s="9" t="s">
        <v>1624</v>
      </c>
      <c r="D327" s="625" t="s">
        <v>730</v>
      </c>
      <c r="E327" s="632" t="s">
        <v>1278</v>
      </c>
      <c r="F327" s="13" t="s">
        <v>730</v>
      </c>
      <c r="G327" s="24" t="s">
        <v>2</v>
      </c>
      <c r="H327" s="24" t="s">
        <v>246</v>
      </c>
      <c r="I327" s="260">
        <v>44410</v>
      </c>
      <c r="J327" s="24" t="s">
        <v>1112</v>
      </c>
      <c r="K327" s="179">
        <v>27.8751</v>
      </c>
      <c r="L327" s="179">
        <v>-93.820350000000005</v>
      </c>
      <c r="M327" s="24">
        <v>148</v>
      </c>
      <c r="N327" s="25">
        <v>45.1</v>
      </c>
      <c r="O327" s="36" t="s">
        <v>4</v>
      </c>
    </row>
    <row r="328" spans="1:15">
      <c r="A328" s="9">
        <v>4</v>
      </c>
      <c r="B328" s="614">
        <v>3</v>
      </c>
      <c r="C328" s="9" t="s">
        <v>1624</v>
      </c>
      <c r="D328" s="625" t="s">
        <v>731</v>
      </c>
      <c r="E328" s="632" t="s">
        <v>1279</v>
      </c>
      <c r="F328" s="13" t="s">
        <v>731</v>
      </c>
      <c r="G328" s="24" t="s">
        <v>2</v>
      </c>
      <c r="H328" s="24" t="s">
        <v>246</v>
      </c>
      <c r="I328" s="260">
        <v>44410</v>
      </c>
      <c r="J328" s="24" t="s">
        <v>1112</v>
      </c>
      <c r="K328" s="179">
        <v>27.8751</v>
      </c>
      <c r="L328" s="179">
        <v>-93.820350000000005</v>
      </c>
      <c r="M328" s="24">
        <v>146</v>
      </c>
      <c r="N328" s="25">
        <v>44.5</v>
      </c>
      <c r="O328" s="36" t="s">
        <v>4</v>
      </c>
    </row>
    <row r="329" spans="1:15">
      <c r="A329" s="9">
        <v>4</v>
      </c>
      <c r="B329" s="614">
        <v>4</v>
      </c>
      <c r="C329" s="9" t="s">
        <v>1624</v>
      </c>
      <c r="D329" s="625" t="s">
        <v>732</v>
      </c>
      <c r="E329" s="632" t="s">
        <v>1280</v>
      </c>
      <c r="F329" s="13" t="s">
        <v>732</v>
      </c>
      <c r="G329" s="24" t="s">
        <v>2</v>
      </c>
      <c r="H329" s="24" t="s">
        <v>246</v>
      </c>
      <c r="I329" s="260">
        <v>44410</v>
      </c>
      <c r="J329" s="24" t="s">
        <v>1112</v>
      </c>
      <c r="K329" s="179">
        <v>27.8751</v>
      </c>
      <c r="L329" s="179">
        <v>-93.820350000000005</v>
      </c>
      <c r="M329" s="24">
        <v>143</v>
      </c>
      <c r="N329" s="25">
        <v>43.6</v>
      </c>
      <c r="O329" s="36" t="s">
        <v>4</v>
      </c>
    </row>
    <row r="330" spans="1:15">
      <c r="A330" s="9">
        <v>4</v>
      </c>
      <c r="B330" s="614">
        <v>5</v>
      </c>
      <c r="C330" s="9" t="s">
        <v>1624</v>
      </c>
      <c r="D330" s="625" t="s">
        <v>733</v>
      </c>
      <c r="E330" s="632" t="s">
        <v>1281</v>
      </c>
      <c r="F330" s="13" t="s">
        <v>733</v>
      </c>
      <c r="G330" s="24" t="s">
        <v>2</v>
      </c>
      <c r="H330" s="24" t="s">
        <v>246</v>
      </c>
      <c r="I330" s="260">
        <v>44410</v>
      </c>
      <c r="J330" s="24" t="s">
        <v>1112</v>
      </c>
      <c r="K330" s="179">
        <v>27.8751</v>
      </c>
      <c r="L330" s="179">
        <v>-93.820350000000005</v>
      </c>
      <c r="M330" s="24">
        <v>141</v>
      </c>
      <c r="N330" s="25">
        <v>43</v>
      </c>
      <c r="O330" s="36" t="s">
        <v>4</v>
      </c>
    </row>
    <row r="331" spans="1:15">
      <c r="A331" s="9">
        <v>4</v>
      </c>
      <c r="B331" s="614">
        <v>6</v>
      </c>
      <c r="C331" s="9" t="s">
        <v>1624</v>
      </c>
      <c r="D331" s="625" t="s">
        <v>734</v>
      </c>
      <c r="E331" s="632" t="s">
        <v>1282</v>
      </c>
      <c r="F331" s="13" t="s">
        <v>734</v>
      </c>
      <c r="G331" s="24" t="s">
        <v>2</v>
      </c>
      <c r="H331" s="24" t="s">
        <v>246</v>
      </c>
      <c r="I331" s="260">
        <v>44410</v>
      </c>
      <c r="J331" s="24" t="s">
        <v>1112</v>
      </c>
      <c r="K331" s="179">
        <v>27.8751</v>
      </c>
      <c r="L331" s="179">
        <v>-93.820350000000005</v>
      </c>
      <c r="M331" s="24">
        <v>149</v>
      </c>
      <c r="N331" s="25">
        <v>45.4</v>
      </c>
      <c r="O331" s="36" t="s">
        <v>4</v>
      </c>
    </row>
    <row r="332" spans="1:15">
      <c r="A332" s="9">
        <v>4</v>
      </c>
      <c r="B332" s="614">
        <v>7</v>
      </c>
      <c r="C332" s="9" t="s">
        <v>1624</v>
      </c>
      <c r="D332" s="625" t="s">
        <v>735</v>
      </c>
      <c r="E332" s="632" t="s">
        <v>1284</v>
      </c>
      <c r="F332" s="13" t="s">
        <v>775</v>
      </c>
      <c r="G332" s="24" t="s">
        <v>2</v>
      </c>
      <c r="H332" s="24" t="s">
        <v>246</v>
      </c>
      <c r="I332" s="260">
        <v>44410</v>
      </c>
      <c r="J332" s="24" t="s">
        <v>1112</v>
      </c>
      <c r="K332" s="179">
        <v>27.8751</v>
      </c>
      <c r="L332" s="179">
        <v>-93.820350000000005</v>
      </c>
      <c r="M332" s="24">
        <v>150</v>
      </c>
      <c r="N332" s="25">
        <v>45.7</v>
      </c>
      <c r="O332" s="36" t="s">
        <v>4</v>
      </c>
    </row>
    <row r="333" spans="1:15">
      <c r="A333" s="9">
        <v>4</v>
      </c>
      <c r="B333" s="614">
        <v>8</v>
      </c>
      <c r="C333" s="9" t="s">
        <v>1624</v>
      </c>
      <c r="D333" s="625" t="s">
        <v>736</v>
      </c>
      <c r="E333" s="632" t="s">
        <v>1288</v>
      </c>
      <c r="F333" s="13" t="s">
        <v>778</v>
      </c>
      <c r="G333" s="24" t="s">
        <v>2</v>
      </c>
      <c r="H333" s="24" t="s">
        <v>246</v>
      </c>
      <c r="I333" s="260">
        <v>44410</v>
      </c>
      <c r="J333" s="24" t="s">
        <v>1112</v>
      </c>
      <c r="K333" s="179">
        <v>27.8751</v>
      </c>
      <c r="L333" s="179">
        <v>-93.820350000000005</v>
      </c>
      <c r="M333" s="24">
        <v>152</v>
      </c>
      <c r="N333" s="25">
        <v>46.3</v>
      </c>
      <c r="O333" s="36" t="s">
        <v>4</v>
      </c>
    </row>
    <row r="334" spans="1:15">
      <c r="A334" s="9">
        <v>4</v>
      </c>
      <c r="B334" s="614">
        <v>1</v>
      </c>
      <c r="C334" s="9" t="s">
        <v>1595</v>
      </c>
      <c r="D334" s="625" t="s">
        <v>737</v>
      </c>
      <c r="E334" s="632" t="s">
        <v>1289</v>
      </c>
      <c r="F334" s="13" t="s">
        <v>737</v>
      </c>
      <c r="G334" s="24" t="s">
        <v>2</v>
      </c>
      <c r="H334" s="24" t="s">
        <v>246</v>
      </c>
      <c r="I334" s="260">
        <v>44410</v>
      </c>
      <c r="J334" s="24" t="s">
        <v>1112</v>
      </c>
      <c r="K334" s="179">
        <v>27.8751</v>
      </c>
      <c r="L334" s="179">
        <v>-93.820350000000005</v>
      </c>
      <c r="M334" s="24">
        <v>149</v>
      </c>
      <c r="N334" s="25">
        <v>45.4</v>
      </c>
      <c r="O334" s="36" t="s">
        <v>4</v>
      </c>
    </row>
    <row r="335" spans="1:15">
      <c r="A335" s="9">
        <v>4</v>
      </c>
      <c r="B335" s="614">
        <v>2</v>
      </c>
      <c r="C335" s="9" t="s">
        <v>1595</v>
      </c>
      <c r="D335" s="625" t="s">
        <v>738</v>
      </c>
      <c r="E335" s="632" t="s">
        <v>1290</v>
      </c>
      <c r="F335" s="13" t="s">
        <v>738</v>
      </c>
      <c r="G335" s="24" t="s">
        <v>2</v>
      </c>
      <c r="H335" s="24" t="s">
        <v>246</v>
      </c>
      <c r="I335" s="260">
        <v>44410</v>
      </c>
      <c r="J335" s="24" t="s">
        <v>1112</v>
      </c>
      <c r="K335" s="179">
        <v>27.8751</v>
      </c>
      <c r="L335" s="179">
        <v>-93.820350000000005</v>
      </c>
      <c r="M335" s="24">
        <v>145</v>
      </c>
      <c r="N335" s="25">
        <v>44.2</v>
      </c>
      <c r="O335" s="36" t="s">
        <v>4</v>
      </c>
    </row>
    <row r="336" spans="1:15">
      <c r="A336" s="9">
        <v>4</v>
      </c>
      <c r="B336" s="614">
        <v>3</v>
      </c>
      <c r="C336" s="9" t="s">
        <v>1595</v>
      </c>
      <c r="D336" s="625" t="s">
        <v>739</v>
      </c>
      <c r="E336" s="632" t="s">
        <v>1291</v>
      </c>
      <c r="F336" s="13" t="s">
        <v>739</v>
      </c>
      <c r="G336" s="24" t="s">
        <v>2</v>
      </c>
      <c r="H336" s="24" t="s">
        <v>312</v>
      </c>
      <c r="I336" s="260">
        <v>44410</v>
      </c>
      <c r="J336" s="24" t="s">
        <v>1112</v>
      </c>
      <c r="K336" s="179">
        <v>27.874289999999998</v>
      </c>
      <c r="L336" s="179">
        <v>-93.820329999999998</v>
      </c>
      <c r="M336" s="24">
        <v>75</v>
      </c>
      <c r="N336" s="25">
        <v>22.9</v>
      </c>
      <c r="O336" s="36" t="s">
        <v>564</v>
      </c>
    </row>
    <row r="337" spans="1:15">
      <c r="A337" s="9">
        <v>4</v>
      </c>
      <c r="B337" s="614">
        <v>4</v>
      </c>
      <c r="C337" s="9" t="s">
        <v>1595</v>
      </c>
      <c r="D337" s="625" t="s">
        <v>740</v>
      </c>
      <c r="E337" s="632" t="s">
        <v>1292</v>
      </c>
      <c r="F337" s="13" t="s">
        <v>740</v>
      </c>
      <c r="G337" s="24" t="s">
        <v>2</v>
      </c>
      <c r="H337" s="24" t="s">
        <v>312</v>
      </c>
      <c r="I337" s="260">
        <v>44410</v>
      </c>
      <c r="J337" s="24" t="s">
        <v>1112</v>
      </c>
      <c r="K337" s="179">
        <v>27.874289999999998</v>
      </c>
      <c r="L337" s="179">
        <v>-93.820329999999998</v>
      </c>
      <c r="M337" s="24">
        <v>77</v>
      </c>
      <c r="N337" s="25">
        <v>23.5</v>
      </c>
      <c r="O337" s="36" t="s">
        <v>564</v>
      </c>
    </row>
    <row r="338" spans="1:15">
      <c r="A338" s="9">
        <v>4</v>
      </c>
      <c r="B338" s="614">
        <v>5</v>
      </c>
      <c r="C338" s="9" t="s">
        <v>1595</v>
      </c>
      <c r="D338" s="625" t="s">
        <v>741</v>
      </c>
      <c r="E338" s="632" t="s">
        <v>1293</v>
      </c>
      <c r="F338" s="13" t="s">
        <v>741</v>
      </c>
      <c r="G338" s="24" t="s">
        <v>2</v>
      </c>
      <c r="H338" s="24" t="s">
        <v>312</v>
      </c>
      <c r="I338" s="260">
        <v>44410</v>
      </c>
      <c r="J338" s="24" t="s">
        <v>1112</v>
      </c>
      <c r="K338" s="179">
        <v>27.874289999999998</v>
      </c>
      <c r="L338" s="179">
        <v>-93.820329999999998</v>
      </c>
      <c r="M338" s="24">
        <v>76</v>
      </c>
      <c r="N338" s="25">
        <v>23.2</v>
      </c>
      <c r="O338" s="36" t="s">
        <v>564</v>
      </c>
    </row>
    <row r="339" spans="1:15">
      <c r="A339" s="9">
        <v>4</v>
      </c>
      <c r="B339" s="614">
        <v>6</v>
      </c>
      <c r="C339" s="9" t="s">
        <v>1595</v>
      </c>
      <c r="D339" s="625" t="s">
        <v>742</v>
      </c>
      <c r="E339" s="632" t="s">
        <v>1294</v>
      </c>
      <c r="F339" s="13" t="s">
        <v>742</v>
      </c>
      <c r="G339" s="24" t="s">
        <v>2</v>
      </c>
      <c r="H339" s="24" t="s">
        <v>312</v>
      </c>
      <c r="I339" s="260">
        <v>44410</v>
      </c>
      <c r="J339" s="24" t="s">
        <v>1112</v>
      </c>
      <c r="K339" s="179">
        <v>27.874289999999998</v>
      </c>
      <c r="L339" s="179">
        <v>-93.820329999999998</v>
      </c>
      <c r="M339" s="24">
        <v>80</v>
      </c>
      <c r="N339" s="25">
        <v>24.4</v>
      </c>
      <c r="O339" s="36" t="s">
        <v>564</v>
      </c>
    </row>
    <row r="340" spans="1:15">
      <c r="A340" s="9">
        <v>4</v>
      </c>
      <c r="B340" s="614">
        <v>7</v>
      </c>
      <c r="C340" s="9" t="s">
        <v>1595</v>
      </c>
      <c r="D340" s="625" t="s">
        <v>743</v>
      </c>
      <c r="E340" s="632" t="s">
        <v>1295</v>
      </c>
      <c r="F340" s="13" t="s">
        <v>743</v>
      </c>
      <c r="G340" s="24" t="s">
        <v>2</v>
      </c>
      <c r="H340" s="24" t="s">
        <v>312</v>
      </c>
      <c r="I340" s="260">
        <v>44410</v>
      </c>
      <c r="J340" s="24" t="s">
        <v>1112</v>
      </c>
      <c r="K340" s="179">
        <v>27.874289999999998</v>
      </c>
      <c r="L340" s="179">
        <v>-93.820329999999998</v>
      </c>
      <c r="M340" s="24">
        <v>76</v>
      </c>
      <c r="N340" s="25">
        <v>23.2</v>
      </c>
      <c r="O340" s="36" t="s">
        <v>564</v>
      </c>
    </row>
    <row r="341" spans="1:15">
      <c r="A341" s="9">
        <v>4</v>
      </c>
      <c r="B341" s="614">
        <v>8</v>
      </c>
      <c r="C341" s="9" t="s">
        <v>1595</v>
      </c>
      <c r="D341" s="625" t="s">
        <v>744</v>
      </c>
      <c r="E341" s="632" t="s">
        <v>1299</v>
      </c>
      <c r="F341" s="13" t="s">
        <v>781</v>
      </c>
      <c r="G341" s="24" t="s">
        <v>2</v>
      </c>
      <c r="H341" s="24" t="s">
        <v>312</v>
      </c>
      <c r="I341" s="260">
        <v>44410</v>
      </c>
      <c r="J341" s="24" t="s">
        <v>1112</v>
      </c>
      <c r="K341" s="179">
        <v>27.874289999999998</v>
      </c>
      <c r="L341" s="179">
        <v>-93.820329999999998</v>
      </c>
      <c r="M341" s="24">
        <v>76</v>
      </c>
      <c r="N341" s="25">
        <v>23.2</v>
      </c>
      <c r="O341" s="36" t="s">
        <v>564</v>
      </c>
    </row>
    <row r="342" spans="1:15">
      <c r="A342" s="9">
        <v>4</v>
      </c>
      <c r="B342" s="614">
        <v>1</v>
      </c>
      <c r="C342" s="9" t="s">
        <v>1625</v>
      </c>
      <c r="D342" s="625" t="s">
        <v>745</v>
      </c>
      <c r="E342" s="632" t="s">
        <v>1301</v>
      </c>
      <c r="F342" s="13" t="s">
        <v>782</v>
      </c>
      <c r="G342" s="24" t="s">
        <v>2</v>
      </c>
      <c r="H342" s="24" t="s">
        <v>312</v>
      </c>
      <c r="I342" s="260">
        <v>44410</v>
      </c>
      <c r="J342" s="24" t="s">
        <v>1112</v>
      </c>
      <c r="K342" s="179">
        <v>27.874289999999998</v>
      </c>
      <c r="L342" s="179">
        <v>-93.820329999999998</v>
      </c>
      <c r="M342" s="24">
        <v>77</v>
      </c>
      <c r="N342" s="25">
        <v>23.5</v>
      </c>
      <c r="O342" s="36" t="s">
        <v>564</v>
      </c>
    </row>
    <row r="343" spans="1:15">
      <c r="A343" s="9">
        <v>4</v>
      </c>
      <c r="B343" s="614">
        <v>2</v>
      </c>
      <c r="C343" s="9" t="s">
        <v>1625</v>
      </c>
      <c r="D343" s="625" t="s">
        <v>746</v>
      </c>
      <c r="E343" s="632" t="s">
        <v>1302</v>
      </c>
      <c r="F343" s="13" t="s">
        <v>746</v>
      </c>
      <c r="G343" s="24" t="s">
        <v>2</v>
      </c>
      <c r="H343" s="24" t="s">
        <v>246</v>
      </c>
      <c r="I343" s="260">
        <v>44410</v>
      </c>
      <c r="J343" s="24" t="s">
        <v>1112</v>
      </c>
      <c r="K343" s="179">
        <v>27.8751</v>
      </c>
      <c r="L343" s="179">
        <v>-93.820350000000005</v>
      </c>
      <c r="M343" s="24">
        <v>136</v>
      </c>
      <c r="N343" s="25">
        <v>41.5</v>
      </c>
      <c r="O343" s="36" t="s">
        <v>4</v>
      </c>
    </row>
    <row r="344" spans="1:15">
      <c r="A344" s="9">
        <v>4</v>
      </c>
      <c r="B344" s="614">
        <v>3</v>
      </c>
      <c r="C344" s="9" t="s">
        <v>1625</v>
      </c>
      <c r="D344" s="625" t="s">
        <v>747</v>
      </c>
      <c r="E344" s="632" t="s">
        <v>1303</v>
      </c>
      <c r="F344" s="13" t="s">
        <v>747</v>
      </c>
      <c r="G344" s="24" t="s">
        <v>2</v>
      </c>
      <c r="H344" s="24" t="s">
        <v>246</v>
      </c>
      <c r="I344" s="260">
        <v>44410</v>
      </c>
      <c r="J344" s="24" t="s">
        <v>1112</v>
      </c>
      <c r="K344" s="179">
        <v>27.8751</v>
      </c>
      <c r="L344" s="179">
        <v>-93.820350000000005</v>
      </c>
      <c r="M344" s="24">
        <v>133</v>
      </c>
      <c r="N344" s="25">
        <v>40.5</v>
      </c>
      <c r="O344" s="36" t="s">
        <v>4</v>
      </c>
    </row>
    <row r="345" spans="1:15">
      <c r="A345" s="9">
        <v>4</v>
      </c>
      <c r="B345" s="614">
        <v>4</v>
      </c>
      <c r="C345" s="9" t="s">
        <v>1625</v>
      </c>
      <c r="D345" s="625" t="s">
        <v>748</v>
      </c>
      <c r="E345" s="632" t="s">
        <v>1304</v>
      </c>
      <c r="F345" s="13" t="s">
        <v>748</v>
      </c>
      <c r="G345" s="24" t="s">
        <v>2</v>
      </c>
      <c r="H345" s="24" t="s">
        <v>246</v>
      </c>
      <c r="I345" s="260">
        <v>44410</v>
      </c>
      <c r="J345" s="24" t="s">
        <v>1112</v>
      </c>
      <c r="K345" s="179">
        <v>27.8751</v>
      </c>
      <c r="L345" s="179">
        <v>-93.820350000000005</v>
      </c>
      <c r="M345" s="24">
        <v>139</v>
      </c>
      <c r="N345" s="25">
        <v>42.4</v>
      </c>
      <c r="O345" s="36" t="s">
        <v>4</v>
      </c>
    </row>
    <row r="346" spans="1:15">
      <c r="A346" s="9">
        <v>4</v>
      </c>
      <c r="B346" s="614">
        <v>5</v>
      </c>
      <c r="C346" s="9" t="s">
        <v>1625</v>
      </c>
      <c r="D346" s="625" t="s">
        <v>749</v>
      </c>
      <c r="E346" s="632" t="s">
        <v>1305</v>
      </c>
      <c r="F346" s="13" t="s">
        <v>749</v>
      </c>
      <c r="G346" s="24" t="s">
        <v>2</v>
      </c>
      <c r="H346" s="24" t="s">
        <v>246</v>
      </c>
      <c r="I346" s="260">
        <v>44410</v>
      </c>
      <c r="J346" s="24" t="s">
        <v>1112</v>
      </c>
      <c r="K346" s="179">
        <v>27.8751</v>
      </c>
      <c r="L346" s="179">
        <v>-93.820350000000005</v>
      </c>
      <c r="M346" s="24">
        <v>140</v>
      </c>
      <c r="N346" s="25">
        <v>42.7</v>
      </c>
      <c r="O346" s="36" t="s">
        <v>4</v>
      </c>
    </row>
    <row r="347" spans="1:15">
      <c r="A347" s="9">
        <v>4</v>
      </c>
      <c r="B347" s="614">
        <v>6</v>
      </c>
      <c r="C347" s="9" t="s">
        <v>1625</v>
      </c>
      <c r="D347" s="625" t="s">
        <v>750</v>
      </c>
      <c r="E347" s="632" t="s">
        <v>1306</v>
      </c>
      <c r="F347" s="13" t="s">
        <v>750</v>
      </c>
      <c r="G347" s="24" t="s">
        <v>2</v>
      </c>
      <c r="H347" s="24" t="s">
        <v>246</v>
      </c>
      <c r="I347" s="260">
        <v>44410</v>
      </c>
      <c r="J347" s="24" t="s">
        <v>1112</v>
      </c>
      <c r="K347" s="179">
        <v>27.8751</v>
      </c>
      <c r="L347" s="179">
        <v>-93.820350000000005</v>
      </c>
      <c r="M347" s="24">
        <v>141</v>
      </c>
      <c r="N347" s="25">
        <v>43</v>
      </c>
      <c r="O347" s="36" t="s">
        <v>4</v>
      </c>
    </row>
    <row r="348" spans="1:15">
      <c r="A348" s="9">
        <v>4</v>
      </c>
      <c r="B348" s="614">
        <v>7</v>
      </c>
      <c r="C348" s="9" t="s">
        <v>1625</v>
      </c>
      <c r="D348" s="625" t="s">
        <v>751</v>
      </c>
      <c r="E348" s="632" t="s">
        <v>1307</v>
      </c>
      <c r="F348" s="13" t="s">
        <v>751</v>
      </c>
      <c r="G348" s="24" t="s">
        <v>2</v>
      </c>
      <c r="H348" s="24" t="s">
        <v>246</v>
      </c>
      <c r="I348" s="260">
        <v>44410</v>
      </c>
      <c r="J348" s="24" t="s">
        <v>1112</v>
      </c>
      <c r="K348" s="179">
        <v>27.8751</v>
      </c>
      <c r="L348" s="179">
        <v>-93.820350000000005</v>
      </c>
      <c r="M348" s="24">
        <v>146</v>
      </c>
      <c r="N348" s="25">
        <v>44.5</v>
      </c>
      <c r="O348" s="36" t="s">
        <v>4</v>
      </c>
    </row>
    <row r="349" spans="1:15" ht="17" thickBot="1">
      <c r="A349" s="555">
        <v>4</v>
      </c>
      <c r="B349" s="618">
        <v>8</v>
      </c>
      <c r="C349" s="555" t="s">
        <v>1625</v>
      </c>
      <c r="D349" s="626" t="s">
        <v>752</v>
      </c>
      <c r="E349" s="633" t="s">
        <v>1308</v>
      </c>
      <c r="F349" s="556" t="s">
        <v>752</v>
      </c>
      <c r="G349" s="602" t="s">
        <v>2</v>
      </c>
      <c r="H349" s="602" t="s">
        <v>246</v>
      </c>
      <c r="I349" s="610">
        <v>44410</v>
      </c>
      <c r="J349" s="602" t="s">
        <v>1112</v>
      </c>
      <c r="K349" s="611">
        <v>27.8751</v>
      </c>
      <c r="L349" s="611">
        <v>-93.820350000000005</v>
      </c>
      <c r="M349" s="602">
        <v>142</v>
      </c>
      <c r="N349" s="608">
        <v>43.3</v>
      </c>
      <c r="O349" s="606" t="s">
        <v>4</v>
      </c>
    </row>
    <row r="350" spans="1:15" ht="17" thickTop="1">
      <c r="A350" s="6">
        <v>5</v>
      </c>
      <c r="B350" s="617">
        <v>1</v>
      </c>
      <c r="C350" s="6" t="s">
        <v>1616</v>
      </c>
      <c r="D350" s="624" t="s">
        <v>753</v>
      </c>
      <c r="E350" s="631" t="s">
        <v>1309</v>
      </c>
      <c r="F350" s="28" t="s">
        <v>753</v>
      </c>
      <c r="G350" s="29" t="s">
        <v>2</v>
      </c>
      <c r="H350" s="29" t="s">
        <v>312</v>
      </c>
      <c r="I350" s="256">
        <v>44410</v>
      </c>
      <c r="J350" s="29" t="s">
        <v>1112</v>
      </c>
      <c r="K350" s="609">
        <v>27.874289999999998</v>
      </c>
      <c r="L350" s="609">
        <v>-93.820329999999998</v>
      </c>
      <c r="M350" s="29">
        <v>76</v>
      </c>
      <c r="N350" s="30">
        <v>23.2</v>
      </c>
      <c r="O350" s="35" t="s">
        <v>564</v>
      </c>
    </row>
    <row r="351" spans="1:15">
      <c r="A351" s="9">
        <v>5</v>
      </c>
      <c r="B351" s="614">
        <v>2</v>
      </c>
      <c r="C351" s="9" t="s">
        <v>1616</v>
      </c>
      <c r="D351" s="625" t="s">
        <v>754</v>
      </c>
      <c r="E351" s="632" t="s">
        <v>1310</v>
      </c>
      <c r="F351" s="13" t="s">
        <v>754</v>
      </c>
      <c r="G351" s="24" t="s">
        <v>2</v>
      </c>
      <c r="H351" s="24" t="s">
        <v>312</v>
      </c>
      <c r="I351" s="260">
        <v>44410</v>
      </c>
      <c r="J351" s="24" t="s">
        <v>1112</v>
      </c>
      <c r="K351" s="179">
        <v>27.874289999999998</v>
      </c>
      <c r="L351" s="179">
        <v>-93.820329999999998</v>
      </c>
      <c r="M351" s="24">
        <v>72</v>
      </c>
      <c r="N351" s="25">
        <v>21.9</v>
      </c>
      <c r="O351" s="36" t="s">
        <v>564</v>
      </c>
    </row>
    <row r="352" spans="1:15">
      <c r="A352" s="9">
        <v>5</v>
      </c>
      <c r="B352" s="614">
        <v>3</v>
      </c>
      <c r="C352" s="619" t="s">
        <v>1616</v>
      </c>
      <c r="D352" s="627" t="s">
        <v>755</v>
      </c>
      <c r="E352" s="632" t="s">
        <v>1311</v>
      </c>
      <c r="F352" s="13" t="s">
        <v>755</v>
      </c>
      <c r="G352" s="24" t="s">
        <v>2</v>
      </c>
      <c r="H352" s="24" t="s">
        <v>312</v>
      </c>
      <c r="I352" s="260">
        <v>44410</v>
      </c>
      <c r="J352" s="24" t="s">
        <v>1112</v>
      </c>
      <c r="K352" s="179">
        <v>27.874289999999998</v>
      </c>
      <c r="L352" s="179">
        <v>-93.820329999999998</v>
      </c>
      <c r="M352" s="24">
        <v>76</v>
      </c>
      <c r="N352" s="25">
        <v>23.2</v>
      </c>
      <c r="O352" s="36" t="s">
        <v>564</v>
      </c>
    </row>
    <row r="353" spans="1:15">
      <c r="A353" s="9">
        <v>5</v>
      </c>
      <c r="B353" s="614">
        <v>4</v>
      </c>
      <c r="C353" s="619" t="s">
        <v>1616</v>
      </c>
      <c r="D353" s="627" t="s">
        <v>756</v>
      </c>
      <c r="E353" s="632" t="s">
        <v>1312</v>
      </c>
      <c r="F353" s="13" t="s">
        <v>756</v>
      </c>
      <c r="G353" s="24" t="s">
        <v>2</v>
      </c>
      <c r="H353" s="24" t="s">
        <v>312</v>
      </c>
      <c r="I353" s="260">
        <v>44410</v>
      </c>
      <c r="J353" s="24" t="s">
        <v>1112</v>
      </c>
      <c r="K353" s="179">
        <v>27.874289999999998</v>
      </c>
      <c r="L353" s="179">
        <v>-93.820329999999998</v>
      </c>
      <c r="M353" s="24">
        <v>78</v>
      </c>
      <c r="N353" s="25">
        <v>23.8</v>
      </c>
      <c r="O353" s="36" t="s">
        <v>564</v>
      </c>
    </row>
    <row r="354" spans="1:15">
      <c r="A354" s="9">
        <v>5</v>
      </c>
      <c r="B354" s="614">
        <v>5</v>
      </c>
      <c r="C354" s="619" t="s">
        <v>1616</v>
      </c>
      <c r="D354" s="627" t="s">
        <v>757</v>
      </c>
      <c r="E354" s="632" t="s">
        <v>1313</v>
      </c>
      <c r="F354" s="13" t="s">
        <v>757</v>
      </c>
      <c r="G354" s="24" t="s">
        <v>2</v>
      </c>
      <c r="H354" s="24" t="s">
        <v>312</v>
      </c>
      <c r="I354" s="260">
        <v>44410</v>
      </c>
      <c r="J354" s="24" t="s">
        <v>1112</v>
      </c>
      <c r="K354" s="179">
        <v>27.874289999999998</v>
      </c>
      <c r="L354" s="179">
        <v>-93.820329999999998</v>
      </c>
      <c r="M354" s="24">
        <v>76</v>
      </c>
      <c r="N354" s="25">
        <v>23.2</v>
      </c>
      <c r="O354" s="36" t="s">
        <v>564</v>
      </c>
    </row>
    <row r="355" spans="1:15">
      <c r="A355" s="9">
        <v>5</v>
      </c>
      <c r="B355" s="614">
        <v>6</v>
      </c>
      <c r="C355" s="619" t="s">
        <v>1616</v>
      </c>
      <c r="D355" s="627" t="s">
        <v>758</v>
      </c>
      <c r="E355" s="632" t="s">
        <v>1314</v>
      </c>
      <c r="F355" s="13" t="s">
        <v>758</v>
      </c>
      <c r="G355" s="24" t="s">
        <v>2</v>
      </c>
      <c r="H355" s="24" t="s">
        <v>312</v>
      </c>
      <c r="I355" s="260">
        <v>44410</v>
      </c>
      <c r="J355" s="24" t="s">
        <v>1112</v>
      </c>
      <c r="K355" s="179">
        <v>27.874289999999998</v>
      </c>
      <c r="L355" s="179">
        <v>-93.820329999999998</v>
      </c>
      <c r="M355" s="24">
        <v>75</v>
      </c>
      <c r="N355" s="25">
        <v>22.9</v>
      </c>
      <c r="O355" s="36" t="s">
        <v>564</v>
      </c>
    </row>
    <row r="356" spans="1:15">
      <c r="A356" s="9">
        <v>5</v>
      </c>
      <c r="B356" s="614">
        <v>7</v>
      </c>
      <c r="C356" s="619" t="s">
        <v>1616</v>
      </c>
      <c r="D356" s="627" t="s">
        <v>759</v>
      </c>
      <c r="E356" s="632" t="s">
        <v>1315</v>
      </c>
      <c r="F356" s="13" t="s">
        <v>759</v>
      </c>
      <c r="G356" s="24" t="s">
        <v>2</v>
      </c>
      <c r="H356" s="24" t="s">
        <v>312</v>
      </c>
      <c r="I356" s="260">
        <v>44410</v>
      </c>
      <c r="J356" s="24" t="s">
        <v>1112</v>
      </c>
      <c r="K356" s="179">
        <v>27.874289999999998</v>
      </c>
      <c r="L356" s="179">
        <v>-93.820329999999998</v>
      </c>
      <c r="M356" s="24">
        <v>73</v>
      </c>
      <c r="N356" s="25">
        <v>22.3</v>
      </c>
      <c r="O356" s="36" t="s">
        <v>564</v>
      </c>
    </row>
    <row r="357" spans="1:15">
      <c r="A357" s="9">
        <v>5</v>
      </c>
      <c r="B357" s="614">
        <v>8</v>
      </c>
      <c r="C357" s="619" t="s">
        <v>1616</v>
      </c>
      <c r="D357" s="627" t="s">
        <v>760</v>
      </c>
      <c r="E357" s="632" t="s">
        <v>1316</v>
      </c>
      <c r="F357" s="13" t="s">
        <v>760</v>
      </c>
      <c r="G357" s="24" t="s">
        <v>2</v>
      </c>
      <c r="H357" s="24" t="s">
        <v>312</v>
      </c>
      <c r="I357" s="260">
        <v>44410</v>
      </c>
      <c r="J357" s="24" t="s">
        <v>1112</v>
      </c>
      <c r="K357" s="179">
        <v>27.874289999999998</v>
      </c>
      <c r="L357" s="179">
        <v>-93.820329999999998</v>
      </c>
      <c r="M357" s="24">
        <v>71</v>
      </c>
      <c r="N357" s="25">
        <v>21.6</v>
      </c>
      <c r="O357" s="36" t="s">
        <v>564</v>
      </c>
    </row>
    <row r="358" spans="1:15">
      <c r="A358" s="9">
        <v>5</v>
      </c>
      <c r="B358" s="614">
        <v>1</v>
      </c>
      <c r="C358" s="619" t="s">
        <v>1617</v>
      </c>
      <c r="D358" s="627" t="s">
        <v>761</v>
      </c>
      <c r="E358" s="632" t="s">
        <v>1317</v>
      </c>
      <c r="F358" s="13" t="s">
        <v>761</v>
      </c>
      <c r="G358" s="24" t="s">
        <v>2</v>
      </c>
      <c r="H358" s="24" t="s">
        <v>312</v>
      </c>
      <c r="I358" s="260">
        <v>44411</v>
      </c>
      <c r="J358" s="24" t="s">
        <v>1112</v>
      </c>
      <c r="K358" s="179">
        <v>27.874289999999998</v>
      </c>
      <c r="L358" s="179">
        <v>-93.820329999999998</v>
      </c>
      <c r="M358" s="24">
        <v>74</v>
      </c>
      <c r="N358" s="25">
        <v>22.6</v>
      </c>
      <c r="O358" s="36" t="s">
        <v>564</v>
      </c>
    </row>
    <row r="359" spans="1:15">
      <c r="A359" s="9">
        <v>5</v>
      </c>
      <c r="B359" s="614">
        <v>2</v>
      </c>
      <c r="C359" s="619" t="s">
        <v>1617</v>
      </c>
      <c r="D359" s="627" t="s">
        <v>762</v>
      </c>
      <c r="E359" s="632" t="s">
        <v>1318</v>
      </c>
      <c r="F359" s="13" t="s">
        <v>762</v>
      </c>
      <c r="G359" s="24" t="s">
        <v>2</v>
      </c>
      <c r="H359" s="24" t="s">
        <v>312</v>
      </c>
      <c r="I359" s="260">
        <v>44411</v>
      </c>
      <c r="J359" s="24" t="s">
        <v>1112</v>
      </c>
      <c r="K359" s="179">
        <v>27.874289999999998</v>
      </c>
      <c r="L359" s="179">
        <v>-93.820329999999998</v>
      </c>
      <c r="M359" s="24">
        <v>74</v>
      </c>
      <c r="N359" s="25">
        <v>22.6</v>
      </c>
      <c r="O359" s="36" t="s">
        <v>564</v>
      </c>
    </row>
    <row r="360" spans="1:15">
      <c r="A360" s="9">
        <v>5</v>
      </c>
      <c r="B360" s="614">
        <v>3</v>
      </c>
      <c r="C360" s="619" t="s">
        <v>1617</v>
      </c>
      <c r="D360" s="627" t="s">
        <v>763</v>
      </c>
      <c r="E360" s="632" t="s">
        <v>1319</v>
      </c>
      <c r="F360" s="13" t="s">
        <v>763</v>
      </c>
      <c r="G360" s="24" t="s">
        <v>2</v>
      </c>
      <c r="H360" s="24" t="s">
        <v>312</v>
      </c>
      <c r="I360" s="260">
        <v>44411</v>
      </c>
      <c r="J360" s="24" t="s">
        <v>1112</v>
      </c>
      <c r="K360" s="179">
        <v>27.874289999999998</v>
      </c>
      <c r="L360" s="179">
        <v>-93.820329999999998</v>
      </c>
      <c r="M360" s="24">
        <v>74</v>
      </c>
      <c r="N360" s="25">
        <v>22.6</v>
      </c>
      <c r="O360" s="36" t="s">
        <v>564</v>
      </c>
    </row>
    <row r="361" spans="1:15">
      <c r="A361" s="9">
        <v>5</v>
      </c>
      <c r="B361" s="614">
        <v>4</v>
      </c>
      <c r="C361" s="619" t="s">
        <v>1617</v>
      </c>
      <c r="D361" s="627" t="s">
        <v>764</v>
      </c>
      <c r="E361" s="632" t="s">
        <v>1320</v>
      </c>
      <c r="F361" s="13" t="s">
        <v>764</v>
      </c>
      <c r="G361" s="24" t="s">
        <v>2</v>
      </c>
      <c r="H361" s="24" t="s">
        <v>312</v>
      </c>
      <c r="I361" s="260">
        <v>44411</v>
      </c>
      <c r="J361" s="24" t="s">
        <v>1112</v>
      </c>
      <c r="K361" s="179">
        <v>27.874289999999998</v>
      </c>
      <c r="L361" s="179">
        <v>-93.820329999999998</v>
      </c>
      <c r="M361" s="24">
        <v>76</v>
      </c>
      <c r="N361" s="25">
        <v>23.2</v>
      </c>
      <c r="O361" s="36" t="s">
        <v>564</v>
      </c>
    </row>
    <row r="362" spans="1:15">
      <c r="A362" s="9">
        <v>5</v>
      </c>
      <c r="B362" s="614">
        <v>5</v>
      </c>
      <c r="C362" s="619" t="s">
        <v>1617</v>
      </c>
      <c r="D362" s="627" t="s">
        <v>765</v>
      </c>
      <c r="E362" s="632" t="s">
        <v>1323</v>
      </c>
      <c r="F362" s="13" t="s">
        <v>1322</v>
      </c>
      <c r="G362" s="24" t="s">
        <v>2</v>
      </c>
      <c r="H362" s="24" t="s">
        <v>312</v>
      </c>
      <c r="I362" s="260">
        <v>44411</v>
      </c>
      <c r="J362" s="24" t="s">
        <v>1112</v>
      </c>
      <c r="K362" s="179">
        <v>27.874289999999998</v>
      </c>
      <c r="L362" s="179">
        <v>-93.820329999999998</v>
      </c>
      <c r="M362" s="24">
        <v>74</v>
      </c>
      <c r="N362" s="25">
        <v>22.6</v>
      </c>
      <c r="O362" s="36" t="s">
        <v>564</v>
      </c>
    </row>
    <row r="363" spans="1:15">
      <c r="A363" s="9">
        <v>5</v>
      </c>
      <c r="B363" s="614">
        <v>6</v>
      </c>
      <c r="C363" s="619" t="s">
        <v>1617</v>
      </c>
      <c r="D363" s="627" t="s">
        <v>766</v>
      </c>
      <c r="E363" s="632" t="s">
        <v>1324</v>
      </c>
      <c r="F363" s="13" t="s">
        <v>766</v>
      </c>
      <c r="G363" s="24" t="s">
        <v>2</v>
      </c>
      <c r="H363" s="24" t="s">
        <v>312</v>
      </c>
      <c r="I363" s="260">
        <v>44411</v>
      </c>
      <c r="J363" s="24" t="s">
        <v>1112</v>
      </c>
      <c r="K363" s="179">
        <v>27.874289999999998</v>
      </c>
      <c r="L363" s="179">
        <v>-93.820329999999998</v>
      </c>
      <c r="M363" s="24">
        <v>77</v>
      </c>
      <c r="N363" s="25">
        <v>23.5</v>
      </c>
      <c r="O363" s="36" t="s">
        <v>564</v>
      </c>
    </row>
    <row r="364" spans="1:15">
      <c r="A364" s="9">
        <v>5</v>
      </c>
      <c r="B364" s="614">
        <v>7</v>
      </c>
      <c r="C364" s="619" t="s">
        <v>1617</v>
      </c>
      <c r="D364" s="627" t="s">
        <v>918</v>
      </c>
      <c r="E364" s="632" t="s">
        <v>1152</v>
      </c>
      <c r="F364" s="13" t="s">
        <v>624</v>
      </c>
      <c r="G364" s="24" t="s">
        <v>137</v>
      </c>
      <c r="H364" s="24" t="s">
        <v>1326</v>
      </c>
      <c r="I364" s="24" t="s">
        <v>1124</v>
      </c>
      <c r="J364" s="26" t="s">
        <v>1112</v>
      </c>
      <c r="K364" s="179">
        <v>27.9114</v>
      </c>
      <c r="L364" s="179">
        <v>-93.598209999999995</v>
      </c>
      <c r="M364" s="24">
        <v>74</v>
      </c>
      <c r="N364" s="25">
        <f t="shared" ref="N364:N365" si="8">CONVERT(M364,"ft","m")</f>
        <v>22.555199999999999</v>
      </c>
      <c r="O364" s="36" t="s">
        <v>564</v>
      </c>
    </row>
    <row r="365" spans="1:15">
      <c r="A365" s="9">
        <v>5</v>
      </c>
      <c r="B365" s="614">
        <v>8</v>
      </c>
      <c r="C365" s="619" t="s">
        <v>1617</v>
      </c>
      <c r="D365" s="627" t="s">
        <v>919</v>
      </c>
      <c r="E365" s="632" t="s">
        <v>1152</v>
      </c>
      <c r="F365" s="13" t="s">
        <v>624</v>
      </c>
      <c r="G365" s="24" t="s">
        <v>137</v>
      </c>
      <c r="H365" s="24" t="s">
        <v>1326</v>
      </c>
      <c r="I365" s="24" t="s">
        <v>1124</v>
      </c>
      <c r="J365" s="26" t="s">
        <v>1112</v>
      </c>
      <c r="K365" s="179">
        <v>27.9114</v>
      </c>
      <c r="L365" s="179">
        <v>-93.598209999999995</v>
      </c>
      <c r="M365" s="24">
        <v>74</v>
      </c>
      <c r="N365" s="25">
        <f t="shared" si="8"/>
        <v>22.555199999999999</v>
      </c>
      <c r="O365" s="36" t="s">
        <v>564</v>
      </c>
    </row>
    <row r="366" spans="1:15">
      <c r="A366" s="9">
        <v>5</v>
      </c>
      <c r="B366" s="614">
        <v>1</v>
      </c>
      <c r="C366" s="619" t="s">
        <v>1618</v>
      </c>
      <c r="D366" s="627" t="s">
        <v>920</v>
      </c>
      <c r="E366" s="632" t="s">
        <v>1198</v>
      </c>
      <c r="F366" s="13" t="s">
        <v>662</v>
      </c>
      <c r="G366" s="24" t="s">
        <v>11</v>
      </c>
      <c r="H366" s="24" t="s">
        <v>248</v>
      </c>
      <c r="I366" s="24" t="s">
        <v>12</v>
      </c>
      <c r="J366" s="26" t="s">
        <v>1112</v>
      </c>
      <c r="K366" s="275">
        <v>27.9629883333333</v>
      </c>
      <c r="L366" s="275">
        <v>-92.5926166666667</v>
      </c>
      <c r="M366" s="24">
        <v>158</v>
      </c>
      <c r="N366" s="25">
        <f t="shared" ref="N366:N367" si="9">CONVERT(M366,"ft","m")</f>
        <v>48.1584</v>
      </c>
      <c r="O366" s="36" t="s">
        <v>4</v>
      </c>
    </row>
    <row r="367" spans="1:15">
      <c r="A367" s="9">
        <v>5</v>
      </c>
      <c r="B367" s="614">
        <v>2</v>
      </c>
      <c r="C367" s="619" t="s">
        <v>1618</v>
      </c>
      <c r="D367" s="627" t="s">
        <v>921</v>
      </c>
      <c r="E367" s="632" t="s">
        <v>1198</v>
      </c>
      <c r="F367" s="13" t="s">
        <v>662</v>
      </c>
      <c r="G367" s="24" t="s">
        <v>11</v>
      </c>
      <c r="H367" s="24" t="s">
        <v>248</v>
      </c>
      <c r="I367" s="24" t="s">
        <v>12</v>
      </c>
      <c r="J367" s="26" t="s">
        <v>1112</v>
      </c>
      <c r="K367" s="275">
        <v>27.9629883333333</v>
      </c>
      <c r="L367" s="275">
        <v>-92.5926166666667</v>
      </c>
      <c r="M367" s="24">
        <v>158</v>
      </c>
      <c r="N367" s="25">
        <f t="shared" si="9"/>
        <v>48.1584</v>
      </c>
      <c r="O367" s="36" t="s">
        <v>4</v>
      </c>
    </row>
    <row r="368" spans="1:15">
      <c r="A368" s="9">
        <v>5</v>
      </c>
      <c r="B368" s="614">
        <v>3</v>
      </c>
      <c r="C368" s="619" t="s">
        <v>1618</v>
      </c>
      <c r="D368" s="627" t="s">
        <v>922</v>
      </c>
      <c r="E368" s="632" t="s">
        <v>1304</v>
      </c>
      <c r="F368" s="13" t="s">
        <v>748</v>
      </c>
      <c r="G368" s="24" t="s">
        <v>2</v>
      </c>
      <c r="H368" s="24" t="s">
        <v>246</v>
      </c>
      <c r="I368" s="260">
        <v>44410</v>
      </c>
      <c r="J368" s="24" t="s">
        <v>1112</v>
      </c>
      <c r="K368" s="179">
        <v>27.8751</v>
      </c>
      <c r="L368" s="179">
        <v>-93.820350000000005</v>
      </c>
      <c r="M368" s="24">
        <v>139</v>
      </c>
      <c r="N368" s="25">
        <v>42.4</v>
      </c>
      <c r="O368" s="36" t="s">
        <v>4</v>
      </c>
    </row>
    <row r="369" spans="1:15">
      <c r="A369" s="9">
        <v>5</v>
      </c>
      <c r="B369" s="614">
        <v>4</v>
      </c>
      <c r="C369" s="619" t="s">
        <v>1618</v>
      </c>
      <c r="D369" s="627" t="s">
        <v>923</v>
      </c>
      <c r="E369" s="632" t="s">
        <v>1304</v>
      </c>
      <c r="F369" s="13" t="s">
        <v>748</v>
      </c>
      <c r="G369" s="24" t="s">
        <v>2</v>
      </c>
      <c r="H369" s="24" t="s">
        <v>246</v>
      </c>
      <c r="I369" s="260">
        <v>44410</v>
      </c>
      <c r="J369" s="24" t="s">
        <v>1112</v>
      </c>
      <c r="K369" s="179">
        <v>27.8751</v>
      </c>
      <c r="L369" s="179">
        <v>-93.820350000000005</v>
      </c>
      <c r="M369" s="24">
        <v>139</v>
      </c>
      <c r="N369" s="25">
        <v>42.4</v>
      </c>
      <c r="O369" s="36" t="s">
        <v>4</v>
      </c>
    </row>
    <row r="370" spans="1:15">
      <c r="A370" s="9">
        <v>5</v>
      </c>
      <c r="B370" s="614">
        <v>5</v>
      </c>
      <c r="C370" s="619" t="s">
        <v>1618</v>
      </c>
      <c r="D370" s="627" t="s">
        <v>783</v>
      </c>
      <c r="E370" s="632" t="s">
        <v>948</v>
      </c>
      <c r="F370" s="13" t="s">
        <v>783</v>
      </c>
      <c r="G370" s="24" t="s">
        <v>137</v>
      </c>
      <c r="H370" s="24" t="s">
        <v>250</v>
      </c>
      <c r="I370" s="260">
        <v>43291</v>
      </c>
      <c r="J370" s="24" t="s">
        <v>949</v>
      </c>
      <c r="K370" s="275">
        <v>27.911020000000001</v>
      </c>
      <c r="L370" s="275">
        <v>-93.596680000000006</v>
      </c>
      <c r="M370" s="39">
        <v>152</v>
      </c>
      <c r="N370" s="259">
        <v>46.3</v>
      </c>
      <c r="O370" s="36" t="s">
        <v>4</v>
      </c>
    </row>
    <row r="371" spans="1:15">
      <c r="A371" s="9">
        <v>5</v>
      </c>
      <c r="B371" s="614">
        <v>6</v>
      </c>
      <c r="C371" s="619" t="s">
        <v>1618</v>
      </c>
      <c r="D371" s="627" t="s">
        <v>784</v>
      </c>
      <c r="E371" s="632" t="s">
        <v>950</v>
      </c>
      <c r="F371" s="13" t="s">
        <v>784</v>
      </c>
      <c r="G371" s="24" t="s">
        <v>137</v>
      </c>
      <c r="H371" s="24" t="s">
        <v>250</v>
      </c>
      <c r="I371" s="260">
        <v>43291</v>
      </c>
      <c r="J371" s="24" t="s">
        <v>949</v>
      </c>
      <c r="K371" s="275">
        <v>27.911020000000001</v>
      </c>
      <c r="L371" s="275">
        <v>-93.596680000000006</v>
      </c>
      <c r="M371" s="39">
        <v>150</v>
      </c>
      <c r="N371" s="259">
        <v>45.7</v>
      </c>
      <c r="O371" s="36" t="s">
        <v>4</v>
      </c>
    </row>
    <row r="372" spans="1:15">
      <c r="A372" s="9">
        <v>5</v>
      </c>
      <c r="B372" s="614">
        <v>7</v>
      </c>
      <c r="C372" s="619" t="s">
        <v>1618</v>
      </c>
      <c r="D372" s="627" t="s">
        <v>785</v>
      </c>
      <c r="E372" s="632" t="s">
        <v>951</v>
      </c>
      <c r="F372" s="13" t="s">
        <v>785</v>
      </c>
      <c r="G372" s="24" t="s">
        <v>137</v>
      </c>
      <c r="H372" s="24" t="s">
        <v>250</v>
      </c>
      <c r="I372" s="260">
        <v>43291</v>
      </c>
      <c r="J372" s="24" t="s">
        <v>949</v>
      </c>
      <c r="K372" s="275">
        <v>27.911020000000001</v>
      </c>
      <c r="L372" s="275">
        <v>-93.596680000000006</v>
      </c>
      <c r="M372" s="39">
        <v>149</v>
      </c>
      <c r="N372" s="259">
        <v>45.4</v>
      </c>
      <c r="O372" s="36" t="s">
        <v>4</v>
      </c>
    </row>
    <row r="373" spans="1:15">
      <c r="A373" s="9">
        <v>5</v>
      </c>
      <c r="B373" s="614">
        <v>8</v>
      </c>
      <c r="C373" s="619" t="s">
        <v>1618</v>
      </c>
      <c r="D373" s="627" t="s">
        <v>786</v>
      </c>
      <c r="E373" s="632" t="s">
        <v>952</v>
      </c>
      <c r="F373" s="13" t="s">
        <v>786</v>
      </c>
      <c r="G373" s="24" t="s">
        <v>137</v>
      </c>
      <c r="H373" s="24" t="s">
        <v>250</v>
      </c>
      <c r="I373" s="260">
        <v>43291</v>
      </c>
      <c r="J373" s="24" t="s">
        <v>949</v>
      </c>
      <c r="K373" s="275">
        <v>27.911020000000001</v>
      </c>
      <c r="L373" s="275">
        <v>-93.596680000000006</v>
      </c>
      <c r="M373" s="39">
        <v>143</v>
      </c>
      <c r="N373" s="259">
        <v>43.6</v>
      </c>
      <c r="O373" s="36" t="s">
        <v>4</v>
      </c>
    </row>
    <row r="374" spans="1:15">
      <c r="A374" s="9">
        <v>5</v>
      </c>
      <c r="B374" s="614">
        <v>1</v>
      </c>
      <c r="C374" s="619" t="s">
        <v>1619</v>
      </c>
      <c r="D374" s="627" t="s">
        <v>787</v>
      </c>
      <c r="E374" s="632" t="s">
        <v>953</v>
      </c>
      <c r="F374" s="13" t="s">
        <v>787</v>
      </c>
      <c r="G374" s="24" t="s">
        <v>137</v>
      </c>
      <c r="H374" s="24" t="s">
        <v>250</v>
      </c>
      <c r="I374" s="260">
        <v>43291</v>
      </c>
      <c r="J374" s="24" t="s">
        <v>949</v>
      </c>
      <c r="K374" s="275">
        <v>27.911020000000001</v>
      </c>
      <c r="L374" s="275">
        <v>-93.596680000000006</v>
      </c>
      <c r="M374" s="39">
        <v>144</v>
      </c>
      <c r="N374" s="259">
        <v>43.9</v>
      </c>
      <c r="O374" s="36" t="s">
        <v>4</v>
      </c>
    </row>
    <row r="375" spans="1:15">
      <c r="A375" s="9">
        <v>5</v>
      </c>
      <c r="B375" s="614">
        <v>2</v>
      </c>
      <c r="C375" s="619" t="s">
        <v>1619</v>
      </c>
      <c r="D375" s="627" t="s">
        <v>788</v>
      </c>
      <c r="E375" s="632" t="s">
        <v>954</v>
      </c>
      <c r="F375" s="13" t="s">
        <v>788</v>
      </c>
      <c r="G375" s="24" t="s">
        <v>137</v>
      </c>
      <c r="H375" s="24" t="s">
        <v>250</v>
      </c>
      <c r="I375" s="260">
        <v>43291</v>
      </c>
      <c r="J375" s="24" t="s">
        <v>949</v>
      </c>
      <c r="K375" s="275">
        <v>27.911020000000001</v>
      </c>
      <c r="L375" s="275">
        <v>-93.596680000000006</v>
      </c>
      <c r="M375" s="39">
        <v>142</v>
      </c>
      <c r="N375" s="259">
        <v>43.3</v>
      </c>
      <c r="O375" s="36" t="s">
        <v>4</v>
      </c>
    </row>
    <row r="376" spans="1:15">
      <c r="A376" s="9">
        <v>5</v>
      </c>
      <c r="B376" s="614">
        <v>3</v>
      </c>
      <c r="C376" s="619" t="s">
        <v>1619</v>
      </c>
      <c r="D376" s="627" t="s">
        <v>789</v>
      </c>
      <c r="E376" s="632" t="s">
        <v>955</v>
      </c>
      <c r="F376" s="13" t="s">
        <v>789</v>
      </c>
      <c r="G376" s="24" t="s">
        <v>137</v>
      </c>
      <c r="H376" s="24" t="s">
        <v>250</v>
      </c>
      <c r="I376" s="260">
        <v>43291</v>
      </c>
      <c r="J376" s="24" t="s">
        <v>949</v>
      </c>
      <c r="K376" s="275">
        <v>27.911020000000001</v>
      </c>
      <c r="L376" s="275">
        <v>-93.596680000000006</v>
      </c>
      <c r="M376" s="39">
        <v>137</v>
      </c>
      <c r="N376" s="259">
        <v>41.8</v>
      </c>
      <c r="O376" s="36" t="s">
        <v>4</v>
      </c>
    </row>
    <row r="377" spans="1:15">
      <c r="A377" s="9">
        <v>5</v>
      </c>
      <c r="B377" s="614">
        <v>4</v>
      </c>
      <c r="C377" s="619" t="s">
        <v>1619</v>
      </c>
      <c r="D377" s="627" t="s">
        <v>790</v>
      </c>
      <c r="E377" s="632" t="s">
        <v>956</v>
      </c>
      <c r="F377" s="13" t="s">
        <v>790</v>
      </c>
      <c r="G377" s="24" t="s">
        <v>137</v>
      </c>
      <c r="H377" s="24" t="s">
        <v>250</v>
      </c>
      <c r="I377" s="260">
        <v>43291</v>
      </c>
      <c r="J377" s="24" t="s">
        <v>949</v>
      </c>
      <c r="K377" s="275">
        <v>27.911020000000001</v>
      </c>
      <c r="L377" s="275">
        <v>-93.596680000000006</v>
      </c>
      <c r="M377" s="39">
        <v>145</v>
      </c>
      <c r="N377" s="259">
        <v>44.2</v>
      </c>
      <c r="O377" s="36" t="s">
        <v>4</v>
      </c>
    </row>
    <row r="378" spans="1:15">
      <c r="A378" s="9">
        <v>5</v>
      </c>
      <c r="B378" s="614">
        <v>5</v>
      </c>
      <c r="C378" s="619" t="s">
        <v>1619</v>
      </c>
      <c r="D378" s="627" t="s">
        <v>791</v>
      </c>
      <c r="E378" s="632" t="s">
        <v>957</v>
      </c>
      <c r="F378" s="13" t="s">
        <v>791</v>
      </c>
      <c r="G378" s="24" t="s">
        <v>137</v>
      </c>
      <c r="H378" s="24" t="s">
        <v>250</v>
      </c>
      <c r="I378" s="260">
        <v>43291</v>
      </c>
      <c r="J378" s="24" t="s">
        <v>949</v>
      </c>
      <c r="K378" s="275">
        <v>27.911020000000001</v>
      </c>
      <c r="L378" s="275">
        <v>-93.596680000000006</v>
      </c>
      <c r="M378" s="39">
        <v>145</v>
      </c>
      <c r="N378" s="259">
        <v>44.2</v>
      </c>
      <c r="O378" s="36" t="s">
        <v>4</v>
      </c>
    </row>
    <row r="379" spans="1:15">
      <c r="A379" s="9">
        <v>5</v>
      </c>
      <c r="B379" s="614">
        <v>6</v>
      </c>
      <c r="C379" s="619" t="s">
        <v>1619</v>
      </c>
      <c r="D379" s="627" t="s">
        <v>792</v>
      </c>
      <c r="E379" s="632" t="s">
        <v>958</v>
      </c>
      <c r="F379" s="13" t="s">
        <v>792</v>
      </c>
      <c r="G379" s="24" t="s">
        <v>137</v>
      </c>
      <c r="H379" s="24" t="s">
        <v>250</v>
      </c>
      <c r="I379" s="260">
        <v>43291</v>
      </c>
      <c r="J379" s="24" t="s">
        <v>949</v>
      </c>
      <c r="K379" s="275">
        <v>27.911020000000001</v>
      </c>
      <c r="L379" s="275">
        <v>-93.596680000000006</v>
      </c>
      <c r="M379" s="39">
        <v>142</v>
      </c>
      <c r="N379" s="259">
        <v>43.3</v>
      </c>
      <c r="O379" s="36" t="s">
        <v>4</v>
      </c>
    </row>
    <row r="380" spans="1:15">
      <c r="A380" s="9">
        <v>5</v>
      </c>
      <c r="B380" s="614">
        <v>7</v>
      </c>
      <c r="C380" s="619" t="s">
        <v>1619</v>
      </c>
      <c r="D380" s="627" t="s">
        <v>793</v>
      </c>
      <c r="E380" s="632" t="s">
        <v>959</v>
      </c>
      <c r="F380" s="13" t="s">
        <v>793</v>
      </c>
      <c r="G380" s="24" t="s">
        <v>137</v>
      </c>
      <c r="H380" s="24" t="s">
        <v>250</v>
      </c>
      <c r="I380" s="260">
        <v>43294</v>
      </c>
      <c r="J380" s="24" t="s">
        <v>949</v>
      </c>
      <c r="K380" s="275">
        <v>27.911020000000001</v>
      </c>
      <c r="L380" s="275">
        <v>-93.596680000000006</v>
      </c>
      <c r="M380" s="39">
        <v>147</v>
      </c>
      <c r="N380" s="259">
        <v>44.8</v>
      </c>
      <c r="O380" s="36" t="s">
        <v>4</v>
      </c>
    </row>
    <row r="381" spans="1:15">
      <c r="A381" s="9">
        <v>5</v>
      </c>
      <c r="B381" s="614">
        <v>8</v>
      </c>
      <c r="C381" s="619" t="s">
        <v>1619</v>
      </c>
      <c r="D381" s="627" t="s">
        <v>794</v>
      </c>
      <c r="E381" s="632" t="s">
        <v>960</v>
      </c>
      <c r="F381" s="13" t="s">
        <v>794</v>
      </c>
      <c r="G381" s="24" t="s">
        <v>137</v>
      </c>
      <c r="H381" s="24" t="s">
        <v>250</v>
      </c>
      <c r="I381" s="260">
        <v>43294</v>
      </c>
      <c r="J381" s="24" t="s">
        <v>949</v>
      </c>
      <c r="K381" s="275">
        <v>27.911020000000001</v>
      </c>
      <c r="L381" s="275">
        <v>-93.596680000000006</v>
      </c>
      <c r="M381" s="39">
        <v>141</v>
      </c>
      <c r="N381" s="259">
        <v>43</v>
      </c>
      <c r="O381" s="36" t="s">
        <v>4</v>
      </c>
    </row>
    <row r="382" spans="1:15">
      <c r="A382" s="9">
        <v>5</v>
      </c>
      <c r="B382" s="614">
        <v>1</v>
      </c>
      <c r="C382" s="619" t="s">
        <v>1620</v>
      </c>
      <c r="D382" s="627" t="s">
        <v>795</v>
      </c>
      <c r="E382" s="632" t="s">
        <v>961</v>
      </c>
      <c r="F382" s="13" t="s">
        <v>795</v>
      </c>
      <c r="G382" s="24" t="s">
        <v>137</v>
      </c>
      <c r="H382" s="24" t="s">
        <v>250</v>
      </c>
      <c r="I382" s="260">
        <v>43294</v>
      </c>
      <c r="J382" s="24" t="s">
        <v>949</v>
      </c>
      <c r="K382" s="275">
        <v>27.911020000000001</v>
      </c>
      <c r="L382" s="275">
        <v>-93.596680000000006</v>
      </c>
      <c r="M382" s="39">
        <v>139</v>
      </c>
      <c r="N382" s="259">
        <v>42.4</v>
      </c>
      <c r="O382" s="36" t="s">
        <v>4</v>
      </c>
    </row>
    <row r="383" spans="1:15">
      <c r="A383" s="9">
        <v>5</v>
      </c>
      <c r="B383" s="614">
        <v>2</v>
      </c>
      <c r="C383" s="619" t="s">
        <v>1620</v>
      </c>
      <c r="D383" s="627" t="s">
        <v>796</v>
      </c>
      <c r="E383" s="632" t="s">
        <v>962</v>
      </c>
      <c r="F383" s="13" t="s">
        <v>796</v>
      </c>
      <c r="G383" s="24" t="s">
        <v>137</v>
      </c>
      <c r="H383" s="24" t="s">
        <v>250</v>
      </c>
      <c r="I383" s="260">
        <v>43294</v>
      </c>
      <c r="J383" s="24" t="s">
        <v>949</v>
      </c>
      <c r="K383" s="275">
        <v>27.911020000000001</v>
      </c>
      <c r="L383" s="275">
        <v>-93.596680000000006</v>
      </c>
      <c r="M383" s="39">
        <v>138</v>
      </c>
      <c r="N383" s="259">
        <v>42.1</v>
      </c>
      <c r="O383" s="36" t="s">
        <v>4</v>
      </c>
    </row>
    <row r="384" spans="1:15">
      <c r="A384" s="9">
        <v>5</v>
      </c>
      <c r="B384" s="614">
        <v>3</v>
      </c>
      <c r="C384" s="619" t="s">
        <v>1620</v>
      </c>
      <c r="D384" s="627" t="s">
        <v>797</v>
      </c>
      <c r="E384" s="632" t="s">
        <v>963</v>
      </c>
      <c r="F384" s="13" t="s">
        <v>797</v>
      </c>
      <c r="G384" s="24" t="s">
        <v>137</v>
      </c>
      <c r="H384" s="24" t="s">
        <v>250</v>
      </c>
      <c r="I384" s="260">
        <v>43294</v>
      </c>
      <c r="J384" s="24" t="s">
        <v>949</v>
      </c>
      <c r="K384" s="275">
        <v>27.911020000000001</v>
      </c>
      <c r="L384" s="275">
        <v>-93.596680000000006</v>
      </c>
      <c r="M384" s="39">
        <v>149</v>
      </c>
      <c r="N384" s="259">
        <v>45.4</v>
      </c>
      <c r="O384" s="36" t="s">
        <v>4</v>
      </c>
    </row>
    <row r="385" spans="1:17">
      <c r="A385" s="9">
        <v>5</v>
      </c>
      <c r="B385" s="614">
        <v>4</v>
      </c>
      <c r="C385" s="619" t="s">
        <v>1620</v>
      </c>
      <c r="D385" s="627" t="s">
        <v>798</v>
      </c>
      <c r="E385" s="632" t="s">
        <v>964</v>
      </c>
      <c r="F385" s="13" t="s">
        <v>798</v>
      </c>
      <c r="G385" s="24" t="s">
        <v>137</v>
      </c>
      <c r="H385" s="24" t="s">
        <v>250</v>
      </c>
      <c r="I385" s="260">
        <v>43294</v>
      </c>
      <c r="J385" s="24" t="s">
        <v>949</v>
      </c>
      <c r="K385" s="275">
        <v>27.911020000000001</v>
      </c>
      <c r="L385" s="275">
        <v>-93.596680000000006</v>
      </c>
      <c r="M385" s="39">
        <v>148</v>
      </c>
      <c r="N385" s="259">
        <v>45.1</v>
      </c>
      <c r="O385" s="36" t="s">
        <v>4</v>
      </c>
    </row>
    <row r="386" spans="1:17">
      <c r="A386" s="9">
        <v>5</v>
      </c>
      <c r="B386" s="614">
        <v>5</v>
      </c>
      <c r="C386" s="619" t="s">
        <v>1620</v>
      </c>
      <c r="D386" s="627" t="s">
        <v>799</v>
      </c>
      <c r="E386" s="632" t="s">
        <v>965</v>
      </c>
      <c r="F386" s="13" t="s">
        <v>799</v>
      </c>
      <c r="G386" s="24" t="s">
        <v>137</v>
      </c>
      <c r="H386" s="24" t="s">
        <v>250</v>
      </c>
      <c r="I386" s="260">
        <v>43294</v>
      </c>
      <c r="J386" s="24" t="s">
        <v>949</v>
      </c>
      <c r="K386" s="275">
        <v>27.911020000000001</v>
      </c>
      <c r="L386" s="275">
        <v>-93.596680000000006</v>
      </c>
      <c r="M386" s="24">
        <v>145</v>
      </c>
      <c r="N386" s="259">
        <v>44.2</v>
      </c>
      <c r="O386" s="36" t="s">
        <v>4</v>
      </c>
    </row>
    <row r="387" spans="1:17">
      <c r="A387" s="9">
        <v>5</v>
      </c>
      <c r="B387" s="614">
        <v>6</v>
      </c>
      <c r="C387" s="619" t="s">
        <v>1620</v>
      </c>
      <c r="D387" s="627" t="s">
        <v>800</v>
      </c>
      <c r="E387" s="632" t="s">
        <v>966</v>
      </c>
      <c r="F387" s="13" t="s">
        <v>800</v>
      </c>
      <c r="G387" s="24" t="s">
        <v>137</v>
      </c>
      <c r="H387" s="24" t="s">
        <v>250</v>
      </c>
      <c r="I387" s="260">
        <v>44408</v>
      </c>
      <c r="J387" s="24" t="s">
        <v>949</v>
      </c>
      <c r="K387" s="275">
        <v>27.911020000000001</v>
      </c>
      <c r="L387" s="275">
        <v>-93.596680000000006</v>
      </c>
      <c r="M387" s="24">
        <v>154</v>
      </c>
      <c r="N387" s="259">
        <v>46.9</v>
      </c>
      <c r="O387" s="36" t="s">
        <v>4</v>
      </c>
    </row>
    <row r="388" spans="1:17">
      <c r="A388" s="9">
        <v>5</v>
      </c>
      <c r="B388" s="614">
        <v>7</v>
      </c>
      <c r="C388" s="619" t="s">
        <v>1620</v>
      </c>
      <c r="D388" s="627" t="s">
        <v>801</v>
      </c>
      <c r="E388" s="632" t="s">
        <v>967</v>
      </c>
      <c r="F388" s="13" t="s">
        <v>801</v>
      </c>
      <c r="G388" s="24" t="s">
        <v>137</v>
      </c>
      <c r="H388" s="24" t="s">
        <v>250</v>
      </c>
      <c r="I388" s="260">
        <v>44408</v>
      </c>
      <c r="J388" s="24" t="s">
        <v>949</v>
      </c>
      <c r="K388" s="275">
        <v>27.911020000000001</v>
      </c>
      <c r="L388" s="275">
        <v>-93.596680000000006</v>
      </c>
      <c r="M388" s="24">
        <v>154</v>
      </c>
      <c r="N388" s="259">
        <v>46.9</v>
      </c>
      <c r="O388" s="36" t="s">
        <v>4</v>
      </c>
    </row>
    <row r="389" spans="1:17">
      <c r="A389" s="9">
        <v>5</v>
      </c>
      <c r="B389" s="614">
        <v>8</v>
      </c>
      <c r="C389" s="619" t="s">
        <v>1620</v>
      </c>
      <c r="D389" s="627" t="s">
        <v>802</v>
      </c>
      <c r="E389" s="632" t="s">
        <v>968</v>
      </c>
      <c r="F389" s="13" t="s">
        <v>802</v>
      </c>
      <c r="G389" s="24" t="s">
        <v>137</v>
      </c>
      <c r="H389" s="24" t="s">
        <v>250</v>
      </c>
      <c r="I389" s="260">
        <v>44408</v>
      </c>
      <c r="J389" s="24" t="s">
        <v>949</v>
      </c>
      <c r="K389" s="275">
        <v>27.911020000000001</v>
      </c>
      <c r="L389" s="275">
        <v>-93.596680000000006</v>
      </c>
      <c r="M389" s="24">
        <v>152</v>
      </c>
      <c r="N389" s="259">
        <v>46.3</v>
      </c>
      <c r="O389" s="36" t="s">
        <v>4</v>
      </c>
    </row>
    <row r="390" spans="1:17">
      <c r="A390" s="9">
        <v>5</v>
      </c>
      <c r="B390" s="614">
        <v>1</v>
      </c>
      <c r="C390" s="619" t="s">
        <v>1605</v>
      </c>
      <c r="D390" s="627" t="s">
        <v>803</v>
      </c>
      <c r="E390" s="632" t="s">
        <v>969</v>
      </c>
      <c r="F390" s="13" t="s">
        <v>803</v>
      </c>
      <c r="G390" s="24" t="s">
        <v>137</v>
      </c>
      <c r="H390" s="24" t="s">
        <v>250</v>
      </c>
      <c r="I390" s="260">
        <v>44408</v>
      </c>
      <c r="J390" s="24" t="s">
        <v>949</v>
      </c>
      <c r="K390" s="275">
        <v>27.911020000000001</v>
      </c>
      <c r="L390" s="275">
        <v>-93.596680000000006</v>
      </c>
      <c r="M390" s="24">
        <v>154</v>
      </c>
      <c r="N390" s="259">
        <v>46.9</v>
      </c>
      <c r="O390" s="36" t="s">
        <v>4</v>
      </c>
    </row>
    <row r="391" spans="1:17">
      <c r="A391" s="9">
        <v>5</v>
      </c>
      <c r="B391" s="614">
        <v>2</v>
      </c>
      <c r="C391" s="619" t="s">
        <v>1605</v>
      </c>
      <c r="D391" s="627" t="s">
        <v>804</v>
      </c>
      <c r="E391" s="632" t="s">
        <v>970</v>
      </c>
      <c r="F391" s="13" t="s">
        <v>804</v>
      </c>
      <c r="G391" s="24" t="s">
        <v>137</v>
      </c>
      <c r="H391" s="24" t="s">
        <v>261</v>
      </c>
      <c r="I391" s="260">
        <v>44408</v>
      </c>
      <c r="J391" s="24" t="s">
        <v>949</v>
      </c>
      <c r="K391" s="275">
        <v>27.9114</v>
      </c>
      <c r="L391" s="275">
        <v>-93.598209999999995</v>
      </c>
      <c r="M391" s="24">
        <v>73</v>
      </c>
      <c r="N391" s="259">
        <v>22.3</v>
      </c>
      <c r="O391" s="36" t="s">
        <v>564</v>
      </c>
    </row>
    <row r="392" spans="1:17">
      <c r="A392" s="9">
        <v>5</v>
      </c>
      <c r="B392" s="614">
        <v>3</v>
      </c>
      <c r="C392" s="619" t="s">
        <v>1605</v>
      </c>
      <c r="D392" s="627" t="s">
        <v>805</v>
      </c>
      <c r="E392" s="632" t="s">
        <v>971</v>
      </c>
      <c r="F392" s="13" t="s">
        <v>805</v>
      </c>
      <c r="G392" s="24" t="s">
        <v>137</v>
      </c>
      <c r="H392" s="24" t="s">
        <v>261</v>
      </c>
      <c r="I392" s="260">
        <v>44408</v>
      </c>
      <c r="J392" s="24" t="s">
        <v>949</v>
      </c>
      <c r="K392" s="275">
        <v>27.9114</v>
      </c>
      <c r="L392" s="275">
        <v>-93.598209999999995</v>
      </c>
      <c r="M392" s="24">
        <v>67</v>
      </c>
      <c r="N392" s="259">
        <v>20.399999999999999</v>
      </c>
      <c r="O392" s="36" t="s">
        <v>564</v>
      </c>
    </row>
    <row r="393" spans="1:17">
      <c r="A393" s="9">
        <v>5</v>
      </c>
      <c r="B393" s="614">
        <v>4</v>
      </c>
      <c r="C393" s="619" t="s">
        <v>1605</v>
      </c>
      <c r="D393" s="627" t="s">
        <v>806</v>
      </c>
      <c r="E393" s="632" t="s">
        <v>972</v>
      </c>
      <c r="F393" s="13" t="s">
        <v>806</v>
      </c>
      <c r="G393" s="24" t="s">
        <v>137</v>
      </c>
      <c r="H393" s="24" t="s">
        <v>261</v>
      </c>
      <c r="I393" s="260">
        <v>44408</v>
      </c>
      <c r="J393" s="24" t="s">
        <v>949</v>
      </c>
      <c r="K393" s="275">
        <v>27.9114</v>
      </c>
      <c r="L393" s="275">
        <v>-93.598209999999995</v>
      </c>
      <c r="M393" s="24">
        <v>67</v>
      </c>
      <c r="N393" s="259">
        <v>20.399999999999999</v>
      </c>
      <c r="O393" s="36" t="s">
        <v>564</v>
      </c>
    </row>
    <row r="394" spans="1:17">
      <c r="A394" s="9">
        <v>5</v>
      </c>
      <c r="B394" s="614">
        <v>5</v>
      </c>
      <c r="C394" s="619" t="s">
        <v>1605</v>
      </c>
      <c r="D394" s="627" t="s">
        <v>807</v>
      </c>
      <c r="E394" s="632" t="s">
        <v>973</v>
      </c>
      <c r="F394" s="13" t="s">
        <v>807</v>
      </c>
      <c r="G394" s="24" t="s">
        <v>137</v>
      </c>
      <c r="H394" s="24" t="s">
        <v>261</v>
      </c>
      <c r="I394" s="260">
        <v>44408</v>
      </c>
      <c r="J394" s="24" t="s">
        <v>949</v>
      </c>
      <c r="K394" s="275">
        <v>27.9114</v>
      </c>
      <c r="L394" s="275">
        <v>-93.598209999999995</v>
      </c>
      <c r="M394" s="24">
        <v>67</v>
      </c>
      <c r="N394" s="259">
        <v>20.399999999999999</v>
      </c>
      <c r="O394" s="36" t="s">
        <v>564</v>
      </c>
    </row>
    <row r="395" spans="1:17">
      <c r="A395" s="9">
        <v>5</v>
      </c>
      <c r="B395" s="614">
        <v>6</v>
      </c>
      <c r="C395" s="619" t="s">
        <v>1605</v>
      </c>
      <c r="D395" s="627" t="s">
        <v>808</v>
      </c>
      <c r="E395" s="632" t="s">
        <v>974</v>
      </c>
      <c r="F395" s="13" t="s">
        <v>808</v>
      </c>
      <c r="G395" s="24" t="s">
        <v>137</v>
      </c>
      <c r="H395" s="24" t="s">
        <v>261</v>
      </c>
      <c r="I395" s="260">
        <v>44408</v>
      </c>
      <c r="J395" s="24" t="s">
        <v>949</v>
      </c>
      <c r="K395" s="275">
        <v>27.9114</v>
      </c>
      <c r="L395" s="275">
        <v>-93.598209999999995</v>
      </c>
      <c r="M395" s="24">
        <v>65</v>
      </c>
      <c r="N395" s="259">
        <v>19.8</v>
      </c>
      <c r="O395" s="36" t="s">
        <v>564</v>
      </c>
    </row>
    <row r="396" spans="1:17">
      <c r="A396" s="9">
        <v>5</v>
      </c>
      <c r="B396" s="614">
        <v>7</v>
      </c>
      <c r="C396" s="619" t="s">
        <v>1605</v>
      </c>
      <c r="D396" s="627" t="s">
        <v>809</v>
      </c>
      <c r="E396" s="632" t="s">
        <v>975</v>
      </c>
      <c r="F396" s="13" t="s">
        <v>809</v>
      </c>
      <c r="G396" s="24" t="s">
        <v>137</v>
      </c>
      <c r="H396" s="24" t="s">
        <v>261</v>
      </c>
      <c r="I396" s="260">
        <v>44408</v>
      </c>
      <c r="J396" s="24" t="s">
        <v>949</v>
      </c>
      <c r="K396" s="275">
        <v>27.9114</v>
      </c>
      <c r="L396" s="275">
        <v>-93.598209999999995</v>
      </c>
      <c r="M396" s="24">
        <v>63</v>
      </c>
      <c r="N396" s="259">
        <v>19.2</v>
      </c>
      <c r="O396" s="36" t="s">
        <v>564</v>
      </c>
    </row>
    <row r="397" spans="1:17">
      <c r="A397" s="9">
        <v>5</v>
      </c>
      <c r="B397" s="614">
        <v>8</v>
      </c>
      <c r="C397" s="619" t="s">
        <v>1605</v>
      </c>
      <c r="D397" s="627" t="s">
        <v>810</v>
      </c>
      <c r="E397" s="632" t="s">
        <v>978</v>
      </c>
      <c r="F397" s="13" t="s">
        <v>810</v>
      </c>
      <c r="G397" s="24" t="s">
        <v>137</v>
      </c>
      <c r="H397" s="24" t="s">
        <v>261</v>
      </c>
      <c r="I397" s="260">
        <v>44408</v>
      </c>
      <c r="J397" s="24" t="s">
        <v>949</v>
      </c>
      <c r="K397" s="275">
        <v>27.9114</v>
      </c>
      <c r="L397" s="275">
        <v>-93.598209999999995</v>
      </c>
      <c r="M397" s="24">
        <v>61</v>
      </c>
      <c r="N397" s="259">
        <v>18.600000000000001</v>
      </c>
      <c r="O397" s="36" t="s">
        <v>564</v>
      </c>
      <c r="Q397" s="255" t="s">
        <v>976</v>
      </c>
    </row>
    <row r="398" spans="1:17">
      <c r="A398" s="9">
        <v>5</v>
      </c>
      <c r="B398" s="614">
        <v>1</v>
      </c>
      <c r="C398" s="619" t="s">
        <v>1621</v>
      </c>
      <c r="D398" s="627" t="s">
        <v>811</v>
      </c>
      <c r="E398" s="632" t="s">
        <v>979</v>
      </c>
      <c r="F398" s="13" t="s">
        <v>811</v>
      </c>
      <c r="G398" s="24" t="s">
        <v>137</v>
      </c>
      <c r="H398" s="24" t="s">
        <v>261</v>
      </c>
      <c r="I398" s="260">
        <v>44408</v>
      </c>
      <c r="J398" s="24" t="s">
        <v>949</v>
      </c>
      <c r="K398" s="275">
        <v>27.9114</v>
      </c>
      <c r="L398" s="275">
        <v>-93.598209999999995</v>
      </c>
      <c r="M398" s="24">
        <v>62</v>
      </c>
      <c r="N398" s="259">
        <v>18.899999999999999</v>
      </c>
      <c r="O398" s="36" t="s">
        <v>564</v>
      </c>
      <c r="Q398" s="255" t="s">
        <v>984</v>
      </c>
    </row>
    <row r="399" spans="1:17">
      <c r="A399" s="9">
        <v>5</v>
      </c>
      <c r="B399" s="614">
        <v>2</v>
      </c>
      <c r="C399" s="619" t="s">
        <v>1621</v>
      </c>
      <c r="D399" s="627" t="s">
        <v>812</v>
      </c>
      <c r="E399" s="632" t="s">
        <v>980</v>
      </c>
      <c r="F399" s="13" t="s">
        <v>812</v>
      </c>
      <c r="G399" s="24" t="s">
        <v>137</v>
      </c>
      <c r="H399" s="24" t="s">
        <v>250</v>
      </c>
      <c r="I399" s="260">
        <v>44408</v>
      </c>
      <c r="J399" s="24" t="s">
        <v>949</v>
      </c>
      <c r="K399" s="275">
        <v>27.911020000000001</v>
      </c>
      <c r="L399" s="275">
        <v>-93.596680000000006</v>
      </c>
      <c r="M399" s="24">
        <v>155</v>
      </c>
      <c r="N399" s="259">
        <v>47.2</v>
      </c>
      <c r="O399" s="36" t="s">
        <v>4</v>
      </c>
      <c r="Q399" s="255" t="s">
        <v>988</v>
      </c>
    </row>
    <row r="400" spans="1:17">
      <c r="A400" s="9">
        <v>5</v>
      </c>
      <c r="B400" s="614">
        <v>3</v>
      </c>
      <c r="C400" s="619" t="s">
        <v>1621</v>
      </c>
      <c r="D400" s="627" t="s">
        <v>813</v>
      </c>
      <c r="E400" s="632" t="s">
        <v>981</v>
      </c>
      <c r="F400" s="13" t="s">
        <v>813</v>
      </c>
      <c r="G400" s="24" t="s">
        <v>137</v>
      </c>
      <c r="H400" s="24" t="s">
        <v>250</v>
      </c>
      <c r="I400" s="260">
        <v>44408</v>
      </c>
      <c r="J400" s="24" t="s">
        <v>949</v>
      </c>
      <c r="K400" s="275">
        <v>27.911020000000001</v>
      </c>
      <c r="L400" s="275">
        <v>-93.596680000000006</v>
      </c>
      <c r="M400" s="24">
        <v>154</v>
      </c>
      <c r="N400" s="259">
        <v>46.9</v>
      </c>
      <c r="O400" s="36" t="s">
        <v>4</v>
      </c>
      <c r="Q400" s="255" t="s">
        <v>990</v>
      </c>
    </row>
    <row r="401" spans="1:17">
      <c r="A401" s="9">
        <v>5</v>
      </c>
      <c r="B401" s="614">
        <v>4</v>
      </c>
      <c r="C401" s="619" t="s">
        <v>1621</v>
      </c>
      <c r="D401" s="627" t="s">
        <v>814</v>
      </c>
      <c r="E401" s="632" t="s">
        <v>982</v>
      </c>
      <c r="F401" s="13" t="s">
        <v>814</v>
      </c>
      <c r="G401" s="24" t="s">
        <v>137</v>
      </c>
      <c r="H401" s="24" t="s">
        <v>250</v>
      </c>
      <c r="I401" s="260">
        <v>44408</v>
      </c>
      <c r="J401" s="24" t="s">
        <v>949</v>
      </c>
      <c r="K401" s="275">
        <v>27.911020000000001</v>
      </c>
      <c r="L401" s="275">
        <v>-93.596680000000006</v>
      </c>
      <c r="M401" s="24">
        <v>152</v>
      </c>
      <c r="N401" s="259">
        <v>46.3</v>
      </c>
      <c r="O401" s="36" t="s">
        <v>4</v>
      </c>
      <c r="Q401" s="255" t="s">
        <v>994</v>
      </c>
    </row>
    <row r="402" spans="1:17">
      <c r="A402" s="9">
        <v>5</v>
      </c>
      <c r="B402" s="614">
        <v>5</v>
      </c>
      <c r="C402" s="619" t="s">
        <v>1621</v>
      </c>
      <c r="D402" s="627" t="s">
        <v>815</v>
      </c>
      <c r="E402" s="632" t="s">
        <v>983</v>
      </c>
      <c r="F402" s="13" t="s">
        <v>815</v>
      </c>
      <c r="G402" s="24" t="s">
        <v>137</v>
      </c>
      <c r="H402" s="24" t="s">
        <v>250</v>
      </c>
      <c r="I402" s="260">
        <v>44408</v>
      </c>
      <c r="J402" s="24" t="s">
        <v>949</v>
      </c>
      <c r="K402" s="275">
        <v>27.911020000000001</v>
      </c>
      <c r="L402" s="275">
        <v>-93.596680000000006</v>
      </c>
      <c r="M402" s="24">
        <v>147</v>
      </c>
      <c r="N402" s="259">
        <v>44.8</v>
      </c>
      <c r="O402" s="36" t="s">
        <v>4</v>
      </c>
      <c r="Q402" s="255" t="s">
        <v>1016</v>
      </c>
    </row>
    <row r="403" spans="1:17">
      <c r="A403" s="9">
        <v>5</v>
      </c>
      <c r="B403" s="614">
        <v>6</v>
      </c>
      <c r="C403" s="619" t="s">
        <v>1621</v>
      </c>
      <c r="D403" s="627" t="s">
        <v>816</v>
      </c>
      <c r="E403" s="632" t="s">
        <v>986</v>
      </c>
      <c r="F403" s="13" t="s">
        <v>816</v>
      </c>
      <c r="G403" s="24" t="s">
        <v>137</v>
      </c>
      <c r="H403" s="24" t="s">
        <v>261</v>
      </c>
      <c r="I403" s="260">
        <v>44408</v>
      </c>
      <c r="J403" s="24" t="s">
        <v>949</v>
      </c>
      <c r="K403" s="275">
        <v>27.9114</v>
      </c>
      <c r="L403" s="275">
        <v>-93.598209999999995</v>
      </c>
      <c r="M403" s="24">
        <v>68</v>
      </c>
      <c r="N403" s="259">
        <v>20.7</v>
      </c>
      <c r="O403" s="36" t="s">
        <v>564</v>
      </c>
      <c r="Q403" s="255" t="s">
        <v>1024</v>
      </c>
    </row>
    <row r="404" spans="1:17">
      <c r="A404" s="9">
        <v>5</v>
      </c>
      <c r="B404" s="614">
        <v>7</v>
      </c>
      <c r="C404" s="619" t="s">
        <v>1621</v>
      </c>
      <c r="D404" s="627" t="s">
        <v>817</v>
      </c>
      <c r="E404" s="632" t="s">
        <v>987</v>
      </c>
      <c r="F404" s="13" t="s">
        <v>817</v>
      </c>
      <c r="G404" s="24" t="s">
        <v>137</v>
      </c>
      <c r="H404" s="24" t="s">
        <v>261</v>
      </c>
      <c r="I404" s="260">
        <v>44408</v>
      </c>
      <c r="J404" s="24" t="s">
        <v>949</v>
      </c>
      <c r="K404" s="275">
        <v>27.9114</v>
      </c>
      <c r="L404" s="275">
        <v>-93.598209999999995</v>
      </c>
      <c r="M404" s="24">
        <v>68</v>
      </c>
      <c r="N404" s="259">
        <v>20.7</v>
      </c>
      <c r="O404" s="36" t="s">
        <v>564</v>
      </c>
      <c r="Q404" s="255" t="s">
        <v>1041</v>
      </c>
    </row>
    <row r="405" spans="1:17">
      <c r="A405" s="9">
        <v>5</v>
      </c>
      <c r="B405" s="614">
        <v>8</v>
      </c>
      <c r="C405" s="619" t="s">
        <v>1621</v>
      </c>
      <c r="D405" s="627" t="s">
        <v>818</v>
      </c>
      <c r="E405" s="632" t="s">
        <v>992</v>
      </c>
      <c r="F405" s="13" t="s">
        <v>818</v>
      </c>
      <c r="G405" s="24" t="s">
        <v>137</v>
      </c>
      <c r="H405" s="24" t="s">
        <v>261</v>
      </c>
      <c r="I405" s="260">
        <v>44408</v>
      </c>
      <c r="J405" s="24" t="s">
        <v>949</v>
      </c>
      <c r="K405" s="275">
        <v>27.9114</v>
      </c>
      <c r="L405" s="275">
        <v>-93.598209999999995</v>
      </c>
      <c r="M405" s="24">
        <v>63</v>
      </c>
      <c r="N405" s="259">
        <v>19.2</v>
      </c>
      <c r="O405" s="36" t="s">
        <v>564</v>
      </c>
      <c r="Q405" s="255" t="s">
        <v>1048</v>
      </c>
    </row>
    <row r="406" spans="1:17">
      <c r="A406" s="9">
        <v>5</v>
      </c>
      <c r="B406" s="614">
        <v>1</v>
      </c>
      <c r="C406" s="619" t="s">
        <v>1622</v>
      </c>
      <c r="D406" s="627" t="s">
        <v>819</v>
      </c>
      <c r="E406" s="632" t="s">
        <v>993</v>
      </c>
      <c r="F406" s="13" t="s">
        <v>819</v>
      </c>
      <c r="G406" s="24" t="s">
        <v>137</v>
      </c>
      <c r="H406" s="24" t="s">
        <v>261</v>
      </c>
      <c r="I406" s="260">
        <v>44408</v>
      </c>
      <c r="J406" s="24" t="s">
        <v>949</v>
      </c>
      <c r="K406" s="275">
        <v>27.9114</v>
      </c>
      <c r="L406" s="275">
        <v>-93.598209999999995</v>
      </c>
      <c r="M406" s="24">
        <v>65</v>
      </c>
      <c r="N406" s="259">
        <v>19.8</v>
      </c>
      <c r="O406" s="36" t="s">
        <v>564</v>
      </c>
      <c r="Q406" s="255" t="s">
        <v>1067</v>
      </c>
    </row>
    <row r="407" spans="1:17">
      <c r="A407" s="9">
        <v>5</v>
      </c>
      <c r="B407" s="614">
        <v>2</v>
      </c>
      <c r="C407" s="619" t="s">
        <v>1622</v>
      </c>
      <c r="D407" s="627" t="s">
        <v>820</v>
      </c>
      <c r="E407" s="632" t="s">
        <v>996</v>
      </c>
      <c r="F407" s="13" t="s">
        <v>820</v>
      </c>
      <c r="G407" s="24" t="s">
        <v>137</v>
      </c>
      <c r="H407" s="24" t="s">
        <v>261</v>
      </c>
      <c r="I407" s="260">
        <v>44408</v>
      </c>
      <c r="J407" s="24" t="s">
        <v>949</v>
      </c>
      <c r="K407" s="275">
        <v>27.9114</v>
      </c>
      <c r="L407" s="275">
        <v>-93.598209999999995</v>
      </c>
      <c r="M407" s="24">
        <v>72</v>
      </c>
      <c r="N407" s="259">
        <v>21.9</v>
      </c>
      <c r="O407" s="36" t="s">
        <v>564</v>
      </c>
      <c r="Q407" s="255" t="s">
        <v>1071</v>
      </c>
    </row>
    <row r="408" spans="1:17" ht="17" thickBot="1">
      <c r="A408" s="9">
        <v>5</v>
      </c>
      <c r="B408" s="614">
        <v>3</v>
      </c>
      <c r="C408" s="619" t="s">
        <v>1622</v>
      </c>
      <c r="D408" s="627" t="s">
        <v>821</v>
      </c>
      <c r="E408" s="632" t="s">
        <v>997</v>
      </c>
      <c r="F408" s="13" t="s">
        <v>821</v>
      </c>
      <c r="G408" s="24" t="s">
        <v>137</v>
      </c>
      <c r="H408" s="24" t="s">
        <v>261</v>
      </c>
      <c r="I408" s="260">
        <v>44408</v>
      </c>
      <c r="J408" s="24" t="s">
        <v>949</v>
      </c>
      <c r="K408" s="275">
        <v>27.9114</v>
      </c>
      <c r="L408" s="275">
        <v>-93.598209999999995</v>
      </c>
      <c r="M408" s="24">
        <v>67</v>
      </c>
      <c r="N408" s="259">
        <v>20.399999999999999</v>
      </c>
      <c r="O408" s="36" t="s">
        <v>564</v>
      </c>
      <c r="Q408" s="295" t="s">
        <v>1077</v>
      </c>
    </row>
    <row r="409" spans="1:17">
      <c r="A409" s="9">
        <v>5</v>
      </c>
      <c r="B409" s="614">
        <v>4</v>
      </c>
      <c r="C409" s="619" t="s">
        <v>1622</v>
      </c>
      <c r="D409" s="627" t="s">
        <v>822</v>
      </c>
      <c r="E409" s="632" t="s">
        <v>998</v>
      </c>
      <c r="F409" s="13" t="s">
        <v>822</v>
      </c>
      <c r="G409" s="24" t="s">
        <v>137</v>
      </c>
      <c r="H409" s="24" t="s">
        <v>261</v>
      </c>
      <c r="I409" s="260">
        <v>44408</v>
      </c>
      <c r="J409" s="24" t="s">
        <v>949</v>
      </c>
      <c r="K409" s="275">
        <v>27.9114</v>
      </c>
      <c r="L409" s="275">
        <v>-93.598209999999995</v>
      </c>
      <c r="M409" s="24">
        <v>67</v>
      </c>
      <c r="N409" s="259">
        <v>20.399999999999999</v>
      </c>
      <c r="O409" s="36" t="s">
        <v>564</v>
      </c>
    </row>
    <row r="410" spans="1:17">
      <c r="A410" s="9">
        <v>5</v>
      </c>
      <c r="B410" s="614">
        <v>5</v>
      </c>
      <c r="C410" s="619" t="s">
        <v>1622</v>
      </c>
      <c r="D410" s="627" t="s">
        <v>823</v>
      </c>
      <c r="E410" s="632" t="s">
        <v>999</v>
      </c>
      <c r="F410" s="13" t="s">
        <v>823</v>
      </c>
      <c r="G410" s="24" t="s">
        <v>137</v>
      </c>
      <c r="H410" s="24" t="s">
        <v>250</v>
      </c>
      <c r="I410" s="260">
        <v>44409</v>
      </c>
      <c r="J410" s="24" t="s">
        <v>949</v>
      </c>
      <c r="K410" s="275">
        <v>27.911020000000001</v>
      </c>
      <c r="L410" s="275">
        <v>-93.596680000000006</v>
      </c>
      <c r="M410" s="24">
        <v>149</v>
      </c>
      <c r="N410" s="259">
        <v>45.4</v>
      </c>
      <c r="O410" s="36" t="s">
        <v>4</v>
      </c>
    </row>
    <row r="411" spans="1:17">
      <c r="A411" s="9">
        <v>5</v>
      </c>
      <c r="B411" s="614">
        <v>6</v>
      </c>
      <c r="C411" s="619" t="s">
        <v>1622</v>
      </c>
      <c r="D411" s="627" t="s">
        <v>824</v>
      </c>
      <c r="E411" s="632" t="s">
        <v>1000</v>
      </c>
      <c r="F411" s="13" t="s">
        <v>824</v>
      </c>
      <c r="G411" s="24" t="s">
        <v>137</v>
      </c>
      <c r="H411" s="24" t="s">
        <v>261</v>
      </c>
      <c r="I411" s="260">
        <v>44409</v>
      </c>
      <c r="J411" s="24" t="s">
        <v>949</v>
      </c>
      <c r="K411" s="275">
        <v>27.9114</v>
      </c>
      <c r="L411" s="275">
        <v>-93.598209999999995</v>
      </c>
      <c r="M411" s="24">
        <v>70</v>
      </c>
      <c r="N411" s="259">
        <v>21.3</v>
      </c>
      <c r="O411" s="36" t="s">
        <v>564</v>
      </c>
    </row>
    <row r="412" spans="1:17">
      <c r="A412" s="9">
        <v>5</v>
      </c>
      <c r="B412" s="614">
        <v>7</v>
      </c>
      <c r="C412" s="619" t="s">
        <v>1622</v>
      </c>
      <c r="D412" s="627" t="s">
        <v>825</v>
      </c>
      <c r="E412" s="632" t="s">
        <v>1001</v>
      </c>
      <c r="F412" s="13" t="s">
        <v>825</v>
      </c>
      <c r="G412" s="24" t="s">
        <v>137</v>
      </c>
      <c r="H412" s="24" t="s">
        <v>261</v>
      </c>
      <c r="I412" s="260">
        <v>44409</v>
      </c>
      <c r="J412" s="24" t="s">
        <v>949</v>
      </c>
      <c r="K412" s="275">
        <v>27.9114</v>
      </c>
      <c r="L412" s="275">
        <v>-93.598209999999995</v>
      </c>
      <c r="M412" s="24">
        <v>72</v>
      </c>
      <c r="N412" s="259">
        <v>21.9</v>
      </c>
      <c r="O412" s="36" t="s">
        <v>564</v>
      </c>
    </row>
    <row r="413" spans="1:17">
      <c r="A413" s="9">
        <v>5</v>
      </c>
      <c r="B413" s="614">
        <v>8</v>
      </c>
      <c r="C413" s="619" t="s">
        <v>1622</v>
      </c>
      <c r="D413" s="627" t="s">
        <v>826</v>
      </c>
      <c r="E413" s="632" t="s">
        <v>1002</v>
      </c>
      <c r="F413" s="13" t="s">
        <v>826</v>
      </c>
      <c r="G413" s="24" t="s">
        <v>137</v>
      </c>
      <c r="H413" s="24" t="s">
        <v>261</v>
      </c>
      <c r="I413" s="260">
        <v>44409</v>
      </c>
      <c r="J413" s="24" t="s">
        <v>949</v>
      </c>
      <c r="K413" s="275">
        <v>27.9114</v>
      </c>
      <c r="L413" s="275">
        <v>-93.598209999999995</v>
      </c>
      <c r="M413" s="24">
        <v>74</v>
      </c>
      <c r="N413" s="259">
        <v>22.6</v>
      </c>
      <c r="O413" s="36" t="s">
        <v>564</v>
      </c>
    </row>
    <row r="414" spans="1:17">
      <c r="A414" s="9">
        <v>5</v>
      </c>
      <c r="B414" s="614">
        <v>1</v>
      </c>
      <c r="C414" s="619" t="s">
        <v>1623</v>
      </c>
      <c r="D414" s="627" t="s">
        <v>827</v>
      </c>
      <c r="E414" s="632" t="s">
        <v>1003</v>
      </c>
      <c r="F414" s="13" t="s">
        <v>827</v>
      </c>
      <c r="G414" s="24" t="s">
        <v>137</v>
      </c>
      <c r="H414" s="24" t="s">
        <v>261</v>
      </c>
      <c r="I414" s="260">
        <v>44409</v>
      </c>
      <c r="J414" s="24" t="s">
        <v>949</v>
      </c>
      <c r="K414" s="275">
        <v>27.9114</v>
      </c>
      <c r="L414" s="275">
        <v>-93.598209999999995</v>
      </c>
      <c r="M414" s="24">
        <v>72</v>
      </c>
      <c r="N414" s="259">
        <v>21.9</v>
      </c>
      <c r="O414" s="36" t="s">
        <v>564</v>
      </c>
    </row>
    <row r="415" spans="1:17">
      <c r="A415" s="9">
        <v>5</v>
      </c>
      <c r="B415" s="614">
        <v>2</v>
      </c>
      <c r="C415" s="619" t="s">
        <v>1623</v>
      </c>
      <c r="D415" s="627" t="s">
        <v>828</v>
      </c>
      <c r="E415" s="632" t="s">
        <v>1004</v>
      </c>
      <c r="F415" s="13" t="s">
        <v>828</v>
      </c>
      <c r="G415" s="24" t="s">
        <v>137</v>
      </c>
      <c r="H415" s="24" t="s">
        <v>261</v>
      </c>
      <c r="I415" s="260">
        <v>44409</v>
      </c>
      <c r="J415" s="24" t="s">
        <v>949</v>
      </c>
      <c r="K415" s="275">
        <v>27.9114</v>
      </c>
      <c r="L415" s="275">
        <v>-93.598209999999995</v>
      </c>
      <c r="M415" s="24">
        <v>72</v>
      </c>
      <c r="N415" s="259">
        <v>21.9</v>
      </c>
      <c r="O415" s="36" t="s">
        <v>564</v>
      </c>
    </row>
    <row r="416" spans="1:17">
      <c r="A416" s="9">
        <v>5</v>
      </c>
      <c r="B416" s="614">
        <v>3</v>
      </c>
      <c r="C416" s="619" t="s">
        <v>1623</v>
      </c>
      <c r="D416" s="627" t="s">
        <v>829</v>
      </c>
      <c r="E416" s="632" t="s">
        <v>1005</v>
      </c>
      <c r="F416" s="13" t="s">
        <v>829</v>
      </c>
      <c r="G416" s="24" t="s">
        <v>137</v>
      </c>
      <c r="H416" s="24" t="s">
        <v>261</v>
      </c>
      <c r="I416" s="260">
        <v>44409</v>
      </c>
      <c r="J416" s="24" t="s">
        <v>949</v>
      </c>
      <c r="K416" s="275">
        <v>27.9114</v>
      </c>
      <c r="L416" s="275">
        <v>-93.598209999999995</v>
      </c>
      <c r="M416" s="24">
        <v>74</v>
      </c>
      <c r="N416" s="259">
        <v>22.6</v>
      </c>
      <c r="O416" s="36" t="s">
        <v>564</v>
      </c>
    </row>
    <row r="417" spans="1:15">
      <c r="A417" s="9">
        <v>5</v>
      </c>
      <c r="B417" s="614">
        <v>4</v>
      </c>
      <c r="C417" s="619" t="s">
        <v>1623</v>
      </c>
      <c r="D417" s="627" t="s">
        <v>830</v>
      </c>
      <c r="E417" s="632" t="s">
        <v>1006</v>
      </c>
      <c r="F417" s="13" t="s">
        <v>830</v>
      </c>
      <c r="G417" s="24" t="s">
        <v>137</v>
      </c>
      <c r="H417" s="24" t="s">
        <v>261</v>
      </c>
      <c r="I417" s="260">
        <v>44409</v>
      </c>
      <c r="J417" s="24" t="s">
        <v>949</v>
      </c>
      <c r="K417" s="275">
        <v>27.9114</v>
      </c>
      <c r="L417" s="275">
        <v>-93.598209999999995</v>
      </c>
      <c r="M417" s="24">
        <v>73</v>
      </c>
      <c r="N417" s="259">
        <v>22.3</v>
      </c>
      <c r="O417" s="36" t="s">
        <v>564</v>
      </c>
    </row>
    <row r="418" spans="1:15">
      <c r="A418" s="9">
        <v>5</v>
      </c>
      <c r="B418" s="614">
        <v>5</v>
      </c>
      <c r="C418" s="619" t="s">
        <v>1623</v>
      </c>
      <c r="D418" s="627" t="s">
        <v>831</v>
      </c>
      <c r="E418" s="632" t="s">
        <v>1007</v>
      </c>
      <c r="F418" s="13" t="s">
        <v>831</v>
      </c>
      <c r="G418" s="24" t="s">
        <v>137</v>
      </c>
      <c r="H418" s="24" t="s">
        <v>261</v>
      </c>
      <c r="I418" s="260">
        <v>44409</v>
      </c>
      <c r="J418" s="24" t="s">
        <v>949</v>
      </c>
      <c r="K418" s="275">
        <v>27.9114</v>
      </c>
      <c r="L418" s="275">
        <v>-93.598209999999995</v>
      </c>
      <c r="M418" s="24">
        <v>70</v>
      </c>
      <c r="N418" s="259">
        <v>21.3</v>
      </c>
      <c r="O418" s="36" t="s">
        <v>564</v>
      </c>
    </row>
    <row r="419" spans="1:15">
      <c r="A419" s="9">
        <v>5</v>
      </c>
      <c r="B419" s="614">
        <v>6</v>
      </c>
      <c r="C419" s="619" t="s">
        <v>1623</v>
      </c>
      <c r="D419" s="627" t="s">
        <v>832</v>
      </c>
      <c r="E419" s="632" t="s">
        <v>1008</v>
      </c>
      <c r="F419" s="13" t="s">
        <v>832</v>
      </c>
      <c r="G419" s="24" t="s">
        <v>137</v>
      </c>
      <c r="H419" s="24" t="s">
        <v>261</v>
      </c>
      <c r="I419" s="260">
        <v>44409</v>
      </c>
      <c r="J419" s="24" t="s">
        <v>949</v>
      </c>
      <c r="K419" s="275">
        <v>27.9114</v>
      </c>
      <c r="L419" s="275">
        <v>-93.598209999999995</v>
      </c>
      <c r="M419" s="24">
        <v>76</v>
      </c>
      <c r="N419" s="259">
        <v>23.2</v>
      </c>
      <c r="O419" s="36" t="s">
        <v>564</v>
      </c>
    </row>
    <row r="420" spans="1:15">
      <c r="A420" s="9">
        <v>5</v>
      </c>
      <c r="B420" s="614">
        <v>7</v>
      </c>
      <c r="C420" s="619" t="s">
        <v>1623</v>
      </c>
      <c r="D420" s="627" t="s">
        <v>833</v>
      </c>
      <c r="E420" s="632" t="s">
        <v>1009</v>
      </c>
      <c r="F420" s="13" t="s">
        <v>833</v>
      </c>
      <c r="G420" s="24" t="s">
        <v>137</v>
      </c>
      <c r="H420" s="24" t="s">
        <v>261</v>
      </c>
      <c r="I420" s="260">
        <v>44409</v>
      </c>
      <c r="J420" s="24" t="s">
        <v>949</v>
      </c>
      <c r="K420" s="275">
        <v>27.9114</v>
      </c>
      <c r="L420" s="275">
        <v>-93.598209999999995</v>
      </c>
      <c r="M420" s="24">
        <v>74</v>
      </c>
      <c r="N420" s="259">
        <v>22.6</v>
      </c>
      <c r="O420" s="36" t="s">
        <v>564</v>
      </c>
    </row>
    <row r="421" spans="1:15">
      <c r="A421" s="9">
        <v>5</v>
      </c>
      <c r="B421" s="614">
        <v>8</v>
      </c>
      <c r="C421" s="619" t="s">
        <v>1623</v>
      </c>
      <c r="D421" s="627" t="s">
        <v>834</v>
      </c>
      <c r="E421" s="632" t="s">
        <v>1010</v>
      </c>
      <c r="F421" s="13" t="s">
        <v>834</v>
      </c>
      <c r="G421" s="24" t="s">
        <v>137</v>
      </c>
      <c r="H421" s="24" t="s">
        <v>261</v>
      </c>
      <c r="I421" s="260">
        <v>44409</v>
      </c>
      <c r="J421" s="24" t="s">
        <v>949</v>
      </c>
      <c r="K421" s="275">
        <v>27.9114</v>
      </c>
      <c r="L421" s="275">
        <v>-93.598209999999995</v>
      </c>
      <c r="M421" s="24">
        <v>76</v>
      </c>
      <c r="N421" s="259">
        <v>23.2</v>
      </c>
      <c r="O421" s="36" t="s">
        <v>564</v>
      </c>
    </row>
    <row r="422" spans="1:15">
      <c r="A422" s="9">
        <v>5</v>
      </c>
      <c r="B422" s="614">
        <v>1</v>
      </c>
      <c r="C422" s="619" t="s">
        <v>1624</v>
      </c>
      <c r="D422" s="627" t="s">
        <v>835</v>
      </c>
      <c r="E422" s="632" t="s">
        <v>1011</v>
      </c>
      <c r="F422" s="13" t="s">
        <v>835</v>
      </c>
      <c r="G422" s="24" t="s">
        <v>137</v>
      </c>
      <c r="H422" s="24" t="s">
        <v>261</v>
      </c>
      <c r="I422" s="260">
        <v>44409</v>
      </c>
      <c r="J422" s="24" t="s">
        <v>949</v>
      </c>
      <c r="K422" s="275">
        <v>27.9114</v>
      </c>
      <c r="L422" s="275">
        <v>-93.598209999999995</v>
      </c>
      <c r="M422" s="24">
        <v>74</v>
      </c>
      <c r="N422" s="259">
        <v>22.6</v>
      </c>
      <c r="O422" s="36" t="s">
        <v>564</v>
      </c>
    </row>
    <row r="423" spans="1:15">
      <c r="A423" s="9">
        <v>5</v>
      </c>
      <c r="B423" s="614">
        <v>2</v>
      </c>
      <c r="C423" s="619" t="s">
        <v>1624</v>
      </c>
      <c r="D423" s="627" t="s">
        <v>836</v>
      </c>
      <c r="E423" s="632" t="s">
        <v>1012</v>
      </c>
      <c r="F423" s="13" t="s">
        <v>836</v>
      </c>
      <c r="G423" s="24" t="s">
        <v>137</v>
      </c>
      <c r="H423" s="24" t="s">
        <v>261</v>
      </c>
      <c r="I423" s="260">
        <v>44409</v>
      </c>
      <c r="J423" s="24" t="s">
        <v>949</v>
      </c>
      <c r="K423" s="275">
        <v>27.9114</v>
      </c>
      <c r="L423" s="275">
        <v>-93.598209999999995</v>
      </c>
      <c r="M423" s="24">
        <v>76</v>
      </c>
      <c r="N423" s="259">
        <v>23.2</v>
      </c>
      <c r="O423" s="36" t="s">
        <v>564</v>
      </c>
    </row>
    <row r="424" spans="1:15">
      <c r="A424" s="9">
        <v>5</v>
      </c>
      <c r="B424" s="614">
        <v>3</v>
      </c>
      <c r="C424" s="619" t="s">
        <v>1624</v>
      </c>
      <c r="D424" s="627" t="s">
        <v>837</v>
      </c>
      <c r="E424" s="632" t="s">
        <v>1013</v>
      </c>
      <c r="F424" s="13" t="s">
        <v>837</v>
      </c>
      <c r="G424" s="24" t="s">
        <v>137</v>
      </c>
      <c r="H424" s="24" t="s">
        <v>261</v>
      </c>
      <c r="I424" s="260">
        <v>44409</v>
      </c>
      <c r="J424" s="24" t="s">
        <v>949</v>
      </c>
      <c r="K424" s="275">
        <v>27.9114</v>
      </c>
      <c r="L424" s="275">
        <v>-93.598209999999995</v>
      </c>
      <c r="M424" s="24">
        <v>76</v>
      </c>
      <c r="N424" s="259">
        <v>23.2</v>
      </c>
      <c r="O424" s="36" t="s">
        <v>564</v>
      </c>
    </row>
    <row r="425" spans="1:15">
      <c r="A425" s="9">
        <v>5</v>
      </c>
      <c r="B425" s="614">
        <v>4</v>
      </c>
      <c r="C425" s="619" t="s">
        <v>1624</v>
      </c>
      <c r="D425" s="627" t="s">
        <v>838</v>
      </c>
      <c r="E425" s="632" t="s">
        <v>1014</v>
      </c>
      <c r="F425" s="13" t="s">
        <v>838</v>
      </c>
      <c r="G425" s="24" t="s">
        <v>137</v>
      </c>
      <c r="H425" s="24" t="s">
        <v>261</v>
      </c>
      <c r="I425" s="260">
        <v>44409</v>
      </c>
      <c r="J425" s="24" t="s">
        <v>949</v>
      </c>
      <c r="K425" s="275">
        <v>27.9114</v>
      </c>
      <c r="L425" s="275">
        <v>-93.598209999999995</v>
      </c>
      <c r="M425" s="24">
        <v>72</v>
      </c>
      <c r="N425" s="259">
        <v>21.9</v>
      </c>
      <c r="O425" s="36" t="s">
        <v>564</v>
      </c>
    </row>
    <row r="426" spans="1:15">
      <c r="A426" s="9">
        <v>5</v>
      </c>
      <c r="B426" s="614">
        <v>5</v>
      </c>
      <c r="C426" s="619" t="s">
        <v>1624</v>
      </c>
      <c r="D426" s="627" t="s">
        <v>839</v>
      </c>
      <c r="E426" s="632" t="s">
        <v>1015</v>
      </c>
      <c r="F426" s="13" t="s">
        <v>839</v>
      </c>
      <c r="G426" s="24" t="s">
        <v>137</v>
      </c>
      <c r="H426" s="24" t="s">
        <v>250</v>
      </c>
      <c r="I426" s="260">
        <v>44409</v>
      </c>
      <c r="J426" s="24" t="s">
        <v>949</v>
      </c>
      <c r="K426" s="275">
        <v>27.911020000000001</v>
      </c>
      <c r="L426" s="275">
        <v>-93.596680000000006</v>
      </c>
      <c r="M426" s="24">
        <v>153</v>
      </c>
      <c r="N426" s="259">
        <v>46.6</v>
      </c>
      <c r="O426" s="36" t="s">
        <v>4</v>
      </c>
    </row>
    <row r="427" spans="1:15">
      <c r="A427" s="9">
        <v>5</v>
      </c>
      <c r="B427" s="614">
        <v>6</v>
      </c>
      <c r="C427" s="619" t="s">
        <v>1624</v>
      </c>
      <c r="D427" s="627" t="s">
        <v>840</v>
      </c>
      <c r="E427" s="632" t="s">
        <v>1018</v>
      </c>
      <c r="F427" s="13" t="s">
        <v>840</v>
      </c>
      <c r="G427" s="24" t="s">
        <v>137</v>
      </c>
      <c r="H427" s="24" t="s">
        <v>250</v>
      </c>
      <c r="I427" s="260">
        <v>44409</v>
      </c>
      <c r="J427" s="24" t="s">
        <v>949</v>
      </c>
      <c r="K427" s="275">
        <v>27.911020000000001</v>
      </c>
      <c r="L427" s="275">
        <v>-93.596680000000006</v>
      </c>
      <c r="M427" s="24">
        <v>153</v>
      </c>
      <c r="N427" s="259">
        <v>46.6</v>
      </c>
      <c r="O427" s="36" t="s">
        <v>4</v>
      </c>
    </row>
    <row r="428" spans="1:15">
      <c r="A428" s="9">
        <v>5</v>
      </c>
      <c r="B428" s="614">
        <v>7</v>
      </c>
      <c r="C428" s="619" t="s">
        <v>1624</v>
      </c>
      <c r="D428" s="627" t="s">
        <v>841</v>
      </c>
      <c r="E428" s="632" t="s">
        <v>1019</v>
      </c>
      <c r="F428" s="13" t="s">
        <v>841</v>
      </c>
      <c r="G428" s="24" t="s">
        <v>137</v>
      </c>
      <c r="H428" s="24" t="s">
        <v>250</v>
      </c>
      <c r="I428" s="260">
        <v>44409</v>
      </c>
      <c r="J428" s="24" t="s">
        <v>949</v>
      </c>
      <c r="K428" s="275">
        <v>27.911020000000001</v>
      </c>
      <c r="L428" s="275">
        <v>-93.596680000000006</v>
      </c>
      <c r="M428" s="24">
        <v>146</v>
      </c>
      <c r="N428" s="259">
        <v>44.5</v>
      </c>
      <c r="O428" s="36" t="s">
        <v>4</v>
      </c>
    </row>
    <row r="429" spans="1:15">
      <c r="A429" s="9">
        <v>5</v>
      </c>
      <c r="B429" s="614">
        <v>8</v>
      </c>
      <c r="C429" s="619" t="s">
        <v>1624</v>
      </c>
      <c r="D429" s="627" t="s">
        <v>842</v>
      </c>
      <c r="E429" s="632" t="s">
        <v>1020</v>
      </c>
      <c r="F429" s="13" t="s">
        <v>842</v>
      </c>
      <c r="G429" s="24" t="s">
        <v>137</v>
      </c>
      <c r="H429" s="24" t="s">
        <v>250</v>
      </c>
      <c r="I429" s="260">
        <v>44409</v>
      </c>
      <c r="J429" s="24" t="s">
        <v>949</v>
      </c>
      <c r="K429" s="275">
        <v>27.911020000000001</v>
      </c>
      <c r="L429" s="275">
        <v>-93.596680000000006</v>
      </c>
      <c r="M429" s="24">
        <v>146</v>
      </c>
      <c r="N429" s="259">
        <v>44.5</v>
      </c>
      <c r="O429" s="36" t="s">
        <v>4</v>
      </c>
    </row>
    <row r="430" spans="1:15">
      <c r="A430" s="9">
        <v>5</v>
      </c>
      <c r="B430" s="614">
        <v>1</v>
      </c>
      <c r="C430" s="619" t="s">
        <v>1595</v>
      </c>
      <c r="D430" s="627" t="s">
        <v>843</v>
      </c>
      <c r="E430" s="632" t="s">
        <v>1021</v>
      </c>
      <c r="F430" s="13" t="s">
        <v>843</v>
      </c>
      <c r="G430" s="24" t="s">
        <v>137</v>
      </c>
      <c r="H430" s="24" t="s">
        <v>250</v>
      </c>
      <c r="I430" s="260">
        <v>44409</v>
      </c>
      <c r="J430" s="24" t="s">
        <v>949</v>
      </c>
      <c r="K430" s="275">
        <v>27.911020000000001</v>
      </c>
      <c r="L430" s="275">
        <v>-93.596680000000006</v>
      </c>
      <c r="M430" s="24">
        <v>153</v>
      </c>
      <c r="N430" s="259">
        <v>46.6</v>
      </c>
      <c r="O430" s="36" t="s">
        <v>4</v>
      </c>
    </row>
    <row r="431" spans="1:15">
      <c r="A431" s="9">
        <v>5</v>
      </c>
      <c r="B431" s="614">
        <v>2</v>
      </c>
      <c r="C431" s="619" t="s">
        <v>1595</v>
      </c>
      <c r="D431" s="627" t="s">
        <v>844</v>
      </c>
      <c r="E431" s="632" t="s">
        <v>1022</v>
      </c>
      <c r="F431" s="13" t="s">
        <v>844</v>
      </c>
      <c r="G431" s="24" t="s">
        <v>137</v>
      </c>
      <c r="H431" s="24" t="s">
        <v>250</v>
      </c>
      <c r="I431" s="260">
        <v>44409</v>
      </c>
      <c r="J431" s="24" t="s">
        <v>949</v>
      </c>
      <c r="K431" s="275">
        <v>27.911020000000001</v>
      </c>
      <c r="L431" s="275">
        <v>-93.596680000000006</v>
      </c>
      <c r="M431" s="24">
        <v>152</v>
      </c>
      <c r="N431" s="259">
        <v>46.3</v>
      </c>
      <c r="O431" s="36" t="s">
        <v>4</v>
      </c>
    </row>
    <row r="432" spans="1:15">
      <c r="A432" s="9">
        <v>5</v>
      </c>
      <c r="B432" s="614">
        <v>3</v>
      </c>
      <c r="C432" s="619" t="s">
        <v>1595</v>
      </c>
      <c r="D432" s="627" t="s">
        <v>845</v>
      </c>
      <c r="E432" s="632" t="s">
        <v>1023</v>
      </c>
      <c r="F432" s="13" t="s">
        <v>845</v>
      </c>
      <c r="G432" s="24" t="s">
        <v>137</v>
      </c>
      <c r="H432" s="24" t="s">
        <v>250</v>
      </c>
      <c r="I432" s="260">
        <v>44409</v>
      </c>
      <c r="J432" s="24" t="s">
        <v>949</v>
      </c>
      <c r="K432" s="275">
        <v>27.911020000000001</v>
      </c>
      <c r="L432" s="275">
        <v>-93.596680000000006</v>
      </c>
      <c r="M432" s="24">
        <v>155</v>
      </c>
      <c r="N432" s="259">
        <v>47.2</v>
      </c>
      <c r="O432" s="36" t="s">
        <v>4</v>
      </c>
    </row>
    <row r="433" spans="1:15">
      <c r="A433" s="9">
        <v>5</v>
      </c>
      <c r="B433" s="614">
        <v>4</v>
      </c>
      <c r="C433" s="619" t="s">
        <v>1595</v>
      </c>
      <c r="D433" s="627" t="s">
        <v>846</v>
      </c>
      <c r="E433" s="632" t="s">
        <v>1026</v>
      </c>
      <c r="F433" s="13" t="s">
        <v>846</v>
      </c>
      <c r="G433" s="24" t="s">
        <v>2</v>
      </c>
      <c r="H433" s="24" t="s">
        <v>312</v>
      </c>
      <c r="I433" s="260">
        <v>44410</v>
      </c>
      <c r="J433" s="24" t="s">
        <v>949</v>
      </c>
      <c r="K433" s="275">
        <v>27.874289999999998</v>
      </c>
      <c r="L433" s="275">
        <v>-93.820329999999998</v>
      </c>
      <c r="M433" s="24">
        <v>73</v>
      </c>
      <c r="N433" s="259">
        <v>22.3</v>
      </c>
      <c r="O433" s="36" t="s">
        <v>564</v>
      </c>
    </row>
    <row r="434" spans="1:15">
      <c r="A434" s="9">
        <v>5</v>
      </c>
      <c r="B434" s="614">
        <v>5</v>
      </c>
      <c r="C434" s="619" t="s">
        <v>1595</v>
      </c>
      <c r="D434" s="627" t="s">
        <v>847</v>
      </c>
      <c r="E434" s="632" t="s">
        <v>1027</v>
      </c>
      <c r="F434" s="13" t="s">
        <v>847</v>
      </c>
      <c r="G434" s="24" t="s">
        <v>2</v>
      </c>
      <c r="H434" s="24" t="s">
        <v>312</v>
      </c>
      <c r="I434" s="260">
        <v>44410</v>
      </c>
      <c r="J434" s="24" t="s">
        <v>949</v>
      </c>
      <c r="K434" s="275">
        <v>27.874289999999998</v>
      </c>
      <c r="L434" s="275">
        <v>-93.820329999999998</v>
      </c>
      <c r="M434" s="24">
        <v>78</v>
      </c>
      <c r="N434" s="259">
        <v>23.8</v>
      </c>
      <c r="O434" s="36" t="s">
        <v>564</v>
      </c>
    </row>
    <row r="435" spans="1:15">
      <c r="A435" s="9">
        <v>5</v>
      </c>
      <c r="B435" s="614">
        <v>6</v>
      </c>
      <c r="C435" s="619" t="s">
        <v>1595</v>
      </c>
      <c r="D435" s="627" t="s">
        <v>848</v>
      </c>
      <c r="E435" s="632" t="s">
        <v>1028</v>
      </c>
      <c r="F435" s="13" t="s">
        <v>848</v>
      </c>
      <c r="G435" s="24" t="s">
        <v>2</v>
      </c>
      <c r="H435" s="24" t="s">
        <v>312</v>
      </c>
      <c r="I435" s="260">
        <v>44410</v>
      </c>
      <c r="J435" s="24" t="s">
        <v>949</v>
      </c>
      <c r="K435" s="275">
        <v>27.874289999999998</v>
      </c>
      <c r="L435" s="275">
        <v>-93.820329999999998</v>
      </c>
      <c r="M435" s="24">
        <v>78</v>
      </c>
      <c r="N435" s="259">
        <v>23.8</v>
      </c>
      <c r="O435" s="36" t="s">
        <v>564</v>
      </c>
    </row>
    <row r="436" spans="1:15">
      <c r="A436" s="9">
        <v>5</v>
      </c>
      <c r="B436" s="614">
        <v>7</v>
      </c>
      <c r="C436" s="619" t="s">
        <v>1595</v>
      </c>
      <c r="D436" s="627" t="s">
        <v>849</v>
      </c>
      <c r="E436" s="632" t="s">
        <v>1029</v>
      </c>
      <c r="F436" s="13" t="s">
        <v>849</v>
      </c>
      <c r="G436" s="24" t="s">
        <v>2</v>
      </c>
      <c r="H436" s="24" t="s">
        <v>312</v>
      </c>
      <c r="I436" s="260">
        <v>44410</v>
      </c>
      <c r="J436" s="24" t="s">
        <v>949</v>
      </c>
      <c r="K436" s="275">
        <v>27.874289999999998</v>
      </c>
      <c r="L436" s="275">
        <v>-93.820329999999998</v>
      </c>
      <c r="M436" s="24">
        <v>75</v>
      </c>
      <c r="N436" s="259">
        <v>22.9</v>
      </c>
      <c r="O436" s="36" t="s">
        <v>564</v>
      </c>
    </row>
    <row r="437" spans="1:15">
      <c r="A437" s="9">
        <v>5</v>
      </c>
      <c r="B437" s="614">
        <v>8</v>
      </c>
      <c r="C437" s="619" t="s">
        <v>1595</v>
      </c>
      <c r="D437" s="627" t="s">
        <v>850</v>
      </c>
      <c r="E437" s="632" t="s">
        <v>1030</v>
      </c>
      <c r="F437" s="13" t="s">
        <v>850</v>
      </c>
      <c r="G437" s="24" t="s">
        <v>2</v>
      </c>
      <c r="H437" s="24" t="s">
        <v>312</v>
      </c>
      <c r="I437" s="260">
        <v>44410</v>
      </c>
      <c r="J437" s="24" t="s">
        <v>949</v>
      </c>
      <c r="K437" s="275">
        <v>27.874289999999998</v>
      </c>
      <c r="L437" s="275">
        <v>-93.820329999999998</v>
      </c>
      <c r="M437" s="24">
        <v>78</v>
      </c>
      <c r="N437" s="259">
        <v>23.8</v>
      </c>
      <c r="O437" s="36" t="s">
        <v>564</v>
      </c>
    </row>
    <row r="438" spans="1:15">
      <c r="A438" s="9">
        <v>5</v>
      </c>
      <c r="B438" s="614">
        <v>1</v>
      </c>
      <c r="C438" s="619" t="s">
        <v>1625</v>
      </c>
      <c r="D438" s="627" t="s">
        <v>851</v>
      </c>
      <c r="E438" s="632" t="s">
        <v>1031</v>
      </c>
      <c r="F438" s="13" t="s">
        <v>851</v>
      </c>
      <c r="G438" s="24" t="s">
        <v>2</v>
      </c>
      <c r="H438" s="24" t="s">
        <v>312</v>
      </c>
      <c r="I438" s="260">
        <v>44410</v>
      </c>
      <c r="J438" s="24" t="s">
        <v>949</v>
      </c>
      <c r="K438" s="275">
        <v>27.874289999999998</v>
      </c>
      <c r="L438" s="275">
        <v>-93.820329999999998</v>
      </c>
      <c r="M438" s="24">
        <v>76</v>
      </c>
      <c r="N438" s="259">
        <v>23.2</v>
      </c>
      <c r="O438" s="36" t="s">
        <v>564</v>
      </c>
    </row>
    <row r="439" spans="1:15">
      <c r="A439" s="9">
        <v>5</v>
      </c>
      <c r="B439" s="614">
        <v>2</v>
      </c>
      <c r="C439" s="619" t="s">
        <v>1625</v>
      </c>
      <c r="D439" s="627" t="s">
        <v>852</v>
      </c>
      <c r="E439" s="632" t="s">
        <v>1032</v>
      </c>
      <c r="F439" s="13" t="s">
        <v>852</v>
      </c>
      <c r="G439" s="24" t="s">
        <v>2</v>
      </c>
      <c r="H439" s="24" t="s">
        <v>312</v>
      </c>
      <c r="I439" s="260">
        <v>44410</v>
      </c>
      <c r="J439" s="24" t="s">
        <v>949</v>
      </c>
      <c r="K439" s="275">
        <v>27.874289999999998</v>
      </c>
      <c r="L439" s="275">
        <v>-93.820329999999998</v>
      </c>
      <c r="M439" s="24">
        <v>74</v>
      </c>
      <c r="N439" s="259">
        <v>22.6</v>
      </c>
      <c r="O439" s="36" t="s">
        <v>564</v>
      </c>
    </row>
    <row r="440" spans="1:15">
      <c r="A440" s="9">
        <v>5</v>
      </c>
      <c r="B440" s="614">
        <v>3</v>
      </c>
      <c r="C440" s="619" t="s">
        <v>1625</v>
      </c>
      <c r="D440" s="627" t="s">
        <v>853</v>
      </c>
      <c r="E440" s="632" t="s">
        <v>1033</v>
      </c>
      <c r="F440" s="13" t="s">
        <v>853</v>
      </c>
      <c r="G440" s="24" t="s">
        <v>2</v>
      </c>
      <c r="H440" s="24" t="s">
        <v>312</v>
      </c>
      <c r="I440" s="260">
        <v>44410</v>
      </c>
      <c r="J440" s="24" t="s">
        <v>949</v>
      </c>
      <c r="K440" s="275">
        <v>27.874289999999998</v>
      </c>
      <c r="L440" s="275">
        <v>-93.820329999999998</v>
      </c>
      <c r="M440" s="24">
        <v>74</v>
      </c>
      <c r="N440" s="259">
        <v>22.6</v>
      </c>
      <c r="O440" s="36" t="s">
        <v>564</v>
      </c>
    </row>
    <row r="441" spans="1:15">
      <c r="A441" s="9">
        <v>5</v>
      </c>
      <c r="B441" s="614">
        <v>4</v>
      </c>
      <c r="C441" s="619" t="s">
        <v>1625</v>
      </c>
      <c r="D441" s="627" t="s">
        <v>854</v>
      </c>
      <c r="E441" s="632" t="s">
        <v>1034</v>
      </c>
      <c r="F441" s="13" t="s">
        <v>854</v>
      </c>
      <c r="G441" s="24" t="s">
        <v>2</v>
      </c>
      <c r="H441" s="24" t="s">
        <v>312</v>
      </c>
      <c r="I441" s="260">
        <v>44410</v>
      </c>
      <c r="J441" s="24" t="s">
        <v>949</v>
      </c>
      <c r="K441" s="275">
        <v>27.874289999999998</v>
      </c>
      <c r="L441" s="275">
        <v>-93.820329999999998</v>
      </c>
      <c r="M441" s="24">
        <v>74</v>
      </c>
      <c r="N441" s="259">
        <v>22.6</v>
      </c>
      <c r="O441" s="36" t="s">
        <v>564</v>
      </c>
    </row>
    <row r="442" spans="1:15">
      <c r="A442" s="9">
        <v>5</v>
      </c>
      <c r="B442" s="614">
        <v>5</v>
      </c>
      <c r="C442" s="619" t="s">
        <v>1625</v>
      </c>
      <c r="D442" s="627" t="s">
        <v>855</v>
      </c>
      <c r="E442" s="632" t="s">
        <v>1035</v>
      </c>
      <c r="F442" s="13" t="s">
        <v>855</v>
      </c>
      <c r="G442" s="24" t="s">
        <v>2</v>
      </c>
      <c r="H442" s="24" t="s">
        <v>246</v>
      </c>
      <c r="I442" s="260">
        <v>44410</v>
      </c>
      <c r="J442" s="24" t="s">
        <v>949</v>
      </c>
      <c r="K442" s="275">
        <v>27.8751</v>
      </c>
      <c r="L442" s="275">
        <v>-93.820350000000005</v>
      </c>
      <c r="M442" s="24">
        <v>130</v>
      </c>
      <c r="N442" s="259">
        <v>39.6</v>
      </c>
      <c r="O442" s="36" t="s">
        <v>4</v>
      </c>
    </row>
    <row r="443" spans="1:15">
      <c r="A443" s="9">
        <v>5</v>
      </c>
      <c r="B443" s="614">
        <v>6</v>
      </c>
      <c r="C443" s="619" t="s">
        <v>1625</v>
      </c>
      <c r="D443" s="627" t="s">
        <v>856</v>
      </c>
      <c r="E443" s="632" t="s">
        <v>1036</v>
      </c>
      <c r="F443" s="13" t="s">
        <v>856</v>
      </c>
      <c r="G443" s="24" t="s">
        <v>2</v>
      </c>
      <c r="H443" s="24" t="s">
        <v>246</v>
      </c>
      <c r="I443" s="260">
        <v>44410</v>
      </c>
      <c r="J443" s="24" t="s">
        <v>949</v>
      </c>
      <c r="K443" s="275">
        <v>27.8751</v>
      </c>
      <c r="L443" s="275">
        <v>-93.820350000000005</v>
      </c>
      <c r="M443" s="24">
        <v>141</v>
      </c>
      <c r="N443" s="259">
        <v>43</v>
      </c>
      <c r="O443" s="36" t="s">
        <v>4</v>
      </c>
    </row>
    <row r="444" spans="1:15">
      <c r="A444" s="9">
        <v>5</v>
      </c>
      <c r="B444" s="614">
        <v>7</v>
      </c>
      <c r="C444" s="619" t="s">
        <v>1625</v>
      </c>
      <c r="D444" s="627" t="s">
        <v>857</v>
      </c>
      <c r="E444" s="632" t="s">
        <v>1037</v>
      </c>
      <c r="F444" s="13" t="s">
        <v>857</v>
      </c>
      <c r="G444" s="24" t="s">
        <v>2</v>
      </c>
      <c r="H444" s="24" t="s">
        <v>246</v>
      </c>
      <c r="I444" s="260">
        <v>44410</v>
      </c>
      <c r="J444" s="24" t="s">
        <v>949</v>
      </c>
      <c r="K444" s="275">
        <v>27.8751</v>
      </c>
      <c r="L444" s="275">
        <v>-93.820350000000005</v>
      </c>
      <c r="M444" s="24">
        <v>137</v>
      </c>
      <c r="N444" s="259">
        <v>41.8</v>
      </c>
      <c r="O444" s="36" t="s">
        <v>4</v>
      </c>
    </row>
    <row r="445" spans="1:15" ht="17" thickBot="1">
      <c r="A445" s="555">
        <v>5</v>
      </c>
      <c r="B445" s="618">
        <v>8</v>
      </c>
      <c r="C445" s="622" t="s">
        <v>1625</v>
      </c>
      <c r="D445" s="628" t="s">
        <v>858</v>
      </c>
      <c r="E445" s="633" t="s">
        <v>1038</v>
      </c>
      <c r="F445" s="556" t="s">
        <v>858</v>
      </c>
      <c r="G445" s="602" t="s">
        <v>2</v>
      </c>
      <c r="H445" s="602" t="s">
        <v>246</v>
      </c>
      <c r="I445" s="610">
        <v>44410</v>
      </c>
      <c r="J445" s="602" t="s">
        <v>949</v>
      </c>
      <c r="K445" s="604">
        <v>27.8751</v>
      </c>
      <c r="L445" s="604">
        <v>-93.820350000000005</v>
      </c>
      <c r="M445" s="602">
        <v>136</v>
      </c>
      <c r="N445" s="623">
        <v>41.5</v>
      </c>
      <c r="O445" s="606" t="s">
        <v>4</v>
      </c>
    </row>
    <row r="446" spans="1:15" ht="17" thickTop="1">
      <c r="A446" s="6">
        <v>6</v>
      </c>
      <c r="B446" s="617">
        <v>1</v>
      </c>
      <c r="C446" s="621" t="s">
        <v>1616</v>
      </c>
      <c r="D446" s="629" t="s">
        <v>859</v>
      </c>
      <c r="E446" s="631" t="s">
        <v>1039</v>
      </c>
      <c r="F446" s="28" t="s">
        <v>859</v>
      </c>
      <c r="G446" s="29" t="s">
        <v>2</v>
      </c>
      <c r="H446" s="29" t="s">
        <v>246</v>
      </c>
      <c r="I446" s="256">
        <v>44410</v>
      </c>
      <c r="J446" s="29" t="s">
        <v>949</v>
      </c>
      <c r="K446" s="274">
        <v>27.8751</v>
      </c>
      <c r="L446" s="274">
        <v>-93.820350000000005</v>
      </c>
      <c r="M446" s="29">
        <v>135</v>
      </c>
      <c r="N446" s="258">
        <v>41.1</v>
      </c>
      <c r="O446" s="35" t="s">
        <v>4</v>
      </c>
    </row>
    <row r="447" spans="1:15">
      <c r="A447" s="9">
        <v>6</v>
      </c>
      <c r="B447" s="614">
        <v>2</v>
      </c>
      <c r="C447" s="619" t="s">
        <v>1616</v>
      </c>
      <c r="D447" s="627" t="s">
        <v>860</v>
      </c>
      <c r="E447" s="632" t="s">
        <v>1040</v>
      </c>
      <c r="F447" s="13" t="s">
        <v>860</v>
      </c>
      <c r="G447" s="24" t="s">
        <v>2</v>
      </c>
      <c r="H447" s="24" t="s">
        <v>246</v>
      </c>
      <c r="I447" s="260">
        <v>44410</v>
      </c>
      <c r="J447" s="24" t="s">
        <v>949</v>
      </c>
      <c r="K447" s="275">
        <v>27.8751</v>
      </c>
      <c r="L447" s="275">
        <v>-93.820350000000005</v>
      </c>
      <c r="M447" s="24">
        <v>134</v>
      </c>
      <c r="N447" s="259">
        <v>40.799999999999997</v>
      </c>
      <c r="O447" s="36" t="s">
        <v>4</v>
      </c>
    </row>
    <row r="448" spans="1:15">
      <c r="A448" s="9">
        <v>6</v>
      </c>
      <c r="B448" s="614">
        <v>3</v>
      </c>
      <c r="C448" s="619" t="s">
        <v>1616</v>
      </c>
      <c r="D448" s="627" t="s">
        <v>861</v>
      </c>
      <c r="E448" s="632" t="s">
        <v>1043</v>
      </c>
      <c r="F448" s="13" t="s">
        <v>861</v>
      </c>
      <c r="G448" s="24" t="s">
        <v>2</v>
      </c>
      <c r="H448" s="24" t="s">
        <v>312</v>
      </c>
      <c r="I448" s="260">
        <v>44410</v>
      </c>
      <c r="J448" s="24" t="s">
        <v>949</v>
      </c>
      <c r="K448" s="275">
        <v>27.874289999999998</v>
      </c>
      <c r="L448" s="275">
        <v>-93.820329999999998</v>
      </c>
      <c r="M448" s="24">
        <v>72</v>
      </c>
      <c r="N448" s="259">
        <v>21.9</v>
      </c>
      <c r="O448" s="36" t="s">
        <v>564</v>
      </c>
    </row>
    <row r="449" spans="1:15">
      <c r="A449" s="9">
        <v>6</v>
      </c>
      <c r="B449" s="614">
        <v>4</v>
      </c>
      <c r="C449" s="619" t="s">
        <v>1616</v>
      </c>
      <c r="D449" s="627" t="s">
        <v>862</v>
      </c>
      <c r="E449" s="632" t="s">
        <v>1044</v>
      </c>
      <c r="F449" s="13" t="s">
        <v>862</v>
      </c>
      <c r="G449" s="24" t="s">
        <v>2</v>
      </c>
      <c r="H449" s="24" t="s">
        <v>312</v>
      </c>
      <c r="I449" s="260">
        <v>44410</v>
      </c>
      <c r="J449" s="24" t="s">
        <v>949</v>
      </c>
      <c r="K449" s="275">
        <v>27.874289999999998</v>
      </c>
      <c r="L449" s="275">
        <v>-93.820329999999998</v>
      </c>
      <c r="M449" s="24">
        <v>77</v>
      </c>
      <c r="N449" s="259">
        <v>23.5</v>
      </c>
      <c r="O449" s="36" t="s">
        <v>564</v>
      </c>
    </row>
    <row r="450" spans="1:15">
      <c r="A450" s="9">
        <v>6</v>
      </c>
      <c r="B450" s="614">
        <v>5</v>
      </c>
      <c r="C450" s="619" t="s">
        <v>1616</v>
      </c>
      <c r="D450" s="627" t="s">
        <v>863</v>
      </c>
      <c r="E450" s="632" t="s">
        <v>1045</v>
      </c>
      <c r="F450" s="13" t="s">
        <v>863</v>
      </c>
      <c r="G450" s="24" t="s">
        <v>2</v>
      </c>
      <c r="H450" s="24" t="s">
        <v>312</v>
      </c>
      <c r="I450" s="260">
        <v>44410</v>
      </c>
      <c r="J450" s="24" t="s">
        <v>949</v>
      </c>
      <c r="K450" s="275">
        <v>27.874289999999998</v>
      </c>
      <c r="L450" s="275">
        <v>-93.820329999999998</v>
      </c>
      <c r="M450" s="24">
        <v>80</v>
      </c>
      <c r="N450" s="259">
        <v>24.4</v>
      </c>
      <c r="O450" s="36" t="s">
        <v>564</v>
      </c>
    </row>
    <row r="451" spans="1:15">
      <c r="A451" s="9">
        <v>6</v>
      </c>
      <c r="B451" s="614">
        <v>6</v>
      </c>
      <c r="C451" s="619" t="s">
        <v>1616</v>
      </c>
      <c r="D451" s="627" t="s">
        <v>864</v>
      </c>
      <c r="E451" s="632" t="s">
        <v>1046</v>
      </c>
      <c r="F451" s="13" t="s">
        <v>864</v>
      </c>
      <c r="G451" s="24" t="s">
        <v>2</v>
      </c>
      <c r="H451" s="24" t="s">
        <v>312</v>
      </c>
      <c r="I451" s="260">
        <v>44410</v>
      </c>
      <c r="J451" s="24" t="s">
        <v>949</v>
      </c>
      <c r="K451" s="275">
        <v>27.874289999999998</v>
      </c>
      <c r="L451" s="275">
        <v>-93.820329999999998</v>
      </c>
      <c r="M451" s="24">
        <v>77</v>
      </c>
      <c r="N451" s="259">
        <v>23.5</v>
      </c>
      <c r="O451" s="36" t="s">
        <v>564</v>
      </c>
    </row>
    <row r="452" spans="1:15">
      <c r="A452" s="9">
        <v>6</v>
      </c>
      <c r="B452" s="614">
        <v>1</v>
      </c>
      <c r="C452" s="619" t="s">
        <v>1617</v>
      </c>
      <c r="D452" s="627" t="s">
        <v>865</v>
      </c>
      <c r="E452" s="632" t="s">
        <v>1047</v>
      </c>
      <c r="F452" s="13" t="s">
        <v>865</v>
      </c>
      <c r="G452" s="24" t="s">
        <v>2</v>
      </c>
      <c r="H452" s="24" t="s">
        <v>312</v>
      </c>
      <c r="I452" s="260">
        <v>44410</v>
      </c>
      <c r="J452" s="24" t="s">
        <v>949</v>
      </c>
      <c r="K452" s="275">
        <v>27.874289999999998</v>
      </c>
      <c r="L452" s="275">
        <v>-93.820329999999998</v>
      </c>
      <c r="M452" s="24">
        <v>72</v>
      </c>
      <c r="N452" s="259">
        <v>21.9</v>
      </c>
      <c r="O452" s="36" t="s">
        <v>564</v>
      </c>
    </row>
    <row r="453" spans="1:15">
      <c r="A453" s="9">
        <v>6</v>
      </c>
      <c r="B453" s="614">
        <v>2</v>
      </c>
      <c r="C453" s="619" t="s">
        <v>1617</v>
      </c>
      <c r="D453" s="627" t="s">
        <v>866</v>
      </c>
      <c r="E453" s="632" t="s">
        <v>1050</v>
      </c>
      <c r="F453" s="13" t="s">
        <v>866</v>
      </c>
      <c r="G453" s="24" t="s">
        <v>2</v>
      </c>
      <c r="H453" s="24" t="s">
        <v>312</v>
      </c>
      <c r="I453" s="260">
        <v>44410</v>
      </c>
      <c r="J453" s="24" t="s">
        <v>949</v>
      </c>
      <c r="K453" s="275">
        <v>27.874289999999998</v>
      </c>
      <c r="L453" s="275">
        <v>-93.820329999999998</v>
      </c>
      <c r="M453" s="24">
        <v>74</v>
      </c>
      <c r="N453" s="259">
        <v>22.6</v>
      </c>
      <c r="O453" s="36" t="s">
        <v>564</v>
      </c>
    </row>
    <row r="454" spans="1:15">
      <c r="A454" s="9">
        <v>6</v>
      </c>
      <c r="B454" s="614">
        <v>3</v>
      </c>
      <c r="C454" s="619" t="s">
        <v>1617</v>
      </c>
      <c r="D454" s="627" t="s">
        <v>867</v>
      </c>
      <c r="E454" s="632" t="s">
        <v>1051</v>
      </c>
      <c r="F454" s="13" t="s">
        <v>867</v>
      </c>
      <c r="G454" s="24" t="s">
        <v>2</v>
      </c>
      <c r="H454" s="24" t="s">
        <v>1052</v>
      </c>
      <c r="I454" s="260">
        <v>44411</v>
      </c>
      <c r="J454" s="24" t="s">
        <v>949</v>
      </c>
      <c r="K454" s="275">
        <v>27.875830000000001</v>
      </c>
      <c r="L454" s="275">
        <v>-93.818629999999999</v>
      </c>
      <c r="M454" s="24">
        <v>132</v>
      </c>
      <c r="N454" s="259">
        <v>40.200000000000003</v>
      </c>
      <c r="O454" s="36" t="s">
        <v>4</v>
      </c>
    </row>
    <row r="455" spans="1:15">
      <c r="A455" s="9">
        <v>6</v>
      </c>
      <c r="B455" s="614">
        <v>4</v>
      </c>
      <c r="C455" s="619" t="s">
        <v>1617</v>
      </c>
      <c r="D455" s="627" t="s">
        <v>868</v>
      </c>
      <c r="E455" s="632" t="s">
        <v>1053</v>
      </c>
      <c r="F455" s="13" t="s">
        <v>868</v>
      </c>
      <c r="G455" s="24" t="s">
        <v>2</v>
      </c>
      <c r="H455" s="24" t="s">
        <v>1052</v>
      </c>
      <c r="I455" s="260">
        <v>44411</v>
      </c>
      <c r="J455" s="24" t="s">
        <v>949</v>
      </c>
      <c r="K455" s="275">
        <v>27.875830000000001</v>
      </c>
      <c r="L455" s="275">
        <v>-93.818629999999999</v>
      </c>
      <c r="M455" s="24">
        <v>134</v>
      </c>
      <c r="N455" s="259">
        <v>40.799999999999997</v>
      </c>
      <c r="O455" s="36" t="s">
        <v>4</v>
      </c>
    </row>
    <row r="456" spans="1:15">
      <c r="A456" s="9">
        <v>6</v>
      </c>
      <c r="B456" s="614">
        <v>5</v>
      </c>
      <c r="C456" s="619" t="s">
        <v>1617</v>
      </c>
      <c r="D456" s="627" t="s">
        <v>869</v>
      </c>
      <c r="E456" s="632" t="s">
        <v>1054</v>
      </c>
      <c r="F456" s="13" t="s">
        <v>869</v>
      </c>
      <c r="G456" s="24" t="s">
        <v>2</v>
      </c>
      <c r="H456" s="24" t="s">
        <v>1052</v>
      </c>
      <c r="I456" s="260">
        <v>44411</v>
      </c>
      <c r="J456" s="24" t="s">
        <v>949</v>
      </c>
      <c r="K456" s="275">
        <v>27.875830000000001</v>
      </c>
      <c r="L456" s="275">
        <v>-93.818629999999999</v>
      </c>
      <c r="M456" s="24">
        <v>134</v>
      </c>
      <c r="N456" s="259">
        <v>40.799999999999997</v>
      </c>
      <c r="O456" s="36" t="s">
        <v>4</v>
      </c>
    </row>
    <row r="457" spans="1:15">
      <c r="A457" s="9">
        <v>6</v>
      </c>
      <c r="B457" s="614">
        <v>6</v>
      </c>
      <c r="C457" s="619" t="s">
        <v>1617</v>
      </c>
      <c r="D457" s="627" t="s">
        <v>870</v>
      </c>
      <c r="E457" s="632" t="s">
        <v>1055</v>
      </c>
      <c r="F457" s="13" t="s">
        <v>870</v>
      </c>
      <c r="G457" s="24" t="s">
        <v>2</v>
      </c>
      <c r="H457" s="24" t="s">
        <v>1052</v>
      </c>
      <c r="I457" s="260">
        <v>44411</v>
      </c>
      <c r="J457" s="24" t="s">
        <v>949</v>
      </c>
      <c r="K457" s="275">
        <v>27.875830000000001</v>
      </c>
      <c r="L457" s="275">
        <v>-93.818629999999999</v>
      </c>
      <c r="M457" s="24">
        <v>133</v>
      </c>
      <c r="N457" s="259">
        <v>40.5</v>
      </c>
      <c r="O457" s="36" t="s">
        <v>4</v>
      </c>
    </row>
    <row r="458" spans="1:15">
      <c r="A458" s="9">
        <v>6</v>
      </c>
      <c r="B458" s="614">
        <v>1</v>
      </c>
      <c r="C458" s="619" t="s">
        <v>1618</v>
      </c>
      <c r="D458" s="627" t="s">
        <v>871</v>
      </c>
      <c r="E458" s="632" t="s">
        <v>1056</v>
      </c>
      <c r="F458" s="13" t="s">
        <v>871</v>
      </c>
      <c r="G458" s="24" t="s">
        <v>2</v>
      </c>
      <c r="H458" s="24" t="s">
        <v>1052</v>
      </c>
      <c r="I458" s="260">
        <v>44411</v>
      </c>
      <c r="J458" s="24" t="s">
        <v>949</v>
      </c>
      <c r="K458" s="275">
        <v>27.875830000000001</v>
      </c>
      <c r="L458" s="275">
        <v>-93.818629999999999</v>
      </c>
      <c r="M458" s="24">
        <v>132</v>
      </c>
      <c r="N458" s="259">
        <v>40.200000000000003</v>
      </c>
      <c r="O458" s="36" t="s">
        <v>4</v>
      </c>
    </row>
    <row r="459" spans="1:15">
      <c r="A459" s="9">
        <v>6</v>
      </c>
      <c r="B459" s="614">
        <v>2</v>
      </c>
      <c r="C459" s="619" t="s">
        <v>1618</v>
      </c>
      <c r="D459" s="627" t="s">
        <v>872</v>
      </c>
      <c r="E459" s="632" t="s">
        <v>1057</v>
      </c>
      <c r="F459" s="13" t="s">
        <v>872</v>
      </c>
      <c r="G459" s="24" t="s">
        <v>2</v>
      </c>
      <c r="H459" s="24" t="s">
        <v>1052</v>
      </c>
      <c r="I459" s="260">
        <v>44411</v>
      </c>
      <c r="J459" s="24" t="s">
        <v>949</v>
      </c>
      <c r="K459" s="275">
        <v>27.875830000000001</v>
      </c>
      <c r="L459" s="275">
        <v>-93.818629999999999</v>
      </c>
      <c r="M459" s="24">
        <v>130</v>
      </c>
      <c r="N459" s="259">
        <v>39.6</v>
      </c>
      <c r="O459" s="36" t="s">
        <v>4</v>
      </c>
    </row>
    <row r="460" spans="1:15">
      <c r="A460" s="9">
        <v>6</v>
      </c>
      <c r="B460" s="614">
        <v>3</v>
      </c>
      <c r="C460" s="619" t="s">
        <v>1618</v>
      </c>
      <c r="D460" s="627" t="s">
        <v>873</v>
      </c>
      <c r="E460" s="632" t="s">
        <v>1058</v>
      </c>
      <c r="F460" s="13" t="s">
        <v>873</v>
      </c>
      <c r="G460" s="24" t="s">
        <v>2</v>
      </c>
      <c r="H460" s="24" t="s">
        <v>1052</v>
      </c>
      <c r="I460" s="260">
        <v>44411</v>
      </c>
      <c r="J460" s="24" t="s">
        <v>949</v>
      </c>
      <c r="K460" s="275">
        <v>27.875830000000001</v>
      </c>
      <c r="L460" s="275">
        <v>-93.818629999999999</v>
      </c>
      <c r="M460" s="24">
        <v>140</v>
      </c>
      <c r="N460" s="259">
        <v>42.7</v>
      </c>
      <c r="O460" s="36" t="s">
        <v>4</v>
      </c>
    </row>
    <row r="461" spans="1:15">
      <c r="A461" s="9">
        <v>6</v>
      </c>
      <c r="B461" s="614">
        <v>4</v>
      </c>
      <c r="C461" s="619" t="s">
        <v>1618</v>
      </c>
      <c r="D461" s="627" t="s">
        <v>874</v>
      </c>
      <c r="E461" s="632" t="s">
        <v>1059</v>
      </c>
      <c r="F461" s="13" t="s">
        <v>874</v>
      </c>
      <c r="G461" s="24" t="s">
        <v>2</v>
      </c>
      <c r="H461" s="24" t="s">
        <v>1052</v>
      </c>
      <c r="I461" s="260">
        <v>44411</v>
      </c>
      <c r="J461" s="24" t="s">
        <v>949</v>
      </c>
      <c r="K461" s="275">
        <v>27.875830000000001</v>
      </c>
      <c r="L461" s="275">
        <v>-93.818629999999999</v>
      </c>
      <c r="M461" s="24">
        <v>138</v>
      </c>
      <c r="N461" s="259">
        <v>42.1</v>
      </c>
      <c r="O461" s="36" t="s">
        <v>4</v>
      </c>
    </row>
    <row r="462" spans="1:15">
      <c r="A462" s="9">
        <v>6</v>
      </c>
      <c r="B462" s="614">
        <v>5</v>
      </c>
      <c r="C462" s="619" t="s">
        <v>1618</v>
      </c>
      <c r="D462" s="627" t="s">
        <v>875</v>
      </c>
      <c r="E462" s="632" t="s">
        <v>1060</v>
      </c>
      <c r="F462" s="13" t="s">
        <v>875</v>
      </c>
      <c r="G462" s="24" t="s">
        <v>2</v>
      </c>
      <c r="H462" s="24" t="s">
        <v>312</v>
      </c>
      <c r="I462" s="260">
        <v>44411</v>
      </c>
      <c r="J462" s="24" t="s">
        <v>949</v>
      </c>
      <c r="K462" s="275">
        <v>27.874289999999998</v>
      </c>
      <c r="L462" s="275">
        <v>-93.820329999999998</v>
      </c>
      <c r="M462" s="24">
        <v>79</v>
      </c>
      <c r="N462" s="259">
        <v>24.1</v>
      </c>
      <c r="O462" s="36" t="s">
        <v>564</v>
      </c>
    </row>
    <row r="463" spans="1:15">
      <c r="A463" s="9">
        <v>6</v>
      </c>
      <c r="B463" s="614">
        <v>6</v>
      </c>
      <c r="C463" s="619" t="s">
        <v>1618</v>
      </c>
      <c r="D463" s="627" t="s">
        <v>876</v>
      </c>
      <c r="E463" s="632" t="s">
        <v>1061</v>
      </c>
      <c r="F463" s="13" t="s">
        <v>876</v>
      </c>
      <c r="G463" s="24" t="s">
        <v>2</v>
      </c>
      <c r="H463" s="24" t="s">
        <v>312</v>
      </c>
      <c r="I463" s="260">
        <v>44411</v>
      </c>
      <c r="J463" s="24" t="s">
        <v>949</v>
      </c>
      <c r="K463" s="275">
        <v>27.874289999999998</v>
      </c>
      <c r="L463" s="275">
        <v>-93.820329999999998</v>
      </c>
      <c r="M463" s="24">
        <v>78</v>
      </c>
      <c r="N463" s="259">
        <v>23.8</v>
      </c>
      <c r="O463" s="36" t="s">
        <v>564</v>
      </c>
    </row>
    <row r="464" spans="1:15">
      <c r="A464" s="9">
        <v>6</v>
      </c>
      <c r="B464" s="614">
        <v>1</v>
      </c>
      <c r="C464" s="619" t="s">
        <v>1619</v>
      </c>
      <c r="D464" s="627" t="s">
        <v>877</v>
      </c>
      <c r="E464" s="632" t="s">
        <v>1062</v>
      </c>
      <c r="F464" s="13" t="s">
        <v>877</v>
      </c>
      <c r="G464" s="24" t="s">
        <v>2</v>
      </c>
      <c r="H464" s="24" t="s">
        <v>312</v>
      </c>
      <c r="I464" s="260">
        <v>44411</v>
      </c>
      <c r="J464" s="24" t="s">
        <v>949</v>
      </c>
      <c r="K464" s="275">
        <v>27.874289999999998</v>
      </c>
      <c r="L464" s="275">
        <v>-93.820329999999998</v>
      </c>
      <c r="M464" s="24">
        <v>76</v>
      </c>
      <c r="N464" s="259">
        <v>23.2</v>
      </c>
      <c r="O464" s="36" t="s">
        <v>564</v>
      </c>
    </row>
    <row r="465" spans="1:15">
      <c r="A465" s="9">
        <v>6</v>
      </c>
      <c r="B465" s="614">
        <v>2</v>
      </c>
      <c r="C465" s="619" t="s">
        <v>1619</v>
      </c>
      <c r="D465" s="627" t="s">
        <v>878</v>
      </c>
      <c r="E465" s="632" t="s">
        <v>1063</v>
      </c>
      <c r="F465" s="13" t="s">
        <v>878</v>
      </c>
      <c r="G465" s="24" t="s">
        <v>2</v>
      </c>
      <c r="H465" s="24" t="s">
        <v>312</v>
      </c>
      <c r="I465" s="260">
        <v>44411</v>
      </c>
      <c r="J465" s="24" t="s">
        <v>949</v>
      </c>
      <c r="K465" s="275">
        <v>27.874289999999998</v>
      </c>
      <c r="L465" s="275">
        <v>-93.820329999999998</v>
      </c>
      <c r="M465" s="24">
        <v>82</v>
      </c>
      <c r="N465" s="259">
        <v>25</v>
      </c>
      <c r="O465" s="36" t="s">
        <v>564</v>
      </c>
    </row>
    <row r="466" spans="1:15">
      <c r="A466" s="9">
        <v>6</v>
      </c>
      <c r="B466" s="614">
        <v>3</v>
      </c>
      <c r="C466" s="619" t="s">
        <v>1619</v>
      </c>
      <c r="D466" s="627" t="s">
        <v>879</v>
      </c>
      <c r="E466" s="632" t="s">
        <v>1064</v>
      </c>
      <c r="F466" s="13" t="s">
        <v>879</v>
      </c>
      <c r="G466" s="24" t="s">
        <v>2</v>
      </c>
      <c r="H466" s="24" t="s">
        <v>312</v>
      </c>
      <c r="I466" s="260">
        <v>44411</v>
      </c>
      <c r="J466" s="24" t="s">
        <v>949</v>
      </c>
      <c r="K466" s="275">
        <v>27.874289999999998</v>
      </c>
      <c r="L466" s="275">
        <v>-93.820329999999998</v>
      </c>
      <c r="M466" s="24">
        <v>84</v>
      </c>
      <c r="N466" s="259">
        <v>25.6</v>
      </c>
      <c r="O466" s="36" t="s">
        <v>564</v>
      </c>
    </row>
    <row r="467" spans="1:15">
      <c r="A467" s="9">
        <v>6</v>
      </c>
      <c r="B467" s="614">
        <v>4</v>
      </c>
      <c r="C467" s="619" t="s">
        <v>1619</v>
      </c>
      <c r="D467" s="627" t="s">
        <v>880</v>
      </c>
      <c r="E467" s="632" t="s">
        <v>1065</v>
      </c>
      <c r="F467" s="13" t="s">
        <v>880</v>
      </c>
      <c r="G467" s="24" t="s">
        <v>2</v>
      </c>
      <c r="H467" s="24" t="s">
        <v>312</v>
      </c>
      <c r="I467" s="260">
        <v>44411</v>
      </c>
      <c r="J467" s="24" t="s">
        <v>949</v>
      </c>
      <c r="K467" s="275">
        <v>27.874289999999998</v>
      </c>
      <c r="L467" s="275">
        <v>-93.820329999999998</v>
      </c>
      <c r="M467" s="24">
        <v>85</v>
      </c>
      <c r="N467" s="259">
        <v>25.9</v>
      </c>
      <c r="O467" s="36" t="s">
        <v>564</v>
      </c>
    </row>
    <row r="468" spans="1:15">
      <c r="A468" s="9">
        <v>6</v>
      </c>
      <c r="B468" s="614">
        <v>5</v>
      </c>
      <c r="C468" s="619" t="s">
        <v>1619</v>
      </c>
      <c r="D468" s="627" t="s">
        <v>881</v>
      </c>
      <c r="E468" s="632" t="s">
        <v>1066</v>
      </c>
      <c r="F468" s="13" t="s">
        <v>881</v>
      </c>
      <c r="G468" s="24" t="s">
        <v>2</v>
      </c>
      <c r="H468" s="24" t="s">
        <v>312</v>
      </c>
      <c r="I468" s="260">
        <v>44411</v>
      </c>
      <c r="J468" s="24" t="s">
        <v>949</v>
      </c>
      <c r="K468" s="275">
        <v>27.874289999999998</v>
      </c>
      <c r="L468" s="275">
        <v>-93.820329999999998</v>
      </c>
      <c r="M468" s="24">
        <v>77</v>
      </c>
      <c r="N468" s="259">
        <v>23.5</v>
      </c>
      <c r="O468" s="36" t="s">
        <v>564</v>
      </c>
    </row>
    <row r="469" spans="1:15">
      <c r="A469" s="9">
        <v>6</v>
      </c>
      <c r="B469" s="614">
        <v>6</v>
      </c>
      <c r="C469" s="619" t="s">
        <v>1619</v>
      </c>
      <c r="D469" s="627" t="s">
        <v>882</v>
      </c>
      <c r="E469" s="632" t="s">
        <v>1069</v>
      </c>
      <c r="F469" s="13" t="s">
        <v>882</v>
      </c>
      <c r="G469" s="24" t="s">
        <v>2</v>
      </c>
      <c r="H469" s="24" t="s">
        <v>312</v>
      </c>
      <c r="I469" s="260">
        <v>44411</v>
      </c>
      <c r="J469" s="24" t="s">
        <v>949</v>
      </c>
      <c r="K469" s="275">
        <v>27.874289999999998</v>
      </c>
      <c r="L469" s="275">
        <v>-93.820329999999998</v>
      </c>
      <c r="M469" s="24">
        <v>74</v>
      </c>
      <c r="N469" s="259">
        <v>22.6</v>
      </c>
      <c r="O469" s="36" t="s">
        <v>564</v>
      </c>
    </row>
    <row r="470" spans="1:15">
      <c r="A470" s="9">
        <v>6</v>
      </c>
      <c r="B470" s="614">
        <v>1</v>
      </c>
      <c r="C470" s="619" t="s">
        <v>1620</v>
      </c>
      <c r="D470" s="627" t="s">
        <v>883</v>
      </c>
      <c r="E470" s="632" t="s">
        <v>1070</v>
      </c>
      <c r="F470" s="13" t="s">
        <v>883</v>
      </c>
      <c r="G470" s="24" t="s">
        <v>2</v>
      </c>
      <c r="H470" s="24" t="s">
        <v>312</v>
      </c>
      <c r="I470" s="260">
        <v>44411</v>
      </c>
      <c r="J470" s="24" t="s">
        <v>949</v>
      </c>
      <c r="K470" s="275">
        <v>27.874289999999998</v>
      </c>
      <c r="L470" s="275">
        <v>-93.820329999999998</v>
      </c>
      <c r="M470" s="24">
        <v>71</v>
      </c>
      <c r="N470" s="259">
        <v>21.6</v>
      </c>
      <c r="O470" s="36" t="s">
        <v>564</v>
      </c>
    </row>
    <row r="471" spans="1:15">
      <c r="A471" s="9">
        <v>6</v>
      </c>
      <c r="B471" s="614">
        <v>2</v>
      </c>
      <c r="C471" s="619" t="s">
        <v>1620</v>
      </c>
      <c r="D471" s="627" t="s">
        <v>884</v>
      </c>
      <c r="E471" s="632" t="s">
        <v>1073</v>
      </c>
      <c r="F471" s="13" t="s">
        <v>884</v>
      </c>
      <c r="G471" s="24" t="s">
        <v>2</v>
      </c>
      <c r="H471" s="24" t="s">
        <v>312</v>
      </c>
      <c r="I471" s="260">
        <v>44411</v>
      </c>
      <c r="J471" s="24" t="s">
        <v>949</v>
      </c>
      <c r="K471" s="275">
        <v>27.874289999999998</v>
      </c>
      <c r="L471" s="275">
        <v>-93.820329999999998</v>
      </c>
      <c r="M471" s="24">
        <v>73</v>
      </c>
      <c r="N471" s="259">
        <v>22.3</v>
      </c>
      <c r="O471" s="36" t="s">
        <v>564</v>
      </c>
    </row>
    <row r="472" spans="1:15">
      <c r="A472" s="9">
        <v>6</v>
      </c>
      <c r="B472" s="614">
        <v>3</v>
      </c>
      <c r="C472" s="619" t="s">
        <v>1620</v>
      </c>
      <c r="D472" s="627" t="s">
        <v>885</v>
      </c>
      <c r="E472" s="632" t="s">
        <v>1074</v>
      </c>
      <c r="F472" s="13" t="s">
        <v>885</v>
      </c>
      <c r="G472" s="24" t="s">
        <v>2</v>
      </c>
      <c r="H472" s="24" t="s">
        <v>1052</v>
      </c>
      <c r="I472" s="260">
        <v>44411</v>
      </c>
      <c r="J472" s="24" t="s">
        <v>949</v>
      </c>
      <c r="K472" s="275">
        <v>27.875830000000001</v>
      </c>
      <c r="L472" s="275">
        <v>-93.818629999999999</v>
      </c>
      <c r="M472" s="24">
        <v>127</v>
      </c>
      <c r="N472" s="259">
        <v>38.700000000000003</v>
      </c>
      <c r="O472" s="36" t="s">
        <v>4</v>
      </c>
    </row>
    <row r="473" spans="1:15">
      <c r="A473" s="9">
        <v>6</v>
      </c>
      <c r="B473" s="614">
        <v>4</v>
      </c>
      <c r="C473" s="619" t="s">
        <v>1620</v>
      </c>
      <c r="D473" s="627" t="s">
        <v>886</v>
      </c>
      <c r="E473" s="632" t="s">
        <v>1075</v>
      </c>
      <c r="F473" s="13" t="s">
        <v>886</v>
      </c>
      <c r="G473" s="24" t="s">
        <v>2</v>
      </c>
      <c r="H473" s="24" t="s">
        <v>312</v>
      </c>
      <c r="I473" s="260">
        <v>44411</v>
      </c>
      <c r="J473" s="24" t="s">
        <v>949</v>
      </c>
      <c r="K473" s="275">
        <v>27.874289999999998</v>
      </c>
      <c r="L473" s="275">
        <v>-93.820329999999998</v>
      </c>
      <c r="M473" s="24">
        <v>75</v>
      </c>
      <c r="N473" s="259">
        <v>22.9</v>
      </c>
      <c r="O473" s="36" t="s">
        <v>564</v>
      </c>
    </row>
    <row r="474" spans="1:15">
      <c r="A474" s="9">
        <v>6</v>
      </c>
      <c r="B474" s="614">
        <v>5</v>
      </c>
      <c r="C474" s="619" t="s">
        <v>1620</v>
      </c>
      <c r="D474" s="627" t="s">
        <v>887</v>
      </c>
      <c r="E474" s="632" t="s">
        <v>1076</v>
      </c>
      <c r="F474" s="13" t="s">
        <v>887</v>
      </c>
      <c r="G474" s="24" t="s">
        <v>2</v>
      </c>
      <c r="H474" s="24" t="s">
        <v>312</v>
      </c>
      <c r="I474" s="260">
        <v>44411</v>
      </c>
      <c r="J474" s="24" t="s">
        <v>949</v>
      </c>
      <c r="K474" s="275">
        <v>27.874289999999998</v>
      </c>
      <c r="L474" s="275">
        <v>-93.820329999999998</v>
      </c>
      <c r="M474" s="24">
        <v>71</v>
      </c>
      <c r="N474" s="259">
        <v>21.6</v>
      </c>
      <c r="O474" s="36" t="s">
        <v>564</v>
      </c>
    </row>
    <row r="475" spans="1:15">
      <c r="A475" s="9">
        <v>6</v>
      </c>
      <c r="B475" s="614">
        <v>6</v>
      </c>
      <c r="C475" s="619" t="s">
        <v>1620</v>
      </c>
      <c r="D475" s="627" t="s">
        <v>888</v>
      </c>
      <c r="E475" s="632" t="s">
        <v>1079</v>
      </c>
      <c r="F475" s="13" t="s">
        <v>888</v>
      </c>
      <c r="G475" s="24" t="s">
        <v>2</v>
      </c>
      <c r="H475" s="24" t="s">
        <v>312</v>
      </c>
      <c r="I475" s="260">
        <v>44411</v>
      </c>
      <c r="J475" s="24" t="s">
        <v>949</v>
      </c>
      <c r="K475" s="275">
        <v>27.874289999999998</v>
      </c>
      <c r="L475" s="275">
        <v>-93.820329999999998</v>
      </c>
      <c r="M475" s="24">
        <v>73</v>
      </c>
      <c r="N475" s="259">
        <v>22.3</v>
      </c>
      <c r="O475" s="36" t="s">
        <v>564</v>
      </c>
    </row>
    <row r="476" spans="1:15">
      <c r="A476" s="9">
        <v>6</v>
      </c>
      <c r="B476" s="614">
        <v>1</v>
      </c>
      <c r="C476" s="619" t="s">
        <v>1605</v>
      </c>
      <c r="D476" s="627" t="s">
        <v>889</v>
      </c>
      <c r="E476" s="632" t="s">
        <v>1080</v>
      </c>
      <c r="F476" s="13" t="s">
        <v>889</v>
      </c>
      <c r="G476" s="24" t="s">
        <v>2</v>
      </c>
      <c r="H476" s="24" t="s">
        <v>312</v>
      </c>
      <c r="I476" s="260">
        <v>44411</v>
      </c>
      <c r="J476" s="24" t="s">
        <v>949</v>
      </c>
      <c r="K476" s="275">
        <v>27.874289999999998</v>
      </c>
      <c r="L476" s="275">
        <v>-93.820329999999998</v>
      </c>
      <c r="M476" s="24">
        <v>75</v>
      </c>
      <c r="N476" s="259">
        <v>22.9</v>
      </c>
      <c r="O476" s="36" t="s">
        <v>564</v>
      </c>
    </row>
    <row r="477" spans="1:15">
      <c r="A477" s="9">
        <v>6</v>
      </c>
      <c r="B477" s="614">
        <v>2</v>
      </c>
      <c r="C477" s="619" t="s">
        <v>1605</v>
      </c>
      <c r="D477" s="627" t="s">
        <v>890</v>
      </c>
      <c r="E477" s="632" t="s">
        <v>1081</v>
      </c>
      <c r="F477" s="13" t="s">
        <v>890</v>
      </c>
      <c r="G477" s="24" t="s">
        <v>2</v>
      </c>
      <c r="H477" s="24" t="s">
        <v>312</v>
      </c>
      <c r="I477" s="260">
        <v>44411</v>
      </c>
      <c r="J477" s="24" t="s">
        <v>949</v>
      </c>
      <c r="K477" s="275">
        <v>27.874289999999998</v>
      </c>
      <c r="L477" s="275">
        <v>-93.820329999999998</v>
      </c>
      <c r="M477" s="24">
        <v>74</v>
      </c>
      <c r="N477" s="259">
        <v>22.6</v>
      </c>
      <c r="O477" s="36" t="s">
        <v>564</v>
      </c>
    </row>
    <row r="478" spans="1:15">
      <c r="A478" s="9">
        <v>6</v>
      </c>
      <c r="B478" s="614">
        <v>3</v>
      </c>
      <c r="C478" s="619" t="s">
        <v>1605</v>
      </c>
      <c r="D478" s="627" t="s">
        <v>891</v>
      </c>
      <c r="E478" s="632" t="s">
        <v>1082</v>
      </c>
      <c r="F478" s="13" t="s">
        <v>891</v>
      </c>
      <c r="G478" s="24" t="s">
        <v>2</v>
      </c>
      <c r="H478" s="24" t="s">
        <v>1083</v>
      </c>
      <c r="I478" s="260">
        <v>44412</v>
      </c>
      <c r="J478" s="24" t="s">
        <v>949</v>
      </c>
      <c r="K478" s="275">
        <v>27.876899999999999</v>
      </c>
      <c r="L478" s="275">
        <v>-93.814999999999998</v>
      </c>
      <c r="M478" s="24">
        <v>132</v>
      </c>
      <c r="N478" s="259">
        <v>40.200000000000003</v>
      </c>
      <c r="O478" s="36" t="s">
        <v>4</v>
      </c>
    </row>
    <row r="479" spans="1:15">
      <c r="A479" s="9">
        <v>6</v>
      </c>
      <c r="B479" s="614">
        <v>4</v>
      </c>
      <c r="C479" s="619" t="s">
        <v>1605</v>
      </c>
      <c r="D479" s="627" t="s">
        <v>892</v>
      </c>
      <c r="E479" s="632" t="s">
        <v>1084</v>
      </c>
      <c r="F479" s="13" t="s">
        <v>892</v>
      </c>
      <c r="G479" s="24" t="s">
        <v>2</v>
      </c>
      <c r="H479" s="24" t="s">
        <v>1083</v>
      </c>
      <c r="I479" s="260">
        <v>44412</v>
      </c>
      <c r="J479" s="24" t="s">
        <v>949</v>
      </c>
      <c r="K479" s="275">
        <v>27.876899999999999</v>
      </c>
      <c r="L479" s="275">
        <v>-93.814999999999998</v>
      </c>
      <c r="M479" s="24">
        <v>130</v>
      </c>
      <c r="N479" s="259">
        <v>39.6</v>
      </c>
      <c r="O479" s="36" t="s">
        <v>4</v>
      </c>
    </row>
    <row r="480" spans="1:15">
      <c r="A480" s="9">
        <v>6</v>
      </c>
      <c r="B480" s="614">
        <v>5</v>
      </c>
      <c r="C480" s="619" t="s">
        <v>1605</v>
      </c>
      <c r="D480" s="627" t="s">
        <v>893</v>
      </c>
      <c r="E480" s="632" t="s">
        <v>1085</v>
      </c>
      <c r="F480" s="13" t="s">
        <v>893</v>
      </c>
      <c r="G480" s="24" t="s">
        <v>2</v>
      </c>
      <c r="H480" s="24" t="s">
        <v>1083</v>
      </c>
      <c r="I480" s="260">
        <v>44412</v>
      </c>
      <c r="J480" s="24" t="s">
        <v>949</v>
      </c>
      <c r="K480" s="275">
        <v>27.876899999999999</v>
      </c>
      <c r="L480" s="275">
        <v>-93.814999999999998</v>
      </c>
      <c r="M480" s="24">
        <v>130</v>
      </c>
      <c r="N480" s="259">
        <v>39.6</v>
      </c>
      <c r="O480" s="36" t="s">
        <v>4</v>
      </c>
    </row>
    <row r="481" spans="1:15">
      <c r="A481" s="9">
        <v>6</v>
      </c>
      <c r="B481" s="614">
        <v>1</v>
      </c>
      <c r="C481" s="619" t="s">
        <v>1621</v>
      </c>
      <c r="D481" s="627" t="s">
        <v>894</v>
      </c>
      <c r="E481" s="632" t="s">
        <v>1086</v>
      </c>
      <c r="F481" s="13" t="s">
        <v>894</v>
      </c>
      <c r="G481" s="24" t="s">
        <v>2</v>
      </c>
      <c r="H481" s="24" t="s">
        <v>1083</v>
      </c>
      <c r="I481" s="260">
        <v>44412</v>
      </c>
      <c r="J481" s="24" t="s">
        <v>949</v>
      </c>
      <c r="K481" s="275">
        <v>27.876899999999999</v>
      </c>
      <c r="L481" s="275">
        <v>-93.814999999999998</v>
      </c>
      <c r="M481" s="24">
        <v>131</v>
      </c>
      <c r="N481" s="259">
        <v>39.9</v>
      </c>
      <c r="O481" s="36" t="s">
        <v>4</v>
      </c>
    </row>
    <row r="482" spans="1:15">
      <c r="A482" s="9">
        <v>6</v>
      </c>
      <c r="B482" s="614">
        <v>2</v>
      </c>
      <c r="C482" s="619" t="s">
        <v>1621</v>
      </c>
      <c r="D482" s="627" t="s">
        <v>895</v>
      </c>
      <c r="E482" s="632" t="s">
        <v>1087</v>
      </c>
      <c r="F482" s="13" t="s">
        <v>895</v>
      </c>
      <c r="G482" s="24" t="s">
        <v>2</v>
      </c>
      <c r="H482" s="24" t="s">
        <v>1083</v>
      </c>
      <c r="I482" s="260">
        <v>44412</v>
      </c>
      <c r="J482" s="24" t="s">
        <v>949</v>
      </c>
      <c r="K482" s="275">
        <v>27.876899999999999</v>
      </c>
      <c r="L482" s="275">
        <v>-93.814999999999998</v>
      </c>
      <c r="M482" s="24">
        <v>128</v>
      </c>
      <c r="N482" s="259">
        <v>39</v>
      </c>
      <c r="O482" s="36" t="s">
        <v>4</v>
      </c>
    </row>
    <row r="483" spans="1:15">
      <c r="A483" s="9">
        <v>6</v>
      </c>
      <c r="B483" s="614">
        <v>3</v>
      </c>
      <c r="C483" s="619" t="s">
        <v>1621</v>
      </c>
      <c r="D483" s="627" t="s">
        <v>896</v>
      </c>
      <c r="E483" s="632" t="s">
        <v>1088</v>
      </c>
      <c r="F483" s="13" t="s">
        <v>896</v>
      </c>
      <c r="G483" s="24" t="s">
        <v>2</v>
      </c>
      <c r="H483" s="24" t="s">
        <v>1083</v>
      </c>
      <c r="I483" s="260">
        <v>44412</v>
      </c>
      <c r="J483" s="24" t="s">
        <v>949</v>
      </c>
      <c r="K483" s="275">
        <v>27.876899999999999</v>
      </c>
      <c r="L483" s="275">
        <v>-93.814999999999998</v>
      </c>
      <c r="M483" s="24">
        <v>132</v>
      </c>
      <c r="N483" s="259">
        <v>40.200000000000003</v>
      </c>
      <c r="O483" s="36" t="s">
        <v>4</v>
      </c>
    </row>
    <row r="484" spans="1:15">
      <c r="A484" s="9">
        <v>6</v>
      </c>
      <c r="B484" s="614">
        <v>4</v>
      </c>
      <c r="C484" s="619" t="s">
        <v>1621</v>
      </c>
      <c r="D484" s="627" t="s">
        <v>897</v>
      </c>
      <c r="E484" s="632" t="s">
        <v>1089</v>
      </c>
      <c r="F484" s="13" t="s">
        <v>897</v>
      </c>
      <c r="G484" s="24" t="s">
        <v>2</v>
      </c>
      <c r="H484" s="24" t="s">
        <v>1083</v>
      </c>
      <c r="I484" s="260">
        <v>44412</v>
      </c>
      <c r="J484" s="24" t="s">
        <v>949</v>
      </c>
      <c r="K484" s="275">
        <v>27.876899999999999</v>
      </c>
      <c r="L484" s="275">
        <v>-93.814999999999998</v>
      </c>
      <c r="M484" s="24">
        <v>129</v>
      </c>
      <c r="N484" s="259">
        <v>39.299999999999997</v>
      </c>
      <c r="O484" s="36" t="s">
        <v>4</v>
      </c>
    </row>
    <row r="485" spans="1:15">
      <c r="A485" s="9">
        <v>6</v>
      </c>
      <c r="B485" s="614">
        <v>5</v>
      </c>
      <c r="C485" s="619" t="s">
        <v>1621</v>
      </c>
      <c r="D485" s="627" t="s">
        <v>898</v>
      </c>
      <c r="E485" s="632" t="s">
        <v>1090</v>
      </c>
      <c r="F485" s="13" t="s">
        <v>898</v>
      </c>
      <c r="G485" s="24" t="s">
        <v>2</v>
      </c>
      <c r="H485" s="24" t="s">
        <v>1083</v>
      </c>
      <c r="I485" s="260">
        <v>44412</v>
      </c>
      <c r="J485" s="24" t="s">
        <v>949</v>
      </c>
      <c r="K485" s="275">
        <v>27.876899999999999</v>
      </c>
      <c r="L485" s="275">
        <v>-93.814999999999998</v>
      </c>
      <c r="M485" s="24">
        <v>134</v>
      </c>
      <c r="N485" s="259">
        <v>40.799999999999997</v>
      </c>
      <c r="O485" s="36" t="s">
        <v>4</v>
      </c>
    </row>
    <row r="486" spans="1:15">
      <c r="A486" s="9">
        <v>6</v>
      </c>
      <c r="B486" s="614">
        <v>1</v>
      </c>
      <c r="C486" s="619" t="s">
        <v>1622</v>
      </c>
      <c r="D486" s="627" t="s">
        <v>899</v>
      </c>
      <c r="E486" s="632" t="s">
        <v>1091</v>
      </c>
      <c r="F486" s="13" t="s">
        <v>899</v>
      </c>
      <c r="G486" s="24" t="s">
        <v>2</v>
      </c>
      <c r="H486" s="24" t="s">
        <v>1083</v>
      </c>
      <c r="I486" s="260">
        <v>44412</v>
      </c>
      <c r="J486" s="24" t="s">
        <v>949</v>
      </c>
      <c r="K486" s="275">
        <v>27.876899999999999</v>
      </c>
      <c r="L486" s="275">
        <v>-93.814999999999998</v>
      </c>
      <c r="M486" s="24">
        <v>130</v>
      </c>
      <c r="N486" s="259">
        <v>39.6</v>
      </c>
      <c r="O486" s="36" t="s">
        <v>4</v>
      </c>
    </row>
    <row r="487" spans="1:15">
      <c r="A487" s="9">
        <v>6</v>
      </c>
      <c r="B487" s="614">
        <v>2</v>
      </c>
      <c r="C487" s="619" t="s">
        <v>1622</v>
      </c>
      <c r="D487" s="627" t="s">
        <v>900</v>
      </c>
      <c r="E487" s="632" t="s">
        <v>1092</v>
      </c>
      <c r="F487" s="13" t="s">
        <v>900</v>
      </c>
      <c r="G487" s="24" t="s">
        <v>2</v>
      </c>
      <c r="H487" s="24" t="s">
        <v>1083</v>
      </c>
      <c r="I487" s="260">
        <v>44412</v>
      </c>
      <c r="J487" s="24" t="s">
        <v>949</v>
      </c>
      <c r="K487" s="275">
        <v>27.876899999999999</v>
      </c>
      <c r="L487" s="275">
        <v>-93.814999999999998</v>
      </c>
      <c r="M487" s="24">
        <v>128</v>
      </c>
      <c r="N487" s="259">
        <v>39</v>
      </c>
      <c r="O487" s="36" t="s">
        <v>4</v>
      </c>
    </row>
    <row r="488" spans="1:15">
      <c r="A488" s="9">
        <v>6</v>
      </c>
      <c r="B488" s="614">
        <v>3</v>
      </c>
      <c r="C488" s="619" t="s">
        <v>1622</v>
      </c>
      <c r="D488" s="627" t="s">
        <v>901</v>
      </c>
      <c r="E488" s="632" t="s">
        <v>1093</v>
      </c>
      <c r="F488" s="13" t="s">
        <v>901</v>
      </c>
      <c r="G488" s="24" t="s">
        <v>2</v>
      </c>
      <c r="H488" s="24" t="s">
        <v>1083</v>
      </c>
      <c r="I488" s="260">
        <v>44412</v>
      </c>
      <c r="J488" s="24" t="s">
        <v>949</v>
      </c>
      <c r="K488" s="275">
        <v>27.876899999999999</v>
      </c>
      <c r="L488" s="275">
        <v>-93.814999999999998</v>
      </c>
      <c r="M488" s="24">
        <v>127</v>
      </c>
      <c r="N488" s="259">
        <v>38.700000000000003</v>
      </c>
      <c r="O488" s="36" t="s">
        <v>4</v>
      </c>
    </row>
    <row r="489" spans="1:15">
      <c r="A489" s="9">
        <v>6</v>
      </c>
      <c r="B489" s="614">
        <v>4</v>
      </c>
      <c r="C489" s="619" t="s">
        <v>1622</v>
      </c>
      <c r="D489" s="627" t="s">
        <v>902</v>
      </c>
      <c r="E489" s="632" t="s">
        <v>1094</v>
      </c>
      <c r="F489" s="13" t="s">
        <v>902</v>
      </c>
      <c r="G489" s="24" t="s">
        <v>2</v>
      </c>
      <c r="H489" s="24" t="s">
        <v>1083</v>
      </c>
      <c r="I489" s="260">
        <v>44412</v>
      </c>
      <c r="J489" s="24" t="s">
        <v>949</v>
      </c>
      <c r="K489" s="275">
        <v>27.876899999999999</v>
      </c>
      <c r="L489" s="275">
        <v>-93.814999999999998</v>
      </c>
      <c r="M489" s="24">
        <v>125</v>
      </c>
      <c r="N489" s="259">
        <v>38.1</v>
      </c>
      <c r="O489" s="36" t="s">
        <v>4</v>
      </c>
    </row>
    <row r="490" spans="1:15">
      <c r="A490" s="9">
        <v>6</v>
      </c>
      <c r="B490" s="614">
        <v>5</v>
      </c>
      <c r="C490" s="619" t="s">
        <v>1622</v>
      </c>
      <c r="D490" s="627" t="s">
        <v>903</v>
      </c>
      <c r="E490" s="632" t="s">
        <v>1095</v>
      </c>
      <c r="F490" s="13" t="s">
        <v>903</v>
      </c>
      <c r="G490" s="24" t="s">
        <v>2</v>
      </c>
      <c r="H490" s="24" t="s">
        <v>1083</v>
      </c>
      <c r="I490" s="260">
        <v>44412</v>
      </c>
      <c r="J490" s="24" t="s">
        <v>949</v>
      </c>
      <c r="K490" s="275">
        <v>27.876899999999999</v>
      </c>
      <c r="L490" s="275">
        <v>-93.814999999999998</v>
      </c>
      <c r="M490" s="24">
        <v>130</v>
      </c>
      <c r="N490" s="259">
        <v>39.6</v>
      </c>
      <c r="O490" s="36" t="s">
        <v>4</v>
      </c>
    </row>
    <row r="491" spans="1:15">
      <c r="A491" s="9">
        <v>6</v>
      </c>
      <c r="B491" s="614">
        <v>1</v>
      </c>
      <c r="C491" s="619" t="s">
        <v>1623</v>
      </c>
      <c r="D491" s="627" t="s">
        <v>904</v>
      </c>
      <c r="E491" s="632" t="s">
        <v>1096</v>
      </c>
      <c r="F491" s="13" t="s">
        <v>904</v>
      </c>
      <c r="G491" s="24" t="s">
        <v>2</v>
      </c>
      <c r="H491" s="24" t="s">
        <v>1083</v>
      </c>
      <c r="I491" s="260">
        <v>44412</v>
      </c>
      <c r="J491" s="24" t="s">
        <v>949</v>
      </c>
      <c r="K491" s="275">
        <v>27.876899999999999</v>
      </c>
      <c r="L491" s="275">
        <v>-93.814999999999998</v>
      </c>
      <c r="M491" s="24">
        <v>131</v>
      </c>
      <c r="N491" s="259">
        <v>39.9</v>
      </c>
      <c r="O491" s="36" t="s">
        <v>4</v>
      </c>
    </row>
    <row r="492" spans="1:15">
      <c r="A492" s="9">
        <v>6</v>
      </c>
      <c r="B492" s="614">
        <v>2</v>
      </c>
      <c r="C492" s="619" t="s">
        <v>1623</v>
      </c>
      <c r="D492" s="627" t="s">
        <v>905</v>
      </c>
      <c r="E492" s="632" t="s">
        <v>1097</v>
      </c>
      <c r="F492" s="13" t="s">
        <v>905</v>
      </c>
      <c r="G492" s="24" t="s">
        <v>2</v>
      </c>
      <c r="H492" s="24" t="s">
        <v>1083</v>
      </c>
      <c r="I492" s="260">
        <v>44412</v>
      </c>
      <c r="J492" s="24" t="s">
        <v>949</v>
      </c>
      <c r="K492" s="275">
        <v>27.876899999999999</v>
      </c>
      <c r="L492" s="275">
        <v>-93.814999999999998</v>
      </c>
      <c r="M492" s="24">
        <v>131</v>
      </c>
      <c r="N492" s="259">
        <v>39.9</v>
      </c>
      <c r="O492" s="36" t="s">
        <v>4</v>
      </c>
    </row>
    <row r="493" spans="1:15">
      <c r="A493" s="9">
        <v>6</v>
      </c>
      <c r="B493" s="614">
        <v>3</v>
      </c>
      <c r="C493" s="619" t="s">
        <v>1623</v>
      </c>
      <c r="D493" s="627" t="s">
        <v>906</v>
      </c>
      <c r="E493" s="632" t="s">
        <v>1098</v>
      </c>
      <c r="F493" s="13" t="s">
        <v>906</v>
      </c>
      <c r="G493" s="24" t="s">
        <v>2</v>
      </c>
      <c r="H493" s="24" t="s">
        <v>1083</v>
      </c>
      <c r="I493" s="260">
        <v>44412</v>
      </c>
      <c r="J493" s="24" t="s">
        <v>949</v>
      </c>
      <c r="K493" s="275">
        <v>27.876899999999999</v>
      </c>
      <c r="L493" s="275">
        <v>-93.814999999999998</v>
      </c>
      <c r="M493" s="24">
        <v>129</v>
      </c>
      <c r="N493" s="259">
        <v>39.299999999999997</v>
      </c>
      <c r="O493" s="36" t="s">
        <v>4</v>
      </c>
    </row>
    <row r="494" spans="1:15">
      <c r="A494" s="9">
        <v>6</v>
      </c>
      <c r="B494" s="614">
        <v>4</v>
      </c>
      <c r="C494" s="619" t="s">
        <v>1623</v>
      </c>
      <c r="D494" s="627" t="s">
        <v>907</v>
      </c>
      <c r="E494" s="632" t="s">
        <v>1099</v>
      </c>
      <c r="F494" s="13" t="s">
        <v>907</v>
      </c>
      <c r="G494" s="24" t="s">
        <v>2</v>
      </c>
      <c r="H494" s="24" t="s">
        <v>1083</v>
      </c>
      <c r="I494" s="260">
        <v>44412</v>
      </c>
      <c r="J494" s="24" t="s">
        <v>949</v>
      </c>
      <c r="K494" s="275">
        <v>27.876899999999999</v>
      </c>
      <c r="L494" s="275">
        <v>-93.814999999999998</v>
      </c>
      <c r="M494" s="24">
        <v>129</v>
      </c>
      <c r="N494" s="259">
        <v>39.299999999999997</v>
      </c>
      <c r="O494" s="36" t="s">
        <v>4</v>
      </c>
    </row>
    <row r="495" spans="1:15">
      <c r="A495" s="9">
        <v>6</v>
      </c>
      <c r="B495" s="614">
        <v>5</v>
      </c>
      <c r="C495" s="619" t="s">
        <v>1623</v>
      </c>
      <c r="D495" s="627" t="s">
        <v>908</v>
      </c>
      <c r="E495" s="632" t="s">
        <v>1100</v>
      </c>
      <c r="F495" s="13" t="s">
        <v>908</v>
      </c>
      <c r="G495" s="24" t="s">
        <v>2</v>
      </c>
      <c r="H495" s="24" t="s">
        <v>1083</v>
      </c>
      <c r="I495" s="260">
        <v>44412</v>
      </c>
      <c r="J495" s="24" t="s">
        <v>949</v>
      </c>
      <c r="K495" s="275">
        <v>27.876899999999999</v>
      </c>
      <c r="L495" s="275">
        <v>-93.814999999999998</v>
      </c>
      <c r="M495" s="24">
        <v>132</v>
      </c>
      <c r="N495" s="259">
        <v>40.200000000000003</v>
      </c>
      <c r="O495" s="36" t="s">
        <v>4</v>
      </c>
    </row>
    <row r="496" spans="1:15">
      <c r="A496" s="9">
        <v>6</v>
      </c>
      <c r="B496" s="614">
        <v>1</v>
      </c>
      <c r="C496" s="619" t="s">
        <v>1624</v>
      </c>
      <c r="D496" s="627" t="s">
        <v>909</v>
      </c>
      <c r="E496" s="632" t="s">
        <v>1101</v>
      </c>
      <c r="F496" s="13" t="s">
        <v>909</v>
      </c>
      <c r="G496" s="24" t="s">
        <v>2</v>
      </c>
      <c r="H496" s="24" t="s">
        <v>1083</v>
      </c>
      <c r="I496" s="260">
        <v>44412</v>
      </c>
      <c r="J496" s="24" t="s">
        <v>949</v>
      </c>
      <c r="K496" s="275">
        <v>27.876899999999999</v>
      </c>
      <c r="L496" s="275">
        <v>-93.814999999999998</v>
      </c>
      <c r="M496" s="24">
        <v>130</v>
      </c>
      <c r="N496" s="259">
        <v>39.6</v>
      </c>
      <c r="O496" s="36" t="s">
        <v>4</v>
      </c>
    </row>
    <row r="497" spans="1:15">
      <c r="A497" s="9">
        <v>6</v>
      </c>
      <c r="B497" s="614">
        <v>2</v>
      </c>
      <c r="C497" s="619" t="s">
        <v>1624</v>
      </c>
      <c r="D497" s="627" t="s">
        <v>910</v>
      </c>
      <c r="E497" s="632" t="s">
        <v>1102</v>
      </c>
      <c r="F497" s="13" t="s">
        <v>910</v>
      </c>
      <c r="G497" s="24" t="s">
        <v>2</v>
      </c>
      <c r="H497" s="24" t="s">
        <v>1083</v>
      </c>
      <c r="I497" s="260">
        <v>44412</v>
      </c>
      <c r="J497" s="24" t="s">
        <v>949</v>
      </c>
      <c r="K497" s="275">
        <v>27.876899999999999</v>
      </c>
      <c r="L497" s="275">
        <v>-93.814999999999998</v>
      </c>
      <c r="M497" s="24">
        <v>136</v>
      </c>
      <c r="N497" s="259">
        <v>41.5</v>
      </c>
      <c r="O497" s="36" t="s">
        <v>4</v>
      </c>
    </row>
    <row r="498" spans="1:15">
      <c r="A498" s="9">
        <v>6</v>
      </c>
      <c r="B498" s="614">
        <v>3</v>
      </c>
      <c r="C498" s="619" t="s">
        <v>1624</v>
      </c>
      <c r="D498" s="627" t="s">
        <v>911</v>
      </c>
      <c r="E498" s="632" t="s">
        <v>1103</v>
      </c>
      <c r="F498" s="13" t="s">
        <v>911</v>
      </c>
      <c r="G498" s="24" t="s">
        <v>2</v>
      </c>
      <c r="H498" s="24" t="s">
        <v>1083</v>
      </c>
      <c r="I498" s="260">
        <v>44412</v>
      </c>
      <c r="J498" s="24" t="s">
        <v>949</v>
      </c>
      <c r="K498" s="275">
        <v>27.876899999999999</v>
      </c>
      <c r="L498" s="275">
        <v>-93.814999999999998</v>
      </c>
      <c r="M498" s="24">
        <v>133</v>
      </c>
      <c r="N498" s="259">
        <v>40.5</v>
      </c>
      <c r="O498" s="36" t="s">
        <v>4</v>
      </c>
    </row>
    <row r="499" spans="1:15">
      <c r="A499" s="9">
        <v>6</v>
      </c>
      <c r="B499" s="614">
        <v>4</v>
      </c>
      <c r="C499" s="619" t="s">
        <v>1624</v>
      </c>
      <c r="D499" s="627" t="s">
        <v>912</v>
      </c>
      <c r="E499" s="632" t="s">
        <v>1104</v>
      </c>
      <c r="F499" s="13" t="s">
        <v>912</v>
      </c>
      <c r="G499" s="24" t="s">
        <v>2</v>
      </c>
      <c r="H499" s="24" t="s">
        <v>1083</v>
      </c>
      <c r="I499" s="260">
        <v>44412</v>
      </c>
      <c r="J499" s="24" t="s">
        <v>949</v>
      </c>
      <c r="K499" s="275">
        <v>27.876899999999999</v>
      </c>
      <c r="L499" s="275">
        <v>-93.814999999999998</v>
      </c>
      <c r="M499" s="24">
        <v>129</v>
      </c>
      <c r="N499" s="259">
        <v>39.299999999999997</v>
      </c>
      <c r="O499" s="36" t="s">
        <v>4</v>
      </c>
    </row>
    <row r="500" spans="1:15">
      <c r="A500" s="9">
        <v>6</v>
      </c>
      <c r="B500" s="614">
        <v>5</v>
      </c>
      <c r="C500" s="619" t="s">
        <v>1624</v>
      </c>
      <c r="D500" s="627" t="s">
        <v>913</v>
      </c>
      <c r="E500" s="632" t="s">
        <v>1105</v>
      </c>
      <c r="F500" s="13" t="s">
        <v>913</v>
      </c>
      <c r="G500" s="24" t="s">
        <v>2</v>
      </c>
      <c r="H500" s="24" t="s">
        <v>1083</v>
      </c>
      <c r="I500" s="260">
        <v>44412</v>
      </c>
      <c r="J500" s="24" t="s">
        <v>949</v>
      </c>
      <c r="K500" s="275">
        <v>27.876899999999999</v>
      </c>
      <c r="L500" s="275">
        <v>-93.814999999999998</v>
      </c>
      <c r="M500" s="24">
        <v>136</v>
      </c>
      <c r="N500" s="259">
        <v>41.5</v>
      </c>
      <c r="O500" s="36" t="s">
        <v>4</v>
      </c>
    </row>
    <row r="501" spans="1:15">
      <c r="A501" s="9">
        <v>6</v>
      </c>
      <c r="B501" s="614">
        <v>1</v>
      </c>
      <c r="C501" s="619" t="s">
        <v>1595</v>
      </c>
      <c r="D501" s="627" t="s">
        <v>914</v>
      </c>
      <c r="E501" s="632" t="s">
        <v>1106</v>
      </c>
      <c r="F501" s="13" t="s">
        <v>914</v>
      </c>
      <c r="G501" s="24" t="s">
        <v>2</v>
      </c>
      <c r="H501" s="24" t="s">
        <v>1083</v>
      </c>
      <c r="I501" s="260">
        <v>44412</v>
      </c>
      <c r="J501" s="24" t="s">
        <v>949</v>
      </c>
      <c r="K501" s="275">
        <v>27.876899999999999</v>
      </c>
      <c r="L501" s="275">
        <v>-93.814999999999998</v>
      </c>
      <c r="M501" s="24">
        <v>128</v>
      </c>
      <c r="N501" s="259">
        <v>39</v>
      </c>
      <c r="O501" s="36" t="s">
        <v>4</v>
      </c>
    </row>
    <row r="502" spans="1:15">
      <c r="A502" s="9">
        <v>6</v>
      </c>
      <c r="B502" s="614">
        <v>2</v>
      </c>
      <c r="C502" s="619" t="s">
        <v>1595</v>
      </c>
      <c r="D502" s="627" t="s">
        <v>915</v>
      </c>
      <c r="E502" s="632" t="s">
        <v>1107</v>
      </c>
      <c r="F502" s="13" t="s">
        <v>915</v>
      </c>
      <c r="G502" s="24" t="s">
        <v>2</v>
      </c>
      <c r="H502" s="24" t="s">
        <v>1083</v>
      </c>
      <c r="I502" s="260">
        <v>44412</v>
      </c>
      <c r="J502" s="24" t="s">
        <v>949</v>
      </c>
      <c r="K502" s="275">
        <v>27.876899999999999</v>
      </c>
      <c r="L502" s="275">
        <v>-93.814999999999998</v>
      </c>
      <c r="M502" s="24">
        <v>134</v>
      </c>
      <c r="N502" s="259">
        <v>40.799999999999997</v>
      </c>
      <c r="O502" s="36" t="s">
        <v>4</v>
      </c>
    </row>
    <row r="503" spans="1:15">
      <c r="A503" s="9">
        <v>6</v>
      </c>
      <c r="B503" s="614">
        <v>3</v>
      </c>
      <c r="C503" s="619" t="s">
        <v>1595</v>
      </c>
      <c r="D503" s="627" t="s">
        <v>916</v>
      </c>
      <c r="E503" s="632" t="s">
        <v>1108</v>
      </c>
      <c r="F503" s="13" t="s">
        <v>916</v>
      </c>
      <c r="G503" s="24" t="s">
        <v>2</v>
      </c>
      <c r="H503" s="24" t="s">
        <v>1083</v>
      </c>
      <c r="I503" s="260">
        <v>44412</v>
      </c>
      <c r="J503" s="24" t="s">
        <v>949</v>
      </c>
      <c r="K503" s="275">
        <v>27.876899999999999</v>
      </c>
      <c r="L503" s="275">
        <v>-93.814999999999998</v>
      </c>
      <c r="M503" s="24">
        <v>130</v>
      </c>
      <c r="N503" s="259">
        <v>39.6</v>
      </c>
      <c r="O503" s="36" t="s">
        <v>4</v>
      </c>
    </row>
    <row r="504" spans="1:15">
      <c r="A504" s="9">
        <v>6</v>
      </c>
      <c r="B504" s="614">
        <v>4</v>
      </c>
      <c r="C504" s="619" t="s">
        <v>1595</v>
      </c>
      <c r="D504" s="627" t="s">
        <v>917</v>
      </c>
      <c r="E504" s="632" t="s">
        <v>1109</v>
      </c>
      <c r="F504" s="13" t="s">
        <v>917</v>
      </c>
      <c r="G504" s="24" t="s">
        <v>2</v>
      </c>
      <c r="H504" s="24" t="s">
        <v>1083</v>
      </c>
      <c r="I504" s="260">
        <v>44412</v>
      </c>
      <c r="J504" s="24" t="s">
        <v>949</v>
      </c>
      <c r="K504" s="275">
        <v>27.876899999999999</v>
      </c>
      <c r="L504" s="275">
        <v>-93.814999999999998</v>
      </c>
      <c r="M504" s="24">
        <v>138</v>
      </c>
      <c r="N504" s="259">
        <v>42.1</v>
      </c>
      <c r="O504" s="36" t="s">
        <v>4</v>
      </c>
    </row>
    <row r="505" spans="1:15">
      <c r="A505" s="9">
        <v>6</v>
      </c>
      <c r="B505" s="614">
        <v>5</v>
      </c>
      <c r="C505" s="619" t="s">
        <v>1595</v>
      </c>
      <c r="D505" s="627" t="s">
        <v>926</v>
      </c>
      <c r="E505" s="632" t="s">
        <v>972</v>
      </c>
      <c r="F505" s="13" t="s">
        <v>806</v>
      </c>
      <c r="G505" s="24" t="s">
        <v>137</v>
      </c>
      <c r="H505" s="24" t="s">
        <v>261</v>
      </c>
      <c r="I505" s="260">
        <v>44408</v>
      </c>
      <c r="J505" s="24" t="s">
        <v>949</v>
      </c>
      <c r="K505" s="275">
        <v>27.9114</v>
      </c>
      <c r="L505" s="275">
        <v>-93.598209999999995</v>
      </c>
      <c r="M505" s="24">
        <v>67</v>
      </c>
      <c r="N505" s="259">
        <v>20.399999999999999</v>
      </c>
      <c r="O505" s="36" t="s">
        <v>564</v>
      </c>
    </row>
    <row r="506" spans="1:15">
      <c r="A506" s="9">
        <v>6</v>
      </c>
      <c r="B506" s="614">
        <v>1</v>
      </c>
      <c r="C506" s="619" t="s">
        <v>1625</v>
      </c>
      <c r="D506" s="627" t="s">
        <v>927</v>
      </c>
      <c r="E506" s="632" t="s">
        <v>972</v>
      </c>
      <c r="F506" s="13" t="s">
        <v>806</v>
      </c>
      <c r="G506" s="24" t="s">
        <v>137</v>
      </c>
      <c r="H506" s="24" t="s">
        <v>261</v>
      </c>
      <c r="I506" s="260">
        <v>44408</v>
      </c>
      <c r="J506" s="24" t="s">
        <v>949</v>
      </c>
      <c r="K506" s="275">
        <v>27.9114</v>
      </c>
      <c r="L506" s="275">
        <v>-93.598209999999995</v>
      </c>
      <c r="M506" s="24">
        <v>67</v>
      </c>
      <c r="N506" s="259">
        <v>20.399999999999999</v>
      </c>
      <c r="O506" s="36" t="s">
        <v>564</v>
      </c>
    </row>
    <row r="507" spans="1:15">
      <c r="A507" s="9">
        <v>6</v>
      </c>
      <c r="B507" s="614">
        <v>2</v>
      </c>
      <c r="C507" s="619" t="s">
        <v>1625</v>
      </c>
      <c r="D507" s="627" t="s">
        <v>928</v>
      </c>
      <c r="E507" s="632" t="s">
        <v>1028</v>
      </c>
      <c r="F507" s="13" t="s">
        <v>848</v>
      </c>
      <c r="G507" s="24" t="s">
        <v>2</v>
      </c>
      <c r="H507" s="24" t="s">
        <v>312</v>
      </c>
      <c r="I507" s="260">
        <v>44410</v>
      </c>
      <c r="J507" s="24" t="s">
        <v>949</v>
      </c>
      <c r="K507" s="275">
        <v>27.874289999999998</v>
      </c>
      <c r="L507" s="275">
        <v>-93.820329999999998</v>
      </c>
      <c r="M507" s="24">
        <v>78</v>
      </c>
      <c r="N507" s="259">
        <v>23.8</v>
      </c>
      <c r="O507" s="36" t="s">
        <v>564</v>
      </c>
    </row>
    <row r="508" spans="1:15">
      <c r="A508" s="9">
        <v>6</v>
      </c>
      <c r="B508" s="614">
        <v>3</v>
      </c>
      <c r="C508" s="619" t="s">
        <v>1625</v>
      </c>
      <c r="D508" s="627" t="s">
        <v>929</v>
      </c>
      <c r="E508" s="632" t="s">
        <v>1028</v>
      </c>
      <c r="F508" s="13" t="s">
        <v>848</v>
      </c>
      <c r="G508" s="24" t="s">
        <v>2</v>
      </c>
      <c r="H508" s="24" t="s">
        <v>312</v>
      </c>
      <c r="I508" s="260">
        <v>44410</v>
      </c>
      <c r="J508" s="24" t="s">
        <v>949</v>
      </c>
      <c r="K508" s="275">
        <v>27.874289999999998</v>
      </c>
      <c r="L508" s="275">
        <v>-93.820329999999998</v>
      </c>
      <c r="M508" s="24">
        <v>78</v>
      </c>
      <c r="N508" s="259">
        <v>23.8</v>
      </c>
      <c r="O508" s="36" t="s">
        <v>564</v>
      </c>
    </row>
    <row r="509" spans="1:15">
      <c r="A509" s="9">
        <v>6</v>
      </c>
      <c r="B509" s="614">
        <v>4</v>
      </c>
      <c r="C509" s="619" t="s">
        <v>1625</v>
      </c>
      <c r="D509" s="627" t="s">
        <v>924</v>
      </c>
      <c r="E509" s="632" t="s">
        <v>1081</v>
      </c>
      <c r="F509" s="13" t="s">
        <v>890</v>
      </c>
      <c r="G509" s="24" t="s">
        <v>2</v>
      </c>
      <c r="H509" s="24" t="s">
        <v>312</v>
      </c>
      <c r="I509" s="260">
        <v>44411</v>
      </c>
      <c r="J509" s="24" t="s">
        <v>949</v>
      </c>
      <c r="K509" s="275">
        <v>27.874289999999998</v>
      </c>
      <c r="L509" s="275">
        <v>-93.820329999999998</v>
      </c>
      <c r="M509" s="24">
        <v>74</v>
      </c>
      <c r="N509" s="259">
        <v>22.6</v>
      </c>
      <c r="O509" s="36" t="s">
        <v>564</v>
      </c>
    </row>
    <row r="510" spans="1:15" ht="17" thickBot="1">
      <c r="A510" s="177">
        <v>6</v>
      </c>
      <c r="B510" s="615">
        <v>5</v>
      </c>
      <c r="C510" s="620" t="s">
        <v>1625</v>
      </c>
      <c r="D510" s="630" t="s">
        <v>925</v>
      </c>
      <c r="E510" s="635" t="s">
        <v>1081</v>
      </c>
      <c r="F510" s="43" t="s">
        <v>890</v>
      </c>
      <c r="G510" s="230" t="s">
        <v>2</v>
      </c>
      <c r="H510" s="230" t="s">
        <v>312</v>
      </c>
      <c r="I510" s="262">
        <v>44411</v>
      </c>
      <c r="J510" s="230" t="s">
        <v>949</v>
      </c>
      <c r="K510" s="276">
        <v>27.874289999999998</v>
      </c>
      <c r="L510" s="276">
        <v>-93.820329999999998</v>
      </c>
      <c r="M510" s="230">
        <v>74</v>
      </c>
      <c r="N510" s="607">
        <v>22.6</v>
      </c>
      <c r="O510" s="129" t="s">
        <v>564</v>
      </c>
    </row>
  </sheetData>
  <pageMargins left="0.25" right="0.25" top="0.75" bottom="0.75" header="0.3" footer="0.3"/>
  <pageSetup scale="41" orientation="portrait" horizontalDpi="0" verticalDpi="0" copies="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582E36-A12B-6941-B09D-1827772270DE}">
  <dimension ref="A1:T205"/>
  <sheetViews>
    <sheetView topLeftCell="A180" workbookViewId="0">
      <selection activeCell="G182" sqref="G182:G205"/>
    </sheetView>
  </sheetViews>
  <sheetFormatPr baseColWidth="10" defaultRowHeight="16"/>
  <cols>
    <col min="1" max="1" width="7.85546875" bestFit="1" customWidth="1"/>
    <col min="2" max="3" width="7.42578125" bestFit="1" customWidth="1"/>
    <col min="5" max="5" width="9.140625" bestFit="1" customWidth="1"/>
    <col min="7" max="7" width="7.85546875" bestFit="1" customWidth="1"/>
    <col min="8" max="8" width="7" bestFit="1" customWidth="1"/>
    <col min="9" max="9" width="10" bestFit="1" customWidth="1"/>
    <col min="10" max="11" width="7.42578125" bestFit="1" customWidth="1"/>
    <col min="12" max="12" width="11.140625" customWidth="1"/>
    <col min="13" max="13" width="5.28515625" bestFit="1" customWidth="1"/>
    <col min="15" max="15" width="14.42578125" bestFit="1" customWidth="1"/>
    <col min="16" max="16" width="7.42578125" bestFit="1" customWidth="1"/>
    <col min="17" max="17" width="5.7109375" bestFit="1" customWidth="1"/>
    <col min="18" max="18" width="7.28515625" bestFit="1" customWidth="1"/>
    <col min="19" max="19" width="6.140625" bestFit="1" customWidth="1"/>
    <col min="20" max="20" width="10.42578125" bestFit="1" customWidth="1"/>
  </cols>
  <sheetData>
    <row r="1" spans="1:20" ht="35" thickBot="1">
      <c r="A1" s="1" t="s">
        <v>225</v>
      </c>
      <c r="B1" s="2" t="s">
        <v>226</v>
      </c>
      <c r="C1" s="2" t="s">
        <v>227</v>
      </c>
      <c r="D1" s="3" t="s">
        <v>228</v>
      </c>
      <c r="E1" s="52" t="s">
        <v>230</v>
      </c>
      <c r="G1" s="31" t="s">
        <v>225</v>
      </c>
      <c r="H1" s="32" t="s">
        <v>560</v>
      </c>
      <c r="I1" s="32" t="s">
        <v>241</v>
      </c>
      <c r="J1" s="194" t="s">
        <v>226</v>
      </c>
      <c r="K1" s="194" t="s">
        <v>227</v>
      </c>
      <c r="L1" s="195" t="s">
        <v>228</v>
      </c>
      <c r="M1" s="33" t="s">
        <v>567</v>
      </c>
      <c r="O1" s="282" t="s">
        <v>567</v>
      </c>
      <c r="P1" s="183" t="s">
        <v>568</v>
      </c>
      <c r="Q1" s="183"/>
      <c r="R1" s="183"/>
      <c r="S1" s="183"/>
      <c r="T1" s="184"/>
    </row>
    <row r="2" spans="1:20" ht="18" thickTop="1" thickBot="1">
      <c r="A2" s="6" t="s">
        <v>0</v>
      </c>
      <c r="B2" s="7">
        <v>1.8</v>
      </c>
      <c r="C2" s="7">
        <v>2.08</v>
      </c>
      <c r="D2" s="7">
        <v>60</v>
      </c>
      <c r="E2" s="22" t="s">
        <v>563</v>
      </c>
      <c r="G2" s="6" t="s">
        <v>0</v>
      </c>
      <c r="H2" s="28" t="s">
        <v>2</v>
      </c>
      <c r="I2" s="28" t="s">
        <v>4</v>
      </c>
      <c r="J2" s="7">
        <v>1.8</v>
      </c>
      <c r="K2" s="7">
        <v>2.08</v>
      </c>
      <c r="L2" s="7">
        <v>60</v>
      </c>
      <c r="M2" s="22" t="s">
        <v>568</v>
      </c>
      <c r="O2" s="301"/>
      <c r="P2" s="283"/>
      <c r="Q2" s="283"/>
      <c r="R2" s="283"/>
      <c r="S2" s="283"/>
      <c r="T2" s="284"/>
    </row>
    <row r="3" spans="1:20" ht="17" thickBot="1">
      <c r="A3" s="198" t="s">
        <v>5</v>
      </c>
      <c r="B3" s="10">
        <v>1.82</v>
      </c>
      <c r="C3" s="10">
        <v>2.0299999999999998</v>
      </c>
      <c r="D3" s="10">
        <v>109</v>
      </c>
      <c r="E3" s="18" t="s">
        <v>563</v>
      </c>
      <c r="G3" s="9" t="s">
        <v>7</v>
      </c>
      <c r="H3" s="13" t="s">
        <v>2</v>
      </c>
      <c r="I3" s="13" t="s">
        <v>4</v>
      </c>
      <c r="J3" s="199">
        <v>1.87</v>
      </c>
      <c r="K3" s="199">
        <v>1.75</v>
      </c>
      <c r="L3" s="10">
        <v>83.7</v>
      </c>
      <c r="M3" s="18" t="s">
        <v>568</v>
      </c>
      <c r="O3" s="285" t="s">
        <v>565</v>
      </c>
      <c r="P3" s="285" t="s">
        <v>570</v>
      </c>
      <c r="Q3" s="301"/>
      <c r="R3" s="283"/>
      <c r="S3" s="283"/>
      <c r="T3" s="284"/>
    </row>
    <row r="4" spans="1:20" ht="17" thickBot="1">
      <c r="A4" s="49" t="s">
        <v>7</v>
      </c>
      <c r="B4" s="10">
        <v>1.87</v>
      </c>
      <c r="C4" s="10">
        <v>1.75</v>
      </c>
      <c r="D4" s="10">
        <v>83.7</v>
      </c>
      <c r="E4" s="18" t="s">
        <v>563</v>
      </c>
      <c r="G4" s="9" t="s">
        <v>9</v>
      </c>
      <c r="H4" s="13" t="s">
        <v>11</v>
      </c>
      <c r="I4" s="13" t="s">
        <v>4</v>
      </c>
      <c r="J4" s="199">
        <v>1.85</v>
      </c>
      <c r="K4" s="199">
        <v>1.79</v>
      </c>
      <c r="L4" s="10">
        <v>75.099999999999994</v>
      </c>
      <c r="M4" s="18" t="s">
        <v>568</v>
      </c>
      <c r="O4" s="191" t="s">
        <v>571</v>
      </c>
      <c r="P4" s="287" t="s">
        <v>75</v>
      </c>
      <c r="Q4" s="288" t="s">
        <v>137</v>
      </c>
      <c r="R4" s="288" t="s">
        <v>11</v>
      </c>
      <c r="S4" s="289" t="s">
        <v>2</v>
      </c>
      <c r="T4" s="191" t="s">
        <v>566</v>
      </c>
    </row>
    <row r="5" spans="1:20" ht="17" thickTop="1">
      <c r="A5" s="49" t="s">
        <v>9</v>
      </c>
      <c r="B5" s="10">
        <v>1.85</v>
      </c>
      <c r="C5" s="10">
        <v>1.79</v>
      </c>
      <c r="D5" s="10">
        <v>75.099999999999994</v>
      </c>
      <c r="E5" s="18" t="s">
        <v>563</v>
      </c>
      <c r="G5" s="9" t="s">
        <v>13</v>
      </c>
      <c r="H5" s="13" t="s">
        <v>11</v>
      </c>
      <c r="I5" s="13" t="s">
        <v>4</v>
      </c>
      <c r="J5" s="199">
        <v>1.86</v>
      </c>
      <c r="K5" s="199">
        <v>1.8</v>
      </c>
      <c r="L5" s="10">
        <v>140</v>
      </c>
      <c r="M5" s="18" t="s">
        <v>568</v>
      </c>
      <c r="O5" s="302" t="s">
        <v>564</v>
      </c>
      <c r="P5" s="15"/>
      <c r="Q5" s="178">
        <v>30</v>
      </c>
      <c r="R5" s="178"/>
      <c r="S5" s="178">
        <v>30</v>
      </c>
      <c r="T5" s="309">
        <v>60</v>
      </c>
    </row>
    <row r="6" spans="1:20" ht="17" thickBot="1">
      <c r="A6" s="198" t="s">
        <v>13</v>
      </c>
      <c r="B6" s="10">
        <v>1.86</v>
      </c>
      <c r="C6" s="10">
        <v>1.8</v>
      </c>
      <c r="D6" s="10">
        <v>140</v>
      </c>
      <c r="E6" s="18" t="s">
        <v>563</v>
      </c>
      <c r="G6" s="9" t="s">
        <v>15</v>
      </c>
      <c r="H6" s="13" t="s">
        <v>11</v>
      </c>
      <c r="I6" s="13" t="s">
        <v>4</v>
      </c>
      <c r="J6" s="199">
        <v>1.88</v>
      </c>
      <c r="K6" s="199">
        <v>1.77</v>
      </c>
      <c r="L6" s="10">
        <v>61</v>
      </c>
      <c r="M6" s="18" t="s">
        <v>568</v>
      </c>
      <c r="O6" s="193" t="s">
        <v>4</v>
      </c>
      <c r="P6" s="9">
        <v>30</v>
      </c>
      <c r="Q6" s="13">
        <v>30</v>
      </c>
      <c r="R6" s="13">
        <v>30</v>
      </c>
      <c r="S6" s="13">
        <v>30</v>
      </c>
      <c r="T6" s="286">
        <v>120</v>
      </c>
    </row>
    <row r="7" spans="1:20" ht="17" thickBot="1">
      <c r="A7" s="196" t="s">
        <v>15</v>
      </c>
      <c r="B7" s="10">
        <v>1.88</v>
      </c>
      <c r="C7" s="10">
        <v>1.77</v>
      </c>
      <c r="D7" s="10">
        <v>61</v>
      </c>
      <c r="E7" s="18" t="s">
        <v>563</v>
      </c>
      <c r="G7" s="9" t="s">
        <v>18</v>
      </c>
      <c r="H7" s="13" t="s">
        <v>11</v>
      </c>
      <c r="I7" s="13" t="s">
        <v>4</v>
      </c>
      <c r="J7" s="199">
        <v>1.79</v>
      </c>
      <c r="K7" s="199">
        <v>1.83</v>
      </c>
      <c r="L7" s="10">
        <v>41.9</v>
      </c>
      <c r="M7" s="18" t="s">
        <v>568</v>
      </c>
      <c r="O7" s="190" t="s">
        <v>566</v>
      </c>
      <c r="P7" s="192">
        <v>30</v>
      </c>
      <c r="Q7" s="187">
        <v>60</v>
      </c>
      <c r="R7" s="187">
        <v>30</v>
      </c>
      <c r="S7" s="187">
        <v>60</v>
      </c>
      <c r="T7" s="189">
        <v>180</v>
      </c>
    </row>
    <row r="8" spans="1:20">
      <c r="A8" s="197" t="s">
        <v>17</v>
      </c>
      <c r="B8" s="10">
        <v>1.85</v>
      </c>
      <c r="C8" s="10">
        <v>1.74</v>
      </c>
      <c r="D8" s="10">
        <v>25.7</v>
      </c>
      <c r="E8" s="18" t="s">
        <v>563</v>
      </c>
      <c r="G8" s="9" t="s">
        <v>19</v>
      </c>
      <c r="H8" s="13" t="s">
        <v>11</v>
      </c>
      <c r="I8" s="13" t="s">
        <v>4</v>
      </c>
      <c r="J8" s="199">
        <v>1.89</v>
      </c>
      <c r="K8" s="199">
        <v>1.78</v>
      </c>
      <c r="L8" s="10">
        <v>71.7</v>
      </c>
      <c r="M8" s="18" t="s">
        <v>568</v>
      </c>
    </row>
    <row r="9" spans="1:20">
      <c r="A9" s="197" t="s">
        <v>18</v>
      </c>
      <c r="B9" s="13">
        <v>1.79</v>
      </c>
      <c r="C9" s="13">
        <v>1.83</v>
      </c>
      <c r="D9" s="10">
        <v>41.9</v>
      </c>
      <c r="E9" s="18" t="s">
        <v>563</v>
      </c>
      <c r="G9" s="9" t="s">
        <v>21</v>
      </c>
      <c r="H9" s="13" t="s">
        <v>11</v>
      </c>
      <c r="I9" s="13" t="s">
        <v>4</v>
      </c>
      <c r="J9" s="199">
        <v>1.91</v>
      </c>
      <c r="K9" s="199">
        <v>1.87</v>
      </c>
      <c r="L9" s="10">
        <v>51.6</v>
      </c>
      <c r="M9" s="18" t="s">
        <v>568</v>
      </c>
    </row>
    <row r="10" spans="1:20">
      <c r="A10" s="49" t="s">
        <v>19</v>
      </c>
      <c r="B10" s="10">
        <v>1.89</v>
      </c>
      <c r="C10" s="10">
        <v>1.78</v>
      </c>
      <c r="D10" s="10">
        <v>71.7</v>
      </c>
      <c r="E10" s="18" t="s">
        <v>563</v>
      </c>
      <c r="G10" s="9" t="s">
        <v>23</v>
      </c>
      <c r="H10" s="13" t="s">
        <v>11</v>
      </c>
      <c r="I10" s="13" t="s">
        <v>4</v>
      </c>
      <c r="J10" s="199">
        <v>1.86</v>
      </c>
      <c r="K10" s="199">
        <v>1.85</v>
      </c>
      <c r="L10" s="10">
        <v>110</v>
      </c>
      <c r="M10" s="18" t="s">
        <v>568</v>
      </c>
    </row>
    <row r="11" spans="1:20">
      <c r="A11" s="197" t="s">
        <v>21</v>
      </c>
      <c r="B11" s="13">
        <v>1.91</v>
      </c>
      <c r="C11" s="13">
        <v>1.87</v>
      </c>
      <c r="D11" s="13">
        <v>51.6</v>
      </c>
      <c r="E11" s="18" t="s">
        <v>563</v>
      </c>
      <c r="G11" s="9" t="s">
        <v>25</v>
      </c>
      <c r="H11" s="13" t="s">
        <v>11</v>
      </c>
      <c r="I11" s="13" t="s">
        <v>4</v>
      </c>
      <c r="J11" s="199">
        <v>1.88</v>
      </c>
      <c r="K11" s="199">
        <v>1.82</v>
      </c>
      <c r="L11" s="10">
        <v>64.599999999999994</v>
      </c>
      <c r="M11" s="18" t="s">
        <v>568</v>
      </c>
      <c r="R11" s="200"/>
    </row>
    <row r="12" spans="1:20">
      <c r="A12" s="49" t="s">
        <v>23</v>
      </c>
      <c r="B12" s="10">
        <v>1.86</v>
      </c>
      <c r="C12" s="10">
        <v>1.85</v>
      </c>
      <c r="D12" s="13">
        <v>110</v>
      </c>
      <c r="E12" s="18" t="s">
        <v>563</v>
      </c>
      <c r="G12" s="9" t="s">
        <v>27</v>
      </c>
      <c r="H12" s="13" t="s">
        <v>11</v>
      </c>
      <c r="I12" s="13" t="s">
        <v>4</v>
      </c>
      <c r="J12" s="199">
        <v>1.88</v>
      </c>
      <c r="K12" s="199">
        <v>1.98</v>
      </c>
      <c r="L12" s="10">
        <v>59.2</v>
      </c>
      <c r="M12" s="18" t="s">
        <v>568</v>
      </c>
      <c r="R12" s="200"/>
    </row>
    <row r="13" spans="1:20">
      <c r="A13" s="197" t="s">
        <v>25</v>
      </c>
      <c r="B13" s="10">
        <v>1.88</v>
      </c>
      <c r="C13" s="10">
        <v>1.82</v>
      </c>
      <c r="D13" s="10">
        <v>64.599999999999994</v>
      </c>
      <c r="E13" s="18" t="s">
        <v>563</v>
      </c>
      <c r="G13" s="9" t="s">
        <v>29</v>
      </c>
      <c r="H13" s="13" t="s">
        <v>11</v>
      </c>
      <c r="I13" s="13" t="s">
        <v>4</v>
      </c>
      <c r="J13" s="199">
        <v>1.79</v>
      </c>
      <c r="K13" s="199">
        <v>1.77</v>
      </c>
      <c r="L13" s="10">
        <v>182</v>
      </c>
      <c r="M13" s="18" t="s">
        <v>568</v>
      </c>
      <c r="R13" s="200"/>
    </row>
    <row r="14" spans="1:20">
      <c r="A14" s="197" t="s">
        <v>27</v>
      </c>
      <c r="B14" s="10">
        <v>1.88</v>
      </c>
      <c r="C14" s="10">
        <v>1.98</v>
      </c>
      <c r="D14" s="10">
        <v>59.2</v>
      </c>
      <c r="E14" s="18" t="s">
        <v>562</v>
      </c>
      <c r="G14" s="9" t="s">
        <v>31</v>
      </c>
      <c r="H14" s="13" t="s">
        <v>11</v>
      </c>
      <c r="I14" s="13" t="s">
        <v>4</v>
      </c>
      <c r="J14" s="199">
        <v>1.79</v>
      </c>
      <c r="K14" s="199">
        <v>1.77</v>
      </c>
      <c r="L14" s="10">
        <v>170</v>
      </c>
      <c r="M14" s="18" t="s">
        <v>568</v>
      </c>
      <c r="R14" s="200"/>
    </row>
    <row r="15" spans="1:20">
      <c r="A15" s="198" t="s">
        <v>29</v>
      </c>
      <c r="B15" s="10">
        <v>1.79</v>
      </c>
      <c r="C15" s="10">
        <v>1.77</v>
      </c>
      <c r="D15" s="10">
        <v>182</v>
      </c>
      <c r="E15" s="18" t="s">
        <v>562</v>
      </c>
      <c r="G15" s="9" t="s">
        <v>33</v>
      </c>
      <c r="H15" s="13" t="s">
        <v>11</v>
      </c>
      <c r="I15" s="13" t="s">
        <v>4</v>
      </c>
      <c r="J15" s="199">
        <v>1.86</v>
      </c>
      <c r="K15" s="199">
        <v>1.87</v>
      </c>
      <c r="L15" s="10">
        <v>133</v>
      </c>
      <c r="M15" s="18" t="s">
        <v>568</v>
      </c>
      <c r="R15" s="200"/>
    </row>
    <row r="16" spans="1:20">
      <c r="A16" s="198" t="s">
        <v>31</v>
      </c>
      <c r="B16" s="10">
        <v>1.79</v>
      </c>
      <c r="C16" s="10">
        <v>1.77</v>
      </c>
      <c r="D16" s="13">
        <v>170</v>
      </c>
      <c r="E16" s="18" t="s">
        <v>562</v>
      </c>
      <c r="G16" s="9" t="s">
        <v>35</v>
      </c>
      <c r="H16" s="13" t="s">
        <v>11</v>
      </c>
      <c r="I16" s="13" t="s">
        <v>4</v>
      </c>
      <c r="J16" s="199">
        <v>1.86</v>
      </c>
      <c r="K16" s="199">
        <v>1.77</v>
      </c>
      <c r="L16" s="10">
        <v>86.5</v>
      </c>
      <c r="M16" s="18" t="s">
        <v>568</v>
      </c>
      <c r="R16" s="200"/>
    </row>
    <row r="17" spans="1:18">
      <c r="A17" s="198" t="s">
        <v>33</v>
      </c>
      <c r="B17" s="10">
        <v>1.86</v>
      </c>
      <c r="C17" s="10">
        <v>1.87</v>
      </c>
      <c r="D17" s="10">
        <v>133</v>
      </c>
      <c r="E17" s="18" t="s">
        <v>562</v>
      </c>
      <c r="G17" s="9" t="s">
        <v>37</v>
      </c>
      <c r="H17" s="13" t="s">
        <v>11</v>
      </c>
      <c r="I17" s="13" t="s">
        <v>4</v>
      </c>
      <c r="J17" s="199">
        <v>1.92</v>
      </c>
      <c r="K17" s="199">
        <v>1.87</v>
      </c>
      <c r="L17" s="10">
        <v>103</v>
      </c>
      <c r="M17" s="18" t="s">
        <v>568</v>
      </c>
      <c r="R17" s="200"/>
    </row>
    <row r="18" spans="1:18">
      <c r="A18" s="198" t="s">
        <v>35</v>
      </c>
      <c r="B18" s="10">
        <v>1.86</v>
      </c>
      <c r="C18" s="10">
        <v>1.77</v>
      </c>
      <c r="D18" s="10">
        <v>86.5</v>
      </c>
      <c r="E18" s="18" t="s">
        <v>562</v>
      </c>
      <c r="G18" s="9" t="s">
        <v>39</v>
      </c>
      <c r="H18" s="13" t="s">
        <v>11</v>
      </c>
      <c r="I18" s="13" t="s">
        <v>4</v>
      </c>
      <c r="J18" s="199">
        <v>1.85</v>
      </c>
      <c r="K18" s="199">
        <v>1.79</v>
      </c>
      <c r="L18" s="10">
        <v>169</v>
      </c>
      <c r="M18" s="18" t="s">
        <v>568</v>
      </c>
      <c r="R18" s="200"/>
    </row>
    <row r="19" spans="1:18">
      <c r="A19" s="49" t="s">
        <v>37</v>
      </c>
      <c r="B19" s="10">
        <v>1.92</v>
      </c>
      <c r="C19" s="10">
        <v>1.87</v>
      </c>
      <c r="D19" s="10">
        <v>103</v>
      </c>
      <c r="E19" s="18" t="s">
        <v>562</v>
      </c>
      <c r="G19" s="9" t="s">
        <v>41</v>
      </c>
      <c r="H19" s="13" t="s">
        <v>11</v>
      </c>
      <c r="I19" s="13" t="s">
        <v>4</v>
      </c>
      <c r="J19" s="199">
        <v>1.9</v>
      </c>
      <c r="K19" s="199">
        <v>1.82</v>
      </c>
      <c r="L19" s="10">
        <v>105</v>
      </c>
      <c r="M19" s="18" t="s">
        <v>568</v>
      </c>
      <c r="R19" s="200"/>
    </row>
    <row r="20" spans="1:18">
      <c r="A20" s="198" t="s">
        <v>39</v>
      </c>
      <c r="B20" s="13">
        <v>1.85</v>
      </c>
      <c r="C20" s="13">
        <v>1.79</v>
      </c>
      <c r="D20" s="13">
        <v>169</v>
      </c>
      <c r="E20" s="18" t="s">
        <v>562</v>
      </c>
      <c r="G20" s="9" t="s">
        <v>43</v>
      </c>
      <c r="H20" s="13" t="s">
        <v>11</v>
      </c>
      <c r="I20" s="13" t="s">
        <v>4</v>
      </c>
      <c r="J20" s="199">
        <v>1.89</v>
      </c>
      <c r="K20" s="199">
        <v>1.78</v>
      </c>
      <c r="L20" s="10">
        <v>188</v>
      </c>
      <c r="M20" s="18" t="s">
        <v>568</v>
      </c>
      <c r="R20" s="200"/>
    </row>
    <row r="21" spans="1:18">
      <c r="A21" s="198" t="s">
        <v>41</v>
      </c>
      <c r="B21" s="13">
        <v>1.9</v>
      </c>
      <c r="C21" s="13">
        <v>1.82</v>
      </c>
      <c r="D21" s="13">
        <v>105</v>
      </c>
      <c r="E21" s="18" t="s">
        <v>562</v>
      </c>
      <c r="G21" s="9" t="s">
        <v>45</v>
      </c>
      <c r="H21" s="13" t="s">
        <v>11</v>
      </c>
      <c r="I21" s="13" t="s">
        <v>4</v>
      </c>
      <c r="J21" s="199">
        <v>1.8</v>
      </c>
      <c r="K21" s="199">
        <v>1.92</v>
      </c>
      <c r="L21" s="10">
        <v>44.8</v>
      </c>
      <c r="M21" s="18" t="s">
        <v>568</v>
      </c>
      <c r="R21" s="200"/>
    </row>
    <row r="22" spans="1:18">
      <c r="A22" s="198" t="s">
        <v>43</v>
      </c>
      <c r="B22" s="13">
        <v>1.89</v>
      </c>
      <c r="C22" s="13">
        <v>1.78</v>
      </c>
      <c r="D22" s="13">
        <v>188</v>
      </c>
      <c r="E22" s="18" t="s">
        <v>562</v>
      </c>
      <c r="G22" s="9" t="s">
        <v>47</v>
      </c>
      <c r="H22" s="13" t="s">
        <v>11</v>
      </c>
      <c r="I22" s="13" t="s">
        <v>4</v>
      </c>
      <c r="J22" s="199">
        <v>1.89</v>
      </c>
      <c r="K22" s="199">
        <v>1.84</v>
      </c>
      <c r="L22" s="10">
        <v>58.3</v>
      </c>
      <c r="M22" s="18" t="s">
        <v>568</v>
      </c>
      <c r="R22" s="200"/>
    </row>
    <row r="23" spans="1:18">
      <c r="A23" s="49" t="s">
        <v>45</v>
      </c>
      <c r="B23" s="10">
        <v>1.8</v>
      </c>
      <c r="C23" s="10">
        <v>1.92</v>
      </c>
      <c r="D23" s="10">
        <v>44.8</v>
      </c>
      <c r="E23" s="18" t="s">
        <v>562</v>
      </c>
      <c r="G23" s="9" t="s">
        <v>49</v>
      </c>
      <c r="H23" s="13" t="s">
        <v>11</v>
      </c>
      <c r="I23" s="13" t="s">
        <v>4</v>
      </c>
      <c r="J23" s="199">
        <v>1.94</v>
      </c>
      <c r="K23" s="199">
        <v>1.83</v>
      </c>
      <c r="L23" s="10">
        <v>203</v>
      </c>
      <c r="M23" s="18" t="s">
        <v>568</v>
      </c>
      <c r="R23" s="200"/>
    </row>
    <row r="24" spans="1:18">
      <c r="A24" s="197" t="s">
        <v>47</v>
      </c>
      <c r="B24" s="10">
        <v>1.89</v>
      </c>
      <c r="C24" s="10">
        <v>1.84</v>
      </c>
      <c r="D24" s="10">
        <v>58.3</v>
      </c>
      <c r="E24" s="18" t="s">
        <v>562</v>
      </c>
      <c r="G24" s="9" t="s">
        <v>51</v>
      </c>
      <c r="H24" s="13" t="s">
        <v>11</v>
      </c>
      <c r="I24" s="13" t="s">
        <v>4</v>
      </c>
      <c r="J24" s="199">
        <v>1.88</v>
      </c>
      <c r="K24" s="199">
        <v>1.84</v>
      </c>
      <c r="L24" s="10">
        <v>147</v>
      </c>
      <c r="M24" s="18" t="s">
        <v>568</v>
      </c>
      <c r="R24" s="200"/>
    </row>
    <row r="25" spans="1:18">
      <c r="A25" s="198" t="s">
        <v>49</v>
      </c>
      <c r="B25" s="10">
        <v>1.94</v>
      </c>
      <c r="C25" s="10">
        <v>1.83</v>
      </c>
      <c r="D25" s="10">
        <v>203</v>
      </c>
      <c r="E25" s="18" t="s">
        <v>562</v>
      </c>
      <c r="G25" s="9" t="s">
        <v>55</v>
      </c>
      <c r="H25" s="13" t="s">
        <v>11</v>
      </c>
      <c r="I25" s="13" t="s">
        <v>4</v>
      </c>
      <c r="J25" s="199">
        <v>1.94</v>
      </c>
      <c r="K25" s="199">
        <v>1.79</v>
      </c>
      <c r="L25" s="10">
        <v>71.5</v>
      </c>
      <c r="M25" s="18" t="s">
        <v>568</v>
      </c>
      <c r="R25" s="200"/>
    </row>
    <row r="26" spans="1:18">
      <c r="A26" s="198" t="s">
        <v>51</v>
      </c>
      <c r="B26" s="10">
        <v>1.88</v>
      </c>
      <c r="C26" s="10">
        <v>1.84</v>
      </c>
      <c r="D26" s="10">
        <v>147</v>
      </c>
      <c r="E26" s="18" t="s">
        <v>562</v>
      </c>
      <c r="G26" s="9" t="s">
        <v>57</v>
      </c>
      <c r="H26" s="13" t="s">
        <v>11</v>
      </c>
      <c r="I26" s="13" t="s">
        <v>4</v>
      </c>
      <c r="J26" s="199">
        <v>1.88</v>
      </c>
      <c r="K26" s="199">
        <v>1.88</v>
      </c>
      <c r="L26" s="10">
        <v>51</v>
      </c>
      <c r="M26" s="18" t="s">
        <v>568</v>
      </c>
      <c r="R26" s="200"/>
    </row>
    <row r="27" spans="1:18">
      <c r="A27" s="49" t="s">
        <v>53</v>
      </c>
      <c r="B27" s="10">
        <v>1.84</v>
      </c>
      <c r="C27" s="10">
        <v>1.72</v>
      </c>
      <c r="D27" s="10">
        <v>70.7</v>
      </c>
      <c r="E27" s="18" t="s">
        <v>562</v>
      </c>
      <c r="G27" s="9" t="s">
        <v>59</v>
      </c>
      <c r="H27" s="13" t="s">
        <v>11</v>
      </c>
      <c r="I27" s="13" t="s">
        <v>4</v>
      </c>
      <c r="J27" s="199">
        <v>1.82</v>
      </c>
      <c r="K27" s="199">
        <v>2.1800000000000002</v>
      </c>
      <c r="L27" s="10">
        <v>116</v>
      </c>
      <c r="M27" s="18" t="s">
        <v>568</v>
      </c>
    </row>
    <row r="28" spans="1:18">
      <c r="A28" s="197" t="s">
        <v>55</v>
      </c>
      <c r="B28" s="10">
        <v>1.94</v>
      </c>
      <c r="C28" s="10">
        <v>1.79</v>
      </c>
      <c r="D28" s="10">
        <v>71.5</v>
      </c>
      <c r="E28" s="19" t="s">
        <v>562</v>
      </c>
      <c r="G28" s="9" t="s">
        <v>61</v>
      </c>
      <c r="H28" s="13" t="s">
        <v>11</v>
      </c>
      <c r="I28" s="13" t="s">
        <v>4</v>
      </c>
      <c r="J28" s="199">
        <v>1.87</v>
      </c>
      <c r="K28" s="199">
        <v>1.73</v>
      </c>
      <c r="L28" s="10">
        <v>191</v>
      </c>
      <c r="M28" s="18" t="s">
        <v>568</v>
      </c>
    </row>
    <row r="29" spans="1:18">
      <c r="A29" s="197" t="s">
        <v>57</v>
      </c>
      <c r="B29" s="10">
        <v>1.88</v>
      </c>
      <c r="C29" s="10">
        <v>1.88</v>
      </c>
      <c r="D29" s="10">
        <v>51</v>
      </c>
      <c r="E29" s="18" t="s">
        <v>562</v>
      </c>
      <c r="G29" s="9" t="s">
        <v>63</v>
      </c>
      <c r="H29" s="13" t="s">
        <v>11</v>
      </c>
      <c r="I29" s="13" t="s">
        <v>4</v>
      </c>
      <c r="J29" s="199">
        <v>1.89</v>
      </c>
      <c r="K29" s="199">
        <v>1.87</v>
      </c>
      <c r="L29" s="10">
        <v>136</v>
      </c>
      <c r="M29" s="18" t="s">
        <v>568</v>
      </c>
    </row>
    <row r="30" spans="1:18">
      <c r="A30" s="198" t="s">
        <v>59</v>
      </c>
      <c r="B30" s="10">
        <v>1.82</v>
      </c>
      <c r="C30" s="10">
        <v>2.1800000000000002</v>
      </c>
      <c r="D30" s="10">
        <v>116</v>
      </c>
      <c r="E30" s="18" t="s">
        <v>562</v>
      </c>
      <c r="G30" s="9" t="s">
        <v>67</v>
      </c>
      <c r="H30" s="13" t="s">
        <v>11</v>
      </c>
      <c r="I30" s="13" t="s">
        <v>4</v>
      </c>
      <c r="J30" s="199">
        <v>1.81</v>
      </c>
      <c r="K30" s="199">
        <v>1.73</v>
      </c>
      <c r="L30" s="10">
        <v>150</v>
      </c>
      <c r="M30" s="18" t="s">
        <v>568</v>
      </c>
    </row>
    <row r="31" spans="1:18">
      <c r="A31" s="198" t="s">
        <v>61</v>
      </c>
      <c r="B31" s="10">
        <v>1.87</v>
      </c>
      <c r="C31" s="10">
        <v>1.73</v>
      </c>
      <c r="D31" s="10">
        <v>191</v>
      </c>
      <c r="E31" s="18" t="s">
        <v>562</v>
      </c>
      <c r="G31" s="9" t="s">
        <v>69</v>
      </c>
      <c r="H31" s="13" t="s">
        <v>11</v>
      </c>
      <c r="I31" s="13" t="s">
        <v>4</v>
      </c>
      <c r="J31" s="199">
        <v>1.9</v>
      </c>
      <c r="K31" s="199">
        <v>1.73</v>
      </c>
      <c r="L31" s="10">
        <v>39.5</v>
      </c>
      <c r="M31" s="18" t="s">
        <v>568</v>
      </c>
    </row>
    <row r="32" spans="1:18">
      <c r="A32" s="198" t="s">
        <v>63</v>
      </c>
      <c r="B32" s="10">
        <v>1.89</v>
      </c>
      <c r="C32" s="10">
        <v>1.87</v>
      </c>
      <c r="D32" s="10">
        <v>136</v>
      </c>
      <c r="E32" s="18" t="s">
        <v>562</v>
      </c>
      <c r="G32" s="9" t="s">
        <v>71</v>
      </c>
      <c r="H32" s="13" t="s">
        <v>11</v>
      </c>
      <c r="I32" s="13" t="s">
        <v>4</v>
      </c>
      <c r="J32" s="199">
        <v>1.85</v>
      </c>
      <c r="K32" s="199">
        <v>1.74</v>
      </c>
      <c r="L32" s="10">
        <v>89</v>
      </c>
      <c r="M32" s="18" t="s">
        <v>568</v>
      </c>
    </row>
    <row r="33" spans="1:13">
      <c r="A33" s="197" t="s">
        <v>65</v>
      </c>
      <c r="B33" s="13">
        <v>1.9</v>
      </c>
      <c r="C33" s="13">
        <v>1.75</v>
      </c>
      <c r="D33" s="10">
        <v>20.3</v>
      </c>
      <c r="E33" s="18" t="s">
        <v>562</v>
      </c>
      <c r="G33" s="9" t="s">
        <v>73</v>
      </c>
      <c r="H33" s="13" t="s">
        <v>11</v>
      </c>
      <c r="I33" s="13" t="s">
        <v>4</v>
      </c>
      <c r="J33" s="199">
        <v>1.93</v>
      </c>
      <c r="K33" s="199">
        <v>1.74</v>
      </c>
      <c r="L33" s="10">
        <v>83</v>
      </c>
      <c r="M33" s="18" t="s">
        <v>568</v>
      </c>
    </row>
    <row r="34" spans="1:13">
      <c r="A34" s="198" t="s">
        <v>67</v>
      </c>
      <c r="B34" s="10">
        <v>1.81</v>
      </c>
      <c r="C34" s="10">
        <v>1.73</v>
      </c>
      <c r="D34" s="10">
        <v>150</v>
      </c>
      <c r="E34" s="18" t="s">
        <v>562</v>
      </c>
      <c r="G34" s="9" t="s">
        <v>77</v>
      </c>
      <c r="H34" s="13" t="s">
        <v>75</v>
      </c>
      <c r="I34" s="13" t="s">
        <v>4</v>
      </c>
      <c r="J34" s="199">
        <v>1.82</v>
      </c>
      <c r="K34" s="199">
        <v>2.15</v>
      </c>
      <c r="L34" s="10">
        <v>96.3</v>
      </c>
      <c r="M34" s="18" t="s">
        <v>568</v>
      </c>
    </row>
    <row r="35" spans="1:13">
      <c r="A35" s="197" t="s">
        <v>69</v>
      </c>
      <c r="B35" s="13">
        <v>1.9</v>
      </c>
      <c r="C35" s="13">
        <v>1.73</v>
      </c>
      <c r="D35" s="13">
        <v>39.5</v>
      </c>
      <c r="E35" s="18" t="s">
        <v>562</v>
      </c>
      <c r="G35" s="9" t="s">
        <v>79</v>
      </c>
      <c r="H35" s="13" t="s">
        <v>75</v>
      </c>
      <c r="I35" s="13" t="s">
        <v>4</v>
      </c>
      <c r="J35" s="199">
        <v>1.84</v>
      </c>
      <c r="K35" s="199">
        <v>2.0299999999999998</v>
      </c>
      <c r="L35" s="10">
        <v>100</v>
      </c>
      <c r="M35" s="18" t="s">
        <v>568</v>
      </c>
    </row>
    <row r="36" spans="1:13">
      <c r="A36" s="49" t="s">
        <v>71</v>
      </c>
      <c r="B36" s="10">
        <v>1.85</v>
      </c>
      <c r="C36" s="10">
        <v>1.74</v>
      </c>
      <c r="D36" s="13">
        <v>89</v>
      </c>
      <c r="E36" s="18" t="s">
        <v>562</v>
      </c>
      <c r="G36" s="9" t="s">
        <v>81</v>
      </c>
      <c r="H36" s="13" t="s">
        <v>75</v>
      </c>
      <c r="I36" s="13" t="s">
        <v>4</v>
      </c>
      <c r="J36" s="199">
        <v>1.83</v>
      </c>
      <c r="K36" s="199">
        <v>1.78</v>
      </c>
      <c r="L36" s="10">
        <v>125</v>
      </c>
      <c r="M36" s="18" t="s">
        <v>568</v>
      </c>
    </row>
    <row r="37" spans="1:13">
      <c r="A37" s="197" t="s">
        <v>73</v>
      </c>
      <c r="B37" s="10">
        <v>1.93</v>
      </c>
      <c r="C37" s="10">
        <v>1.74</v>
      </c>
      <c r="D37" s="10">
        <v>83</v>
      </c>
      <c r="E37" s="18" t="s">
        <v>562</v>
      </c>
      <c r="G37" s="9" t="s">
        <v>83</v>
      </c>
      <c r="H37" s="13" t="s">
        <v>75</v>
      </c>
      <c r="I37" s="13" t="s">
        <v>4</v>
      </c>
      <c r="J37" s="199">
        <v>1.82</v>
      </c>
      <c r="K37" s="199">
        <v>1.92</v>
      </c>
      <c r="L37" s="10">
        <v>236</v>
      </c>
      <c r="M37" s="18" t="s">
        <v>568</v>
      </c>
    </row>
    <row r="38" spans="1:13">
      <c r="A38" s="49" t="s">
        <v>77</v>
      </c>
      <c r="B38" s="10">
        <v>1.82</v>
      </c>
      <c r="C38" s="10">
        <v>2.15</v>
      </c>
      <c r="D38" s="10">
        <v>96.3</v>
      </c>
      <c r="E38" s="18" t="s">
        <v>562</v>
      </c>
      <c r="G38" s="9" t="s">
        <v>85</v>
      </c>
      <c r="H38" s="13" t="s">
        <v>75</v>
      </c>
      <c r="I38" s="13" t="s">
        <v>4</v>
      </c>
      <c r="J38" s="199">
        <v>1.82</v>
      </c>
      <c r="K38" s="199">
        <v>1.82</v>
      </c>
      <c r="L38" s="10">
        <v>93</v>
      </c>
      <c r="M38" s="18" t="s">
        <v>568</v>
      </c>
    </row>
    <row r="39" spans="1:13">
      <c r="A39" s="9" t="s">
        <v>79</v>
      </c>
      <c r="B39" s="10">
        <v>1.84</v>
      </c>
      <c r="C39" s="10">
        <v>2.0299999999999998</v>
      </c>
      <c r="D39" s="10">
        <v>100</v>
      </c>
      <c r="E39" s="18" t="s">
        <v>562</v>
      </c>
      <c r="G39" s="9" t="s">
        <v>87</v>
      </c>
      <c r="H39" s="13" t="s">
        <v>75</v>
      </c>
      <c r="I39" s="13" t="s">
        <v>4</v>
      </c>
      <c r="J39" s="199">
        <v>1.83</v>
      </c>
      <c r="K39" s="199">
        <v>1.71</v>
      </c>
      <c r="L39" s="10">
        <v>82.5</v>
      </c>
      <c r="M39" s="18" t="s">
        <v>568</v>
      </c>
    </row>
    <row r="40" spans="1:13">
      <c r="A40" s="9" t="s">
        <v>81</v>
      </c>
      <c r="B40" s="10">
        <v>1.83</v>
      </c>
      <c r="C40" s="10">
        <v>1.78</v>
      </c>
      <c r="D40" s="13">
        <v>125</v>
      </c>
      <c r="E40" s="18" t="s">
        <v>562</v>
      </c>
      <c r="G40" s="9" t="s">
        <v>89</v>
      </c>
      <c r="H40" s="13" t="s">
        <v>75</v>
      </c>
      <c r="I40" s="13" t="s">
        <v>4</v>
      </c>
      <c r="J40" s="199">
        <v>1.88</v>
      </c>
      <c r="K40" s="199">
        <v>1.92</v>
      </c>
      <c r="L40" s="10">
        <v>147</v>
      </c>
      <c r="M40" s="18" t="s">
        <v>568</v>
      </c>
    </row>
    <row r="41" spans="1:13">
      <c r="A41" s="14" t="s">
        <v>83</v>
      </c>
      <c r="B41" s="10">
        <v>1.82</v>
      </c>
      <c r="C41" s="10">
        <v>1.92</v>
      </c>
      <c r="D41" s="10">
        <v>236</v>
      </c>
      <c r="E41" s="18" t="s">
        <v>562</v>
      </c>
      <c r="G41" s="9" t="s">
        <v>91</v>
      </c>
      <c r="H41" s="13" t="s">
        <v>75</v>
      </c>
      <c r="I41" s="13" t="s">
        <v>4</v>
      </c>
      <c r="J41" s="199">
        <v>1.9</v>
      </c>
      <c r="K41" s="199">
        <v>1.8</v>
      </c>
      <c r="L41" s="10">
        <v>105</v>
      </c>
      <c r="M41" s="18" t="s">
        <v>568</v>
      </c>
    </row>
    <row r="42" spans="1:13">
      <c r="A42" s="9" t="s">
        <v>85</v>
      </c>
      <c r="B42" s="10">
        <v>1.82</v>
      </c>
      <c r="C42" s="10">
        <v>1.82</v>
      </c>
      <c r="D42" s="10">
        <v>93</v>
      </c>
      <c r="E42" s="18" t="s">
        <v>562</v>
      </c>
      <c r="G42" s="9" t="s">
        <v>93</v>
      </c>
      <c r="H42" s="13" t="s">
        <v>75</v>
      </c>
      <c r="I42" s="13" t="s">
        <v>4</v>
      </c>
      <c r="J42" s="199">
        <v>1.91</v>
      </c>
      <c r="K42" s="199">
        <v>1.9</v>
      </c>
      <c r="L42" s="10">
        <v>151</v>
      </c>
      <c r="M42" s="18" t="s">
        <v>568</v>
      </c>
    </row>
    <row r="43" spans="1:13">
      <c r="A43" s="9" t="s">
        <v>87</v>
      </c>
      <c r="B43" s="10">
        <v>1.83</v>
      </c>
      <c r="C43" s="10">
        <v>1.71</v>
      </c>
      <c r="D43" s="10">
        <v>82.5</v>
      </c>
      <c r="E43" s="18" t="s">
        <v>562</v>
      </c>
      <c r="G43" s="9" t="s">
        <v>95</v>
      </c>
      <c r="H43" s="13" t="s">
        <v>75</v>
      </c>
      <c r="I43" s="13" t="s">
        <v>4</v>
      </c>
      <c r="J43" s="199">
        <v>1.9</v>
      </c>
      <c r="K43" s="199">
        <v>1.78</v>
      </c>
      <c r="L43" s="10">
        <v>90.6</v>
      </c>
      <c r="M43" s="18" t="s">
        <v>568</v>
      </c>
    </row>
    <row r="44" spans="1:13">
      <c r="A44" s="9" t="s">
        <v>89</v>
      </c>
      <c r="B44" s="13">
        <v>1.88</v>
      </c>
      <c r="C44" s="13">
        <v>1.92</v>
      </c>
      <c r="D44" s="13">
        <v>147</v>
      </c>
      <c r="E44" s="18" t="s">
        <v>562</v>
      </c>
      <c r="G44" s="9" t="s">
        <v>97</v>
      </c>
      <c r="H44" s="13" t="s">
        <v>75</v>
      </c>
      <c r="I44" s="13" t="s">
        <v>4</v>
      </c>
      <c r="J44" s="199">
        <v>1.86</v>
      </c>
      <c r="K44" s="199">
        <v>1.97</v>
      </c>
      <c r="L44" s="10">
        <v>86.4</v>
      </c>
      <c r="M44" s="18" t="s">
        <v>568</v>
      </c>
    </row>
    <row r="45" spans="1:13">
      <c r="A45" s="9" t="s">
        <v>91</v>
      </c>
      <c r="B45" s="13">
        <v>1.9</v>
      </c>
      <c r="C45" s="13">
        <v>1.8</v>
      </c>
      <c r="D45" s="13">
        <v>105</v>
      </c>
      <c r="E45" s="18" t="s">
        <v>562</v>
      </c>
      <c r="G45" s="9" t="s">
        <v>99</v>
      </c>
      <c r="H45" s="13" t="s">
        <v>75</v>
      </c>
      <c r="I45" s="13" t="s">
        <v>4</v>
      </c>
      <c r="J45" s="199">
        <v>1.93</v>
      </c>
      <c r="K45" s="199">
        <v>1.92</v>
      </c>
      <c r="L45" s="10">
        <v>126</v>
      </c>
      <c r="M45" s="18" t="s">
        <v>568</v>
      </c>
    </row>
    <row r="46" spans="1:13">
      <c r="A46" s="9" t="s">
        <v>93</v>
      </c>
      <c r="B46" s="13">
        <v>1.91</v>
      </c>
      <c r="C46" s="13">
        <v>1.9</v>
      </c>
      <c r="D46" s="13">
        <v>151</v>
      </c>
      <c r="E46" s="18" t="s">
        <v>562</v>
      </c>
      <c r="G46" s="9" t="s">
        <v>101</v>
      </c>
      <c r="H46" s="13" t="s">
        <v>75</v>
      </c>
      <c r="I46" s="13" t="s">
        <v>4</v>
      </c>
      <c r="J46" s="199">
        <v>1.82</v>
      </c>
      <c r="K46" s="199">
        <v>2.08</v>
      </c>
      <c r="L46" s="10">
        <v>119</v>
      </c>
      <c r="M46" s="18" t="s">
        <v>568</v>
      </c>
    </row>
    <row r="47" spans="1:13">
      <c r="A47" s="9" t="s">
        <v>95</v>
      </c>
      <c r="B47" s="10">
        <v>1.9</v>
      </c>
      <c r="C47" s="10">
        <v>1.78</v>
      </c>
      <c r="D47" s="10">
        <v>90.6</v>
      </c>
      <c r="E47" s="18" t="s">
        <v>562</v>
      </c>
      <c r="G47" s="9" t="s">
        <v>103</v>
      </c>
      <c r="H47" s="13" t="s">
        <v>75</v>
      </c>
      <c r="I47" s="13" t="s">
        <v>4</v>
      </c>
      <c r="J47" s="199">
        <v>1.97</v>
      </c>
      <c r="K47" s="199">
        <v>1.83</v>
      </c>
      <c r="L47" s="10">
        <v>94.8</v>
      </c>
      <c r="M47" s="18" t="s">
        <v>568</v>
      </c>
    </row>
    <row r="48" spans="1:13">
      <c r="A48" s="9" t="s">
        <v>97</v>
      </c>
      <c r="B48" s="10">
        <v>1.86</v>
      </c>
      <c r="C48" s="10">
        <v>1.97</v>
      </c>
      <c r="D48" s="10">
        <v>86.4</v>
      </c>
      <c r="E48" s="18" t="s">
        <v>562</v>
      </c>
      <c r="G48" s="9" t="s">
        <v>105</v>
      </c>
      <c r="H48" s="13" t="s">
        <v>75</v>
      </c>
      <c r="I48" s="13" t="s">
        <v>4</v>
      </c>
      <c r="J48" s="199">
        <v>1.88</v>
      </c>
      <c r="K48" s="199">
        <v>1.9</v>
      </c>
      <c r="L48" s="10">
        <v>128</v>
      </c>
      <c r="M48" s="18" t="s">
        <v>568</v>
      </c>
    </row>
    <row r="49" spans="1:13">
      <c r="A49" s="9" t="s">
        <v>99</v>
      </c>
      <c r="B49" s="10">
        <v>1.93</v>
      </c>
      <c r="C49" s="10">
        <v>1.92</v>
      </c>
      <c r="D49" s="10">
        <v>126</v>
      </c>
      <c r="E49" s="18" t="s">
        <v>562</v>
      </c>
      <c r="G49" s="9" t="s">
        <v>107</v>
      </c>
      <c r="H49" s="13" t="s">
        <v>75</v>
      </c>
      <c r="I49" s="13" t="s">
        <v>4</v>
      </c>
      <c r="J49" s="199">
        <v>1.88</v>
      </c>
      <c r="K49" s="199">
        <v>1.97</v>
      </c>
      <c r="L49" s="10">
        <v>148</v>
      </c>
      <c r="M49" s="18" t="s">
        <v>568</v>
      </c>
    </row>
    <row r="50" spans="1:13">
      <c r="A50" s="9" t="s">
        <v>101</v>
      </c>
      <c r="B50" s="10">
        <v>1.82</v>
      </c>
      <c r="C50" s="10">
        <v>2.08</v>
      </c>
      <c r="D50" s="10">
        <v>119</v>
      </c>
      <c r="E50" s="18" t="s">
        <v>562</v>
      </c>
      <c r="G50" s="9" t="s">
        <v>109</v>
      </c>
      <c r="H50" s="13" t="s">
        <v>75</v>
      </c>
      <c r="I50" s="13" t="s">
        <v>4</v>
      </c>
      <c r="J50" s="199">
        <v>1.82</v>
      </c>
      <c r="K50" s="199">
        <v>2.02</v>
      </c>
      <c r="L50" s="10">
        <v>103</v>
      </c>
      <c r="M50" s="18" t="s">
        <v>568</v>
      </c>
    </row>
    <row r="51" spans="1:13">
      <c r="A51" s="198" t="s">
        <v>103</v>
      </c>
      <c r="B51" s="10">
        <v>1.97</v>
      </c>
      <c r="C51" s="10">
        <v>1.83</v>
      </c>
      <c r="D51" s="10">
        <v>94.8</v>
      </c>
      <c r="E51" s="18" t="s">
        <v>562</v>
      </c>
      <c r="G51" s="9" t="s">
        <v>111</v>
      </c>
      <c r="H51" s="13" t="s">
        <v>75</v>
      </c>
      <c r="I51" s="13" t="s">
        <v>4</v>
      </c>
      <c r="J51" s="199">
        <v>1.79</v>
      </c>
      <c r="K51" s="199">
        <v>1.85</v>
      </c>
      <c r="L51" s="10">
        <v>105</v>
      </c>
      <c r="M51" s="18" t="s">
        <v>568</v>
      </c>
    </row>
    <row r="52" spans="1:13">
      <c r="A52" s="12" t="s">
        <v>105</v>
      </c>
      <c r="B52" s="10">
        <v>1.88</v>
      </c>
      <c r="C52" s="10">
        <v>1.9</v>
      </c>
      <c r="D52" s="10">
        <v>128</v>
      </c>
      <c r="E52" s="19" t="s">
        <v>562</v>
      </c>
      <c r="G52" s="9" t="s">
        <v>113</v>
      </c>
      <c r="H52" s="13" t="s">
        <v>75</v>
      </c>
      <c r="I52" s="13" t="s">
        <v>4</v>
      </c>
      <c r="J52" s="199">
        <v>1.8</v>
      </c>
      <c r="K52" s="199">
        <v>1.97</v>
      </c>
      <c r="L52" s="10">
        <v>110</v>
      </c>
      <c r="M52" s="18" t="s">
        <v>568</v>
      </c>
    </row>
    <row r="53" spans="1:13">
      <c r="A53" s="9" t="s">
        <v>107</v>
      </c>
      <c r="B53" s="10">
        <v>1.88</v>
      </c>
      <c r="C53" s="10">
        <v>1.97</v>
      </c>
      <c r="D53" s="10">
        <v>148</v>
      </c>
      <c r="E53" s="18" t="s">
        <v>562</v>
      </c>
      <c r="G53" s="9" t="s">
        <v>115</v>
      </c>
      <c r="H53" s="13" t="s">
        <v>75</v>
      </c>
      <c r="I53" s="13" t="s">
        <v>4</v>
      </c>
      <c r="J53" s="199">
        <v>1.9</v>
      </c>
      <c r="K53" s="199">
        <v>1.82</v>
      </c>
      <c r="L53" s="10">
        <v>106</v>
      </c>
      <c r="M53" s="18" t="s">
        <v>568</v>
      </c>
    </row>
    <row r="54" spans="1:13">
      <c r="A54" s="9" t="s">
        <v>109</v>
      </c>
      <c r="B54" s="10">
        <v>1.82</v>
      </c>
      <c r="C54" s="10">
        <v>2.02</v>
      </c>
      <c r="D54" s="10">
        <v>103</v>
      </c>
      <c r="E54" s="18" t="s">
        <v>562</v>
      </c>
      <c r="G54" s="9" t="s">
        <v>117</v>
      </c>
      <c r="H54" s="13" t="s">
        <v>75</v>
      </c>
      <c r="I54" s="13" t="s">
        <v>4</v>
      </c>
      <c r="J54" s="199">
        <v>1.88</v>
      </c>
      <c r="K54" s="199">
        <v>1.91</v>
      </c>
      <c r="L54" s="10">
        <v>99.9</v>
      </c>
      <c r="M54" s="18" t="s">
        <v>568</v>
      </c>
    </row>
    <row r="55" spans="1:13">
      <c r="A55" s="9" t="s">
        <v>111</v>
      </c>
      <c r="B55" s="10">
        <v>1.79</v>
      </c>
      <c r="C55" s="10">
        <v>1.85</v>
      </c>
      <c r="D55" s="10">
        <v>105</v>
      </c>
      <c r="E55" s="18" t="s">
        <v>562</v>
      </c>
      <c r="G55" s="9" t="s">
        <v>119</v>
      </c>
      <c r="H55" s="13" t="s">
        <v>75</v>
      </c>
      <c r="I55" s="13" t="s">
        <v>4</v>
      </c>
      <c r="J55" s="199">
        <v>1.88</v>
      </c>
      <c r="K55" s="199">
        <v>1.91</v>
      </c>
      <c r="L55" s="10">
        <v>126</v>
      </c>
      <c r="M55" s="18" t="s">
        <v>568</v>
      </c>
    </row>
    <row r="56" spans="1:13">
      <c r="A56" s="9" t="s">
        <v>113</v>
      </c>
      <c r="B56" s="10">
        <v>1.8</v>
      </c>
      <c r="C56" s="10">
        <v>1.97</v>
      </c>
      <c r="D56" s="10">
        <v>110</v>
      </c>
      <c r="E56" s="18" t="s">
        <v>562</v>
      </c>
      <c r="G56" s="9" t="s">
        <v>121</v>
      </c>
      <c r="H56" s="13" t="s">
        <v>75</v>
      </c>
      <c r="I56" s="13" t="s">
        <v>4</v>
      </c>
      <c r="J56" s="199">
        <v>1.85</v>
      </c>
      <c r="K56" s="199">
        <v>2.0699999999999998</v>
      </c>
      <c r="L56" s="10">
        <v>103</v>
      </c>
      <c r="M56" s="18" t="s">
        <v>568</v>
      </c>
    </row>
    <row r="57" spans="1:13">
      <c r="A57" s="9" t="s">
        <v>115</v>
      </c>
      <c r="B57" s="13">
        <v>1.9</v>
      </c>
      <c r="C57" s="13">
        <v>1.82</v>
      </c>
      <c r="D57" s="10">
        <v>106</v>
      </c>
      <c r="E57" s="18" t="s">
        <v>562</v>
      </c>
      <c r="G57" s="9" t="s">
        <v>123</v>
      </c>
      <c r="H57" s="13" t="s">
        <v>75</v>
      </c>
      <c r="I57" s="13" t="s">
        <v>4</v>
      </c>
      <c r="J57" s="199">
        <v>1.82</v>
      </c>
      <c r="K57" s="199">
        <v>2.0099999999999998</v>
      </c>
      <c r="L57" s="10">
        <v>107</v>
      </c>
      <c r="M57" s="18" t="s">
        <v>568</v>
      </c>
    </row>
    <row r="58" spans="1:13">
      <c r="A58" s="9" t="s">
        <v>117</v>
      </c>
      <c r="B58" s="10">
        <v>1.88</v>
      </c>
      <c r="C58" s="10">
        <v>1.91</v>
      </c>
      <c r="D58" s="10">
        <v>99.9</v>
      </c>
      <c r="E58" s="18" t="s">
        <v>562</v>
      </c>
      <c r="G58" s="9" t="s">
        <v>125</v>
      </c>
      <c r="H58" s="13" t="s">
        <v>75</v>
      </c>
      <c r="I58" s="13" t="s">
        <v>4</v>
      </c>
      <c r="J58" s="199">
        <v>1.83</v>
      </c>
      <c r="K58" s="199">
        <v>1.99</v>
      </c>
      <c r="L58" s="10">
        <v>78.099999999999994</v>
      </c>
      <c r="M58" s="18" t="s">
        <v>568</v>
      </c>
    </row>
    <row r="59" spans="1:13">
      <c r="A59" s="9" t="s">
        <v>119</v>
      </c>
      <c r="B59" s="13">
        <v>1.88</v>
      </c>
      <c r="C59" s="13">
        <v>1.91</v>
      </c>
      <c r="D59" s="13">
        <v>126</v>
      </c>
      <c r="E59" s="18" t="s">
        <v>562</v>
      </c>
      <c r="G59" s="9" t="s">
        <v>127</v>
      </c>
      <c r="H59" s="13" t="s">
        <v>75</v>
      </c>
      <c r="I59" s="13" t="s">
        <v>4</v>
      </c>
      <c r="J59" s="199">
        <v>1.88</v>
      </c>
      <c r="K59" s="199">
        <v>1.88</v>
      </c>
      <c r="L59" s="10">
        <v>133</v>
      </c>
      <c r="M59" s="18" t="s">
        <v>568</v>
      </c>
    </row>
    <row r="60" spans="1:13">
      <c r="A60" s="9" t="s">
        <v>121</v>
      </c>
      <c r="B60" s="10">
        <v>1.85</v>
      </c>
      <c r="C60" s="10">
        <v>2.0699999999999998</v>
      </c>
      <c r="D60" s="13">
        <v>103</v>
      </c>
      <c r="E60" s="18" t="s">
        <v>562</v>
      </c>
      <c r="G60" s="9" t="s">
        <v>129</v>
      </c>
      <c r="H60" s="13" t="s">
        <v>75</v>
      </c>
      <c r="I60" s="13" t="s">
        <v>4</v>
      </c>
      <c r="J60" s="199">
        <v>1.86</v>
      </c>
      <c r="K60" s="199">
        <v>1.97</v>
      </c>
      <c r="L60" s="10">
        <v>141</v>
      </c>
      <c r="M60" s="18" t="s">
        <v>568</v>
      </c>
    </row>
    <row r="61" spans="1:13">
      <c r="A61" s="9" t="s">
        <v>123</v>
      </c>
      <c r="B61" s="10">
        <v>1.82</v>
      </c>
      <c r="C61" s="10">
        <v>2.0099999999999998</v>
      </c>
      <c r="D61" s="10">
        <v>107</v>
      </c>
      <c r="E61" s="18" t="s">
        <v>562</v>
      </c>
      <c r="G61" s="9" t="s">
        <v>131</v>
      </c>
      <c r="H61" s="13" t="s">
        <v>75</v>
      </c>
      <c r="I61" s="13" t="s">
        <v>4</v>
      </c>
      <c r="J61" s="199">
        <v>1.82</v>
      </c>
      <c r="K61" s="199">
        <v>2.1</v>
      </c>
      <c r="L61" s="10">
        <v>137</v>
      </c>
      <c r="M61" s="18" t="s">
        <v>568</v>
      </c>
    </row>
    <row r="62" spans="1:13">
      <c r="A62" s="9" t="s">
        <v>125</v>
      </c>
      <c r="B62" s="10">
        <v>1.83</v>
      </c>
      <c r="C62" s="10">
        <v>1.99</v>
      </c>
      <c r="D62" s="10">
        <v>78.099999999999994</v>
      </c>
      <c r="E62" s="18" t="s">
        <v>562</v>
      </c>
      <c r="G62" s="9" t="s">
        <v>133</v>
      </c>
      <c r="H62" s="13" t="s">
        <v>75</v>
      </c>
      <c r="I62" s="13" t="s">
        <v>4</v>
      </c>
      <c r="J62" s="199">
        <v>1.82</v>
      </c>
      <c r="K62" s="199">
        <v>2.19</v>
      </c>
      <c r="L62" s="10">
        <v>114</v>
      </c>
      <c r="M62" s="18" t="s">
        <v>568</v>
      </c>
    </row>
    <row r="63" spans="1:13">
      <c r="A63" s="9" t="s">
        <v>127</v>
      </c>
      <c r="B63" s="10">
        <v>1.88</v>
      </c>
      <c r="C63" s="10">
        <v>1.88</v>
      </c>
      <c r="D63" s="10">
        <v>133</v>
      </c>
      <c r="E63" s="18" t="s">
        <v>562</v>
      </c>
      <c r="G63" s="9" t="s">
        <v>135</v>
      </c>
      <c r="H63" s="13" t="s">
        <v>75</v>
      </c>
      <c r="I63" s="13" t="s">
        <v>4</v>
      </c>
      <c r="J63" s="199">
        <v>1.84</v>
      </c>
      <c r="K63" s="199">
        <v>2.1800000000000002</v>
      </c>
      <c r="L63" s="10">
        <v>128</v>
      </c>
      <c r="M63" s="18" t="s">
        <v>568</v>
      </c>
    </row>
    <row r="64" spans="1:13">
      <c r="A64" s="9" t="s">
        <v>129</v>
      </c>
      <c r="B64" s="10">
        <v>1.86</v>
      </c>
      <c r="C64" s="10">
        <v>1.97</v>
      </c>
      <c r="D64" s="13">
        <v>141</v>
      </c>
      <c r="E64" s="18" t="s">
        <v>562</v>
      </c>
      <c r="G64" s="9" t="s">
        <v>139</v>
      </c>
      <c r="H64" s="13" t="s">
        <v>137</v>
      </c>
      <c r="I64" s="13" t="s">
        <v>4</v>
      </c>
      <c r="J64" s="199">
        <v>1.83</v>
      </c>
      <c r="K64" s="199">
        <v>2.2999999999999998</v>
      </c>
      <c r="L64" s="10">
        <v>114</v>
      </c>
      <c r="M64" s="18" t="s">
        <v>568</v>
      </c>
    </row>
    <row r="65" spans="1:13">
      <c r="A65" s="9" t="s">
        <v>131</v>
      </c>
      <c r="B65" s="10">
        <v>1.82</v>
      </c>
      <c r="C65" s="10">
        <v>2.1</v>
      </c>
      <c r="D65" s="10">
        <v>137</v>
      </c>
      <c r="E65" s="18" t="s">
        <v>562</v>
      </c>
      <c r="G65" s="9" t="s">
        <v>141</v>
      </c>
      <c r="H65" s="13" t="s">
        <v>137</v>
      </c>
      <c r="I65" s="13" t="s">
        <v>4</v>
      </c>
      <c r="J65" s="199">
        <v>1.85</v>
      </c>
      <c r="K65" s="199">
        <v>2.27</v>
      </c>
      <c r="L65" s="10">
        <v>108</v>
      </c>
      <c r="M65" s="18" t="s">
        <v>568</v>
      </c>
    </row>
    <row r="66" spans="1:13">
      <c r="A66" s="9" t="s">
        <v>133</v>
      </c>
      <c r="B66" s="10">
        <v>1.82</v>
      </c>
      <c r="C66" s="10">
        <v>2.19</v>
      </c>
      <c r="D66" s="10">
        <v>114</v>
      </c>
      <c r="E66" s="18" t="s">
        <v>563</v>
      </c>
      <c r="G66" s="9" t="s">
        <v>143</v>
      </c>
      <c r="H66" s="13" t="s">
        <v>137</v>
      </c>
      <c r="I66" s="13" t="s">
        <v>4</v>
      </c>
      <c r="J66" s="199">
        <v>1.82</v>
      </c>
      <c r="K66" s="199">
        <v>2.14</v>
      </c>
      <c r="L66" s="10">
        <v>55.4</v>
      </c>
      <c r="M66" s="18" t="s">
        <v>568</v>
      </c>
    </row>
    <row r="67" spans="1:13">
      <c r="A67" s="9" t="s">
        <v>135</v>
      </c>
      <c r="B67" s="10">
        <v>1.84</v>
      </c>
      <c r="C67" s="10">
        <v>2.1800000000000002</v>
      </c>
      <c r="D67" s="10">
        <v>128</v>
      </c>
      <c r="E67" s="18" t="s">
        <v>563</v>
      </c>
      <c r="G67" s="9" t="s">
        <v>145</v>
      </c>
      <c r="H67" s="13" t="s">
        <v>137</v>
      </c>
      <c r="I67" s="13" t="s">
        <v>4</v>
      </c>
      <c r="J67" s="199">
        <v>1.84</v>
      </c>
      <c r="K67" s="199">
        <v>1.97</v>
      </c>
      <c r="L67" s="10">
        <v>110</v>
      </c>
      <c r="M67" s="18" t="s">
        <v>568</v>
      </c>
    </row>
    <row r="68" spans="1:13">
      <c r="A68" s="9" t="s">
        <v>139</v>
      </c>
      <c r="B68" s="13">
        <v>1.83</v>
      </c>
      <c r="C68" s="13">
        <v>2.2999999999999998</v>
      </c>
      <c r="D68" s="13">
        <v>114</v>
      </c>
      <c r="E68" s="18" t="s">
        <v>563</v>
      </c>
      <c r="G68" s="9" t="s">
        <v>147</v>
      </c>
      <c r="H68" s="13" t="s">
        <v>137</v>
      </c>
      <c r="I68" s="13" t="s">
        <v>4</v>
      </c>
      <c r="J68" s="199">
        <v>1.84</v>
      </c>
      <c r="K68" s="199">
        <v>2.27</v>
      </c>
      <c r="L68" s="10">
        <v>110</v>
      </c>
      <c r="M68" s="18" t="s">
        <v>568</v>
      </c>
    </row>
    <row r="69" spans="1:13">
      <c r="A69" s="9" t="s">
        <v>141</v>
      </c>
      <c r="B69" s="13">
        <v>1.85</v>
      </c>
      <c r="C69" s="13">
        <v>2.27</v>
      </c>
      <c r="D69" s="13">
        <v>108</v>
      </c>
      <c r="E69" s="18" t="s">
        <v>563</v>
      </c>
      <c r="G69" s="9" t="s">
        <v>149</v>
      </c>
      <c r="H69" s="13" t="s">
        <v>137</v>
      </c>
      <c r="I69" s="13" t="s">
        <v>4</v>
      </c>
      <c r="J69" s="199">
        <v>1.85</v>
      </c>
      <c r="K69" s="199">
        <v>2.23</v>
      </c>
      <c r="L69" s="10">
        <v>107</v>
      </c>
      <c r="M69" s="18" t="s">
        <v>568</v>
      </c>
    </row>
    <row r="70" spans="1:13">
      <c r="A70" s="9" t="s">
        <v>143</v>
      </c>
      <c r="B70" s="13">
        <v>1.82</v>
      </c>
      <c r="C70" s="13">
        <v>2.14</v>
      </c>
      <c r="D70" s="13">
        <v>55.4</v>
      </c>
      <c r="E70" s="18" t="s">
        <v>563</v>
      </c>
      <c r="G70" s="9" t="s">
        <v>151</v>
      </c>
      <c r="H70" s="13" t="s">
        <v>137</v>
      </c>
      <c r="I70" s="13" t="s">
        <v>4</v>
      </c>
      <c r="J70" s="199">
        <v>1.87</v>
      </c>
      <c r="K70" s="199">
        <v>2.17</v>
      </c>
      <c r="L70" s="10">
        <v>95.4</v>
      </c>
      <c r="M70" s="18" t="s">
        <v>568</v>
      </c>
    </row>
    <row r="71" spans="1:13">
      <c r="A71" s="9" t="s">
        <v>145</v>
      </c>
      <c r="B71" s="10">
        <v>1.84</v>
      </c>
      <c r="C71" s="10">
        <v>1.97</v>
      </c>
      <c r="D71" s="10">
        <v>110</v>
      </c>
      <c r="E71" s="18" t="s">
        <v>563</v>
      </c>
      <c r="G71" s="9" t="s">
        <v>153</v>
      </c>
      <c r="H71" s="13" t="s">
        <v>137</v>
      </c>
      <c r="I71" s="13" t="s">
        <v>4</v>
      </c>
      <c r="J71" s="199">
        <v>1.85</v>
      </c>
      <c r="K71" s="199">
        <v>2.08</v>
      </c>
      <c r="L71" s="10">
        <v>105</v>
      </c>
      <c r="M71" s="18" t="s">
        <v>568</v>
      </c>
    </row>
    <row r="72" spans="1:13">
      <c r="A72" s="9" t="s">
        <v>147</v>
      </c>
      <c r="B72" s="10">
        <v>1.84</v>
      </c>
      <c r="C72" s="10">
        <v>2.27</v>
      </c>
      <c r="D72" s="10">
        <v>110</v>
      </c>
      <c r="E72" s="18" t="s">
        <v>563</v>
      </c>
      <c r="G72" s="9" t="s">
        <v>155</v>
      </c>
      <c r="H72" s="13" t="s">
        <v>137</v>
      </c>
      <c r="I72" s="13" t="s">
        <v>4</v>
      </c>
      <c r="J72" s="199">
        <v>1.84</v>
      </c>
      <c r="K72" s="199">
        <v>2.15</v>
      </c>
      <c r="L72" s="10">
        <v>111</v>
      </c>
      <c r="M72" s="18" t="s">
        <v>568</v>
      </c>
    </row>
    <row r="73" spans="1:13">
      <c r="A73" s="9" t="s">
        <v>149</v>
      </c>
      <c r="B73" s="10">
        <v>1.85</v>
      </c>
      <c r="C73" s="10">
        <v>2.23</v>
      </c>
      <c r="D73" s="10">
        <v>107</v>
      </c>
      <c r="E73" s="18" t="s">
        <v>563</v>
      </c>
      <c r="G73" s="9" t="s">
        <v>157</v>
      </c>
      <c r="H73" s="13" t="s">
        <v>137</v>
      </c>
      <c r="I73" s="13" t="s">
        <v>4</v>
      </c>
      <c r="J73" s="199">
        <v>1.88</v>
      </c>
      <c r="K73" s="199">
        <v>2.11</v>
      </c>
      <c r="L73" s="10">
        <v>107</v>
      </c>
      <c r="M73" s="18" t="s">
        <v>568</v>
      </c>
    </row>
    <row r="74" spans="1:13">
      <c r="A74" s="9" t="s">
        <v>151</v>
      </c>
      <c r="B74" s="10">
        <v>1.87</v>
      </c>
      <c r="C74" s="10">
        <v>2.17</v>
      </c>
      <c r="D74" s="10">
        <v>95.4</v>
      </c>
      <c r="E74" s="18" t="s">
        <v>563</v>
      </c>
      <c r="G74" s="9" t="s">
        <v>159</v>
      </c>
      <c r="H74" s="13" t="s">
        <v>137</v>
      </c>
      <c r="I74" s="13" t="s">
        <v>4</v>
      </c>
      <c r="J74" s="199">
        <v>1.84</v>
      </c>
      <c r="K74" s="199">
        <v>1.92</v>
      </c>
      <c r="L74" s="10">
        <v>121</v>
      </c>
      <c r="M74" s="18" t="s">
        <v>568</v>
      </c>
    </row>
    <row r="75" spans="1:13">
      <c r="A75" s="9" t="s">
        <v>153</v>
      </c>
      <c r="B75" s="10">
        <v>1.85</v>
      </c>
      <c r="C75" s="10">
        <v>2.08</v>
      </c>
      <c r="D75" s="10">
        <v>105</v>
      </c>
      <c r="E75" s="18" t="s">
        <v>563</v>
      </c>
      <c r="G75" s="9" t="s">
        <v>161</v>
      </c>
      <c r="H75" s="13" t="s">
        <v>137</v>
      </c>
      <c r="I75" s="13" t="s">
        <v>4</v>
      </c>
      <c r="J75" s="199">
        <v>1.84</v>
      </c>
      <c r="K75" s="199">
        <v>1.96</v>
      </c>
      <c r="L75" s="10">
        <v>156</v>
      </c>
      <c r="M75" s="18" t="s">
        <v>568</v>
      </c>
    </row>
    <row r="76" spans="1:13">
      <c r="A76" s="9" t="s">
        <v>155</v>
      </c>
      <c r="B76" s="10">
        <v>1.84</v>
      </c>
      <c r="C76" s="10">
        <v>2.15</v>
      </c>
      <c r="D76" s="10">
        <v>111</v>
      </c>
      <c r="E76" s="18" t="s">
        <v>563</v>
      </c>
      <c r="G76" s="9" t="s">
        <v>163</v>
      </c>
      <c r="H76" s="13" t="s">
        <v>2</v>
      </c>
      <c r="I76" s="13" t="s">
        <v>4</v>
      </c>
      <c r="J76" s="199">
        <v>1.82</v>
      </c>
      <c r="K76" s="199">
        <v>2.09</v>
      </c>
      <c r="L76" s="10">
        <v>102</v>
      </c>
      <c r="M76" s="18" t="s">
        <v>568</v>
      </c>
    </row>
    <row r="77" spans="1:13">
      <c r="A77" s="9" t="s">
        <v>157</v>
      </c>
      <c r="B77" s="10">
        <v>1.88</v>
      </c>
      <c r="C77" s="10">
        <v>2.11</v>
      </c>
      <c r="D77" s="10">
        <v>107</v>
      </c>
      <c r="E77" s="18" t="s">
        <v>563</v>
      </c>
      <c r="G77" s="9" t="s">
        <v>165</v>
      </c>
      <c r="H77" s="13" t="s">
        <v>2</v>
      </c>
      <c r="I77" s="13" t="s">
        <v>4</v>
      </c>
      <c r="J77" s="199">
        <v>1.84</v>
      </c>
      <c r="K77" s="199">
        <v>2.17</v>
      </c>
      <c r="L77" s="10">
        <v>129</v>
      </c>
      <c r="M77" s="18" t="s">
        <v>568</v>
      </c>
    </row>
    <row r="78" spans="1:13">
      <c r="A78" s="9" t="s">
        <v>159</v>
      </c>
      <c r="B78" s="10">
        <v>1.84</v>
      </c>
      <c r="C78" s="10">
        <v>1.92</v>
      </c>
      <c r="D78" s="10">
        <v>121</v>
      </c>
      <c r="E78" s="18" t="s">
        <v>563</v>
      </c>
      <c r="G78" s="9" t="s">
        <v>167</v>
      </c>
      <c r="H78" s="13" t="s">
        <v>2</v>
      </c>
      <c r="I78" s="13" t="s">
        <v>4</v>
      </c>
      <c r="J78" s="199">
        <v>1.82</v>
      </c>
      <c r="K78" s="199">
        <v>2.19</v>
      </c>
      <c r="L78" s="10">
        <v>69.5</v>
      </c>
      <c r="M78" s="18" t="s">
        <v>568</v>
      </c>
    </row>
    <row r="79" spans="1:13">
      <c r="A79" s="9" t="s">
        <v>161</v>
      </c>
      <c r="B79" s="10">
        <v>1.84</v>
      </c>
      <c r="C79" s="10">
        <v>1.96</v>
      </c>
      <c r="D79" s="10">
        <v>156</v>
      </c>
      <c r="E79" s="18" t="s">
        <v>563</v>
      </c>
      <c r="G79" s="9" t="s">
        <v>171</v>
      </c>
      <c r="H79" s="13" t="s">
        <v>2</v>
      </c>
      <c r="I79" s="13" t="s">
        <v>4</v>
      </c>
      <c r="J79" s="199">
        <v>1.85</v>
      </c>
      <c r="K79" s="199">
        <v>1.97</v>
      </c>
      <c r="L79" s="10">
        <v>160</v>
      </c>
      <c r="M79" s="18" t="s">
        <v>568</v>
      </c>
    </row>
    <row r="80" spans="1:13">
      <c r="A80" s="9" t="s">
        <v>163</v>
      </c>
      <c r="B80" s="10">
        <v>1.82</v>
      </c>
      <c r="C80" s="10">
        <v>2.09</v>
      </c>
      <c r="D80" s="10">
        <v>102</v>
      </c>
      <c r="E80" s="18" t="s">
        <v>563</v>
      </c>
      <c r="G80" s="9" t="s">
        <v>173</v>
      </c>
      <c r="H80" s="13" t="s">
        <v>2</v>
      </c>
      <c r="I80" s="13" t="s">
        <v>4</v>
      </c>
      <c r="J80" s="199">
        <v>1.86</v>
      </c>
      <c r="K80" s="199">
        <v>2.19</v>
      </c>
      <c r="L80" s="10">
        <v>114</v>
      </c>
      <c r="M80" s="18" t="s">
        <v>568</v>
      </c>
    </row>
    <row r="81" spans="1:13">
      <c r="A81" s="9" t="s">
        <v>165</v>
      </c>
      <c r="B81" s="13">
        <v>1.84</v>
      </c>
      <c r="C81" s="13">
        <v>2.17</v>
      </c>
      <c r="D81" s="10">
        <v>129</v>
      </c>
      <c r="E81" s="18" t="s">
        <v>563</v>
      </c>
      <c r="G81" s="9" t="s">
        <v>175</v>
      </c>
      <c r="H81" s="13" t="s">
        <v>2</v>
      </c>
      <c r="I81" s="13" t="s">
        <v>4</v>
      </c>
      <c r="J81" s="199">
        <v>1.82</v>
      </c>
      <c r="K81" s="199">
        <v>2.19</v>
      </c>
      <c r="L81" s="10">
        <v>119</v>
      </c>
      <c r="M81" s="18" t="s">
        <v>568</v>
      </c>
    </row>
    <row r="82" spans="1:13">
      <c r="A82" s="9" t="s">
        <v>167</v>
      </c>
      <c r="B82" s="10">
        <v>1.82</v>
      </c>
      <c r="C82" s="10">
        <v>2.19</v>
      </c>
      <c r="D82" s="10">
        <v>69.5</v>
      </c>
      <c r="E82" s="18" t="s">
        <v>563</v>
      </c>
      <c r="G82" s="9" t="s">
        <v>177</v>
      </c>
      <c r="H82" s="13" t="s">
        <v>2</v>
      </c>
      <c r="I82" s="13" t="s">
        <v>4</v>
      </c>
      <c r="J82" s="199">
        <v>1.83</v>
      </c>
      <c r="K82" s="199">
        <v>2.2999999999999998</v>
      </c>
      <c r="L82" s="10">
        <v>106</v>
      </c>
      <c r="M82" s="18" t="s">
        <v>568</v>
      </c>
    </row>
    <row r="83" spans="1:13">
      <c r="A83" s="9" t="s">
        <v>169</v>
      </c>
      <c r="B83" s="13">
        <v>1.56</v>
      </c>
      <c r="C83" s="13">
        <v>1.9</v>
      </c>
      <c r="D83" s="13">
        <v>98</v>
      </c>
      <c r="E83" s="18" t="s">
        <v>563</v>
      </c>
      <c r="G83" s="9" t="s">
        <v>181</v>
      </c>
      <c r="H83" s="13" t="s">
        <v>2</v>
      </c>
      <c r="I83" s="13" t="s">
        <v>4</v>
      </c>
      <c r="J83" s="199">
        <v>1.81</v>
      </c>
      <c r="K83" s="199">
        <v>2.2000000000000002</v>
      </c>
      <c r="L83" s="10">
        <v>88.2</v>
      </c>
      <c r="M83" s="18" t="s">
        <v>568</v>
      </c>
    </row>
    <row r="84" spans="1:13">
      <c r="A84" s="9" t="s">
        <v>171</v>
      </c>
      <c r="B84" s="10">
        <v>1.85</v>
      </c>
      <c r="C84" s="10">
        <v>1.97</v>
      </c>
      <c r="D84" s="13">
        <v>160</v>
      </c>
      <c r="E84" s="18" t="s">
        <v>563</v>
      </c>
      <c r="G84" s="9" t="s">
        <v>183</v>
      </c>
      <c r="H84" s="13" t="s">
        <v>2</v>
      </c>
      <c r="I84" s="13" t="s">
        <v>4</v>
      </c>
      <c r="J84" s="199">
        <v>1.79</v>
      </c>
      <c r="K84" s="199">
        <v>1.99</v>
      </c>
      <c r="L84" s="10">
        <v>104</v>
      </c>
      <c r="M84" s="18" t="s">
        <v>568</v>
      </c>
    </row>
    <row r="85" spans="1:13">
      <c r="A85" s="9" t="s">
        <v>173</v>
      </c>
      <c r="B85" s="10">
        <v>1.86</v>
      </c>
      <c r="C85" s="10">
        <v>2.19</v>
      </c>
      <c r="D85" s="10">
        <v>114</v>
      </c>
      <c r="E85" s="18" t="s">
        <v>563</v>
      </c>
      <c r="G85" s="9" t="s">
        <v>185</v>
      </c>
      <c r="H85" s="13" t="s">
        <v>2</v>
      </c>
      <c r="I85" s="13" t="s">
        <v>4</v>
      </c>
      <c r="J85" s="199">
        <v>1.82</v>
      </c>
      <c r="K85" s="199">
        <v>2.04</v>
      </c>
      <c r="L85" s="10">
        <v>111</v>
      </c>
      <c r="M85" s="18" t="s">
        <v>568</v>
      </c>
    </row>
    <row r="86" spans="1:13">
      <c r="A86" s="9" t="s">
        <v>175</v>
      </c>
      <c r="B86" s="10">
        <v>1.82</v>
      </c>
      <c r="C86" s="10">
        <v>2.19</v>
      </c>
      <c r="D86" s="10">
        <v>119</v>
      </c>
      <c r="E86" s="18" t="s">
        <v>563</v>
      </c>
      <c r="G86" s="9" t="s">
        <v>187</v>
      </c>
      <c r="H86" s="13" t="s">
        <v>2</v>
      </c>
      <c r="I86" s="13" t="s">
        <v>4</v>
      </c>
      <c r="J86" s="199">
        <v>1.82</v>
      </c>
      <c r="K86" s="199">
        <v>1.98</v>
      </c>
      <c r="L86" s="10">
        <v>121</v>
      </c>
      <c r="M86" s="18" t="s">
        <v>568</v>
      </c>
    </row>
    <row r="87" spans="1:13">
      <c r="A87" s="9" t="s">
        <v>177</v>
      </c>
      <c r="B87" s="10">
        <v>1.83</v>
      </c>
      <c r="C87" s="10">
        <v>2.2999999999999998</v>
      </c>
      <c r="D87" s="10">
        <v>106</v>
      </c>
      <c r="E87" s="18" t="s">
        <v>563</v>
      </c>
      <c r="G87" s="9" t="s">
        <v>189</v>
      </c>
      <c r="H87" s="13" t="s">
        <v>2</v>
      </c>
      <c r="I87" s="13" t="s">
        <v>4</v>
      </c>
      <c r="J87" s="199">
        <v>1.84</v>
      </c>
      <c r="K87" s="199">
        <v>2.15</v>
      </c>
      <c r="L87" s="10">
        <v>112</v>
      </c>
      <c r="M87" s="18" t="s">
        <v>568</v>
      </c>
    </row>
    <row r="88" spans="1:13">
      <c r="A88" s="9" t="s">
        <v>179</v>
      </c>
      <c r="B88" s="10">
        <v>1.59</v>
      </c>
      <c r="C88" s="10">
        <v>2.0099999999999998</v>
      </c>
      <c r="D88" s="13">
        <v>41.7</v>
      </c>
      <c r="E88" s="18" t="s">
        <v>563</v>
      </c>
      <c r="G88" s="9" t="s">
        <v>191</v>
      </c>
      <c r="H88" s="13" t="s">
        <v>2</v>
      </c>
      <c r="I88" s="13" t="s">
        <v>4</v>
      </c>
      <c r="J88" s="199">
        <v>1.81</v>
      </c>
      <c r="K88" s="199">
        <v>2</v>
      </c>
      <c r="L88" s="10">
        <v>97</v>
      </c>
      <c r="M88" s="18" t="s">
        <v>568</v>
      </c>
    </row>
    <row r="89" spans="1:13">
      <c r="A89" s="9" t="s">
        <v>181</v>
      </c>
      <c r="B89" s="10">
        <v>1.81</v>
      </c>
      <c r="C89" s="10">
        <v>2.2000000000000002</v>
      </c>
      <c r="D89" s="10">
        <v>88.2</v>
      </c>
      <c r="E89" s="18" t="s">
        <v>563</v>
      </c>
      <c r="G89" s="9" t="s">
        <v>195</v>
      </c>
      <c r="H89" s="13" t="s">
        <v>2</v>
      </c>
      <c r="I89" s="13" t="s">
        <v>4</v>
      </c>
      <c r="J89" s="199">
        <v>1.82</v>
      </c>
      <c r="K89" s="199">
        <v>2</v>
      </c>
      <c r="L89" s="10">
        <v>128</v>
      </c>
      <c r="M89" s="18" t="s">
        <v>568</v>
      </c>
    </row>
    <row r="90" spans="1:13">
      <c r="A90" s="9" t="s">
        <v>183</v>
      </c>
      <c r="B90" s="10">
        <v>1.79</v>
      </c>
      <c r="C90" s="10">
        <v>1.99</v>
      </c>
      <c r="D90" s="10">
        <v>104</v>
      </c>
      <c r="E90" s="18" t="s">
        <v>561</v>
      </c>
      <c r="G90" s="9" t="s">
        <v>197</v>
      </c>
      <c r="H90" s="13" t="s">
        <v>2</v>
      </c>
      <c r="I90" s="13" t="s">
        <v>4</v>
      </c>
      <c r="J90" s="199">
        <v>1.81</v>
      </c>
      <c r="K90" s="199">
        <v>2.11</v>
      </c>
      <c r="L90" s="10">
        <v>131</v>
      </c>
      <c r="M90" s="18" t="s">
        <v>568</v>
      </c>
    </row>
    <row r="91" spans="1:13">
      <c r="A91" s="9" t="s">
        <v>185</v>
      </c>
      <c r="B91" s="10">
        <v>1.82</v>
      </c>
      <c r="C91" s="10">
        <v>2.04</v>
      </c>
      <c r="D91" s="10">
        <v>111</v>
      </c>
      <c r="E91" s="18" t="s">
        <v>561</v>
      </c>
      <c r="G91" s="9" t="s">
        <v>199</v>
      </c>
      <c r="H91" s="13" t="s">
        <v>2</v>
      </c>
      <c r="I91" s="13" t="s">
        <v>4</v>
      </c>
      <c r="J91" s="199">
        <v>1.81</v>
      </c>
      <c r="K91" s="199">
        <v>2.0099999999999998</v>
      </c>
      <c r="L91" s="10">
        <v>137</v>
      </c>
      <c r="M91" s="18" t="s">
        <v>568</v>
      </c>
    </row>
    <row r="92" spans="1:13">
      <c r="A92" s="9" t="s">
        <v>187</v>
      </c>
      <c r="B92" s="13">
        <v>1.82</v>
      </c>
      <c r="C92" s="13">
        <v>1.98</v>
      </c>
      <c r="D92" s="13">
        <v>121</v>
      </c>
      <c r="E92" s="18" t="s">
        <v>561</v>
      </c>
      <c r="G92" s="9" t="s">
        <v>201</v>
      </c>
      <c r="H92" s="13" t="s">
        <v>2</v>
      </c>
      <c r="I92" s="13" t="s">
        <v>4</v>
      </c>
      <c r="J92" s="199">
        <v>1.81</v>
      </c>
      <c r="K92" s="199">
        <v>2.04</v>
      </c>
      <c r="L92" s="10">
        <v>138</v>
      </c>
      <c r="M92" s="18" t="s">
        <v>568</v>
      </c>
    </row>
    <row r="93" spans="1:13">
      <c r="A93" s="9" t="s">
        <v>189</v>
      </c>
      <c r="B93" s="13">
        <v>1.84</v>
      </c>
      <c r="C93" s="13">
        <v>2.15</v>
      </c>
      <c r="D93" s="13">
        <v>112</v>
      </c>
      <c r="E93" s="18" t="s">
        <v>561</v>
      </c>
      <c r="G93" s="9" t="s">
        <v>203</v>
      </c>
      <c r="H93" s="13" t="s">
        <v>2</v>
      </c>
      <c r="I93" s="13" t="s">
        <v>4</v>
      </c>
      <c r="J93" s="199">
        <v>1.81</v>
      </c>
      <c r="K93" s="199">
        <v>2.08</v>
      </c>
      <c r="L93" s="10">
        <v>112</v>
      </c>
      <c r="M93" s="18" t="s">
        <v>568</v>
      </c>
    </row>
    <row r="94" spans="1:13">
      <c r="A94" s="9" t="s">
        <v>191</v>
      </c>
      <c r="B94" s="13">
        <v>1.81</v>
      </c>
      <c r="C94" s="13">
        <v>2</v>
      </c>
      <c r="D94" s="13">
        <v>97</v>
      </c>
      <c r="E94" s="18" t="s">
        <v>561</v>
      </c>
      <c r="G94" s="9" t="s">
        <v>205</v>
      </c>
      <c r="H94" s="13" t="s">
        <v>2</v>
      </c>
      <c r="I94" s="13" t="s">
        <v>4</v>
      </c>
      <c r="J94" s="199">
        <v>1.82</v>
      </c>
      <c r="K94" s="199">
        <v>2.1</v>
      </c>
      <c r="L94" s="10">
        <v>111</v>
      </c>
      <c r="M94" s="18" t="s">
        <v>568</v>
      </c>
    </row>
    <row r="95" spans="1:13">
      <c r="A95" s="9" t="s">
        <v>193</v>
      </c>
      <c r="B95" s="10">
        <v>1.84</v>
      </c>
      <c r="C95" s="10">
        <v>1.72</v>
      </c>
      <c r="D95" s="10">
        <v>113</v>
      </c>
      <c r="E95" s="18" t="s">
        <v>561</v>
      </c>
      <c r="G95" s="9" t="s">
        <v>207</v>
      </c>
      <c r="H95" s="13" t="s">
        <v>2</v>
      </c>
      <c r="I95" s="13" t="s">
        <v>4</v>
      </c>
      <c r="J95" s="199">
        <v>1.89</v>
      </c>
      <c r="K95" s="199">
        <v>1.89</v>
      </c>
      <c r="L95" s="10">
        <v>140</v>
      </c>
      <c r="M95" s="18" t="s">
        <v>568</v>
      </c>
    </row>
    <row r="96" spans="1:13">
      <c r="A96" s="9" t="s">
        <v>195</v>
      </c>
      <c r="B96" s="10">
        <v>1.82</v>
      </c>
      <c r="C96" s="10">
        <v>2</v>
      </c>
      <c r="D96" s="10">
        <v>128</v>
      </c>
      <c r="E96" s="18" t="s">
        <v>561</v>
      </c>
      <c r="G96" s="9" t="s">
        <v>209</v>
      </c>
      <c r="H96" s="13" t="s">
        <v>2</v>
      </c>
      <c r="I96" s="13" t="s">
        <v>4</v>
      </c>
      <c r="J96" s="199">
        <v>1.88</v>
      </c>
      <c r="K96" s="199">
        <v>1.86</v>
      </c>
      <c r="L96" s="10">
        <v>149</v>
      </c>
      <c r="M96" s="18" t="s">
        <v>568</v>
      </c>
    </row>
    <row r="97" spans="1:13">
      <c r="A97" s="9" t="s">
        <v>197</v>
      </c>
      <c r="B97" s="10">
        <v>1.81</v>
      </c>
      <c r="C97" s="10">
        <v>2.11</v>
      </c>
      <c r="D97" s="10">
        <v>131</v>
      </c>
      <c r="E97" s="18" t="s">
        <v>561</v>
      </c>
      <c r="G97" s="9" t="s">
        <v>211</v>
      </c>
      <c r="H97" s="13" t="s">
        <v>2</v>
      </c>
      <c r="I97" s="13" t="s">
        <v>4</v>
      </c>
      <c r="J97" s="199">
        <v>1.82</v>
      </c>
      <c r="K97" s="199">
        <v>2.0499999999999998</v>
      </c>
      <c r="L97" s="10">
        <v>127</v>
      </c>
      <c r="M97" s="18" t="s">
        <v>568</v>
      </c>
    </row>
    <row r="98" spans="1:13">
      <c r="A98" s="9" t="s">
        <v>199</v>
      </c>
      <c r="B98" s="10">
        <v>1.81</v>
      </c>
      <c r="C98" s="10">
        <v>2.0099999999999998</v>
      </c>
      <c r="D98" s="10">
        <v>137</v>
      </c>
      <c r="E98" s="18" t="s">
        <v>561</v>
      </c>
      <c r="G98" s="9" t="s">
        <v>213</v>
      </c>
      <c r="H98" s="13" t="s">
        <v>2</v>
      </c>
      <c r="I98" s="13" t="s">
        <v>4</v>
      </c>
      <c r="J98" s="199">
        <v>1.83</v>
      </c>
      <c r="K98" s="199">
        <v>1.88</v>
      </c>
      <c r="L98" s="10">
        <v>137</v>
      </c>
      <c r="M98" s="18" t="s">
        <v>568</v>
      </c>
    </row>
    <row r="99" spans="1:13">
      <c r="A99" s="9" t="s">
        <v>201</v>
      </c>
      <c r="B99" s="10">
        <v>1.81</v>
      </c>
      <c r="C99" s="10">
        <v>2.04</v>
      </c>
      <c r="D99" s="10">
        <v>138</v>
      </c>
      <c r="E99" s="18" t="s">
        <v>561</v>
      </c>
      <c r="G99" s="9" t="s">
        <v>217</v>
      </c>
      <c r="H99" s="13" t="s">
        <v>2</v>
      </c>
      <c r="I99" s="13" t="s">
        <v>4</v>
      </c>
      <c r="J99" s="199">
        <v>1.85</v>
      </c>
      <c r="K99" s="199">
        <v>1.97</v>
      </c>
      <c r="L99" s="10">
        <v>276</v>
      </c>
      <c r="M99" s="18" t="s">
        <v>568</v>
      </c>
    </row>
    <row r="100" spans="1:13">
      <c r="A100" s="9" t="s">
        <v>203</v>
      </c>
      <c r="B100" s="10">
        <v>1.81</v>
      </c>
      <c r="C100" s="10">
        <v>2.08</v>
      </c>
      <c r="D100" s="10">
        <v>112</v>
      </c>
      <c r="E100" s="18" t="s">
        <v>561</v>
      </c>
      <c r="G100" s="9" t="s">
        <v>219</v>
      </c>
      <c r="H100" s="13" t="s">
        <v>2</v>
      </c>
      <c r="I100" s="13" t="s">
        <v>4</v>
      </c>
      <c r="J100" s="199">
        <v>1.81</v>
      </c>
      <c r="K100" s="199">
        <v>1.95</v>
      </c>
      <c r="L100" s="10">
        <v>78.7</v>
      </c>
      <c r="M100" s="18" t="s">
        <v>568</v>
      </c>
    </row>
    <row r="101" spans="1:13">
      <c r="A101" s="9" t="s">
        <v>205</v>
      </c>
      <c r="B101" s="10">
        <v>1.82</v>
      </c>
      <c r="C101" s="10">
        <v>2.1</v>
      </c>
      <c r="D101" s="10">
        <v>111</v>
      </c>
      <c r="E101" s="18" t="s">
        <v>561</v>
      </c>
      <c r="G101" s="9" t="s">
        <v>221</v>
      </c>
      <c r="H101" s="13" t="s">
        <v>2</v>
      </c>
      <c r="I101" s="13" t="s">
        <v>4</v>
      </c>
      <c r="J101" s="199">
        <v>1.8</v>
      </c>
      <c r="K101" s="199">
        <v>1.89</v>
      </c>
      <c r="L101" s="10">
        <v>127</v>
      </c>
      <c r="M101" s="18" t="s">
        <v>568</v>
      </c>
    </row>
    <row r="102" spans="1:13">
      <c r="A102" s="9" t="s">
        <v>207</v>
      </c>
      <c r="B102" s="10">
        <v>1.89</v>
      </c>
      <c r="C102" s="10">
        <v>1.89</v>
      </c>
      <c r="D102" s="10">
        <v>140</v>
      </c>
      <c r="E102" s="18" t="s">
        <v>561</v>
      </c>
      <c r="G102" s="9" t="s">
        <v>223</v>
      </c>
      <c r="H102" s="13" t="s">
        <v>2</v>
      </c>
      <c r="I102" s="13" t="s">
        <v>4</v>
      </c>
      <c r="J102" s="199">
        <v>1.85</v>
      </c>
      <c r="K102" s="199">
        <v>1.93</v>
      </c>
      <c r="L102" s="10">
        <v>154</v>
      </c>
      <c r="M102" s="18" t="s">
        <v>568</v>
      </c>
    </row>
    <row r="103" spans="1:13">
      <c r="A103" s="9" t="s">
        <v>209</v>
      </c>
      <c r="B103" s="10">
        <v>1.88</v>
      </c>
      <c r="C103" s="10">
        <v>1.86</v>
      </c>
      <c r="D103" s="10">
        <v>149</v>
      </c>
      <c r="E103" s="18" t="s">
        <v>561</v>
      </c>
      <c r="G103" s="9" t="s">
        <v>245</v>
      </c>
      <c r="H103" s="13" t="s">
        <v>2</v>
      </c>
      <c r="I103" s="13" t="s">
        <v>4</v>
      </c>
      <c r="J103" s="199">
        <v>1.8</v>
      </c>
      <c r="K103" s="199">
        <v>1.73</v>
      </c>
      <c r="L103" s="10">
        <v>168</v>
      </c>
      <c r="M103" s="18" t="s">
        <v>568</v>
      </c>
    </row>
    <row r="104" spans="1:13">
      <c r="A104" s="9" t="s">
        <v>211</v>
      </c>
      <c r="B104" s="10">
        <v>1.82</v>
      </c>
      <c r="C104" s="10">
        <v>2.0499999999999998</v>
      </c>
      <c r="D104" s="10">
        <v>127</v>
      </c>
      <c r="E104" s="18" t="s">
        <v>561</v>
      </c>
      <c r="G104" s="9" t="s">
        <v>350</v>
      </c>
      <c r="H104" s="13" t="s">
        <v>137</v>
      </c>
      <c r="I104" s="13" t="s">
        <v>4</v>
      </c>
      <c r="J104" s="199">
        <v>1.81</v>
      </c>
      <c r="K104" s="199">
        <v>1.94</v>
      </c>
      <c r="L104" s="10">
        <v>170</v>
      </c>
      <c r="M104" s="18" t="s">
        <v>568</v>
      </c>
    </row>
    <row r="105" spans="1:13">
      <c r="A105" s="14" t="s">
        <v>213</v>
      </c>
      <c r="B105" s="13">
        <v>1.83</v>
      </c>
      <c r="C105" s="13">
        <v>1.88</v>
      </c>
      <c r="D105" s="10">
        <v>137</v>
      </c>
      <c r="E105" s="19" t="s">
        <v>561</v>
      </c>
      <c r="G105" s="9" t="s">
        <v>351</v>
      </c>
      <c r="H105" s="13" t="s">
        <v>137</v>
      </c>
      <c r="I105" s="13" t="s">
        <v>4</v>
      </c>
      <c r="J105" s="199">
        <v>1.82</v>
      </c>
      <c r="K105" s="199">
        <v>2.0299999999999998</v>
      </c>
      <c r="L105" s="10">
        <v>144</v>
      </c>
      <c r="M105" s="18" t="s">
        <v>568</v>
      </c>
    </row>
    <row r="106" spans="1:13">
      <c r="A106" s="12" t="s">
        <v>215</v>
      </c>
      <c r="B106" s="10">
        <v>1.7</v>
      </c>
      <c r="C106" s="10">
        <v>1.82</v>
      </c>
      <c r="D106" s="10">
        <v>143</v>
      </c>
      <c r="E106" s="18" t="s">
        <v>561</v>
      </c>
      <c r="G106" s="9" t="s">
        <v>352</v>
      </c>
      <c r="H106" s="13" t="s">
        <v>137</v>
      </c>
      <c r="I106" s="13" t="s">
        <v>564</v>
      </c>
      <c r="J106" s="199">
        <v>1.83</v>
      </c>
      <c r="K106" s="199">
        <v>2.12</v>
      </c>
      <c r="L106" s="10">
        <v>177</v>
      </c>
      <c r="M106" s="18" t="s">
        <v>568</v>
      </c>
    </row>
    <row r="107" spans="1:13">
      <c r="A107" s="14" t="s">
        <v>217</v>
      </c>
      <c r="B107" s="13">
        <v>1.85</v>
      </c>
      <c r="C107" s="13">
        <v>1.97</v>
      </c>
      <c r="D107" s="13">
        <v>276</v>
      </c>
      <c r="E107" s="19" t="s">
        <v>561</v>
      </c>
      <c r="G107" s="9" t="s">
        <v>354</v>
      </c>
      <c r="H107" s="13" t="s">
        <v>137</v>
      </c>
      <c r="I107" s="13" t="s">
        <v>564</v>
      </c>
      <c r="J107" s="199">
        <v>1.82</v>
      </c>
      <c r="K107" s="199">
        <v>2.13</v>
      </c>
      <c r="L107" s="10">
        <v>133</v>
      </c>
      <c r="M107" s="18" t="s">
        <v>568</v>
      </c>
    </row>
    <row r="108" spans="1:13">
      <c r="A108" s="14" t="s">
        <v>219</v>
      </c>
      <c r="B108" s="10">
        <v>1.81</v>
      </c>
      <c r="C108" s="10">
        <v>1.95</v>
      </c>
      <c r="D108" s="13">
        <v>78.7</v>
      </c>
      <c r="E108" s="19" t="s">
        <v>561</v>
      </c>
      <c r="G108" s="9" t="s">
        <v>355</v>
      </c>
      <c r="H108" s="13" t="s">
        <v>137</v>
      </c>
      <c r="I108" s="13" t="s">
        <v>564</v>
      </c>
      <c r="J108" s="199">
        <v>1.83</v>
      </c>
      <c r="K108" s="199">
        <v>2.0499999999999998</v>
      </c>
      <c r="L108" s="10">
        <v>193</v>
      </c>
      <c r="M108" s="18" t="s">
        <v>568</v>
      </c>
    </row>
    <row r="109" spans="1:13">
      <c r="A109" s="12" t="s">
        <v>221</v>
      </c>
      <c r="B109" s="10">
        <v>1.8</v>
      </c>
      <c r="C109" s="10">
        <v>1.89</v>
      </c>
      <c r="D109" s="10">
        <v>127</v>
      </c>
      <c r="E109" s="18" t="s">
        <v>561</v>
      </c>
      <c r="G109" s="9" t="s">
        <v>357</v>
      </c>
      <c r="H109" s="13" t="s">
        <v>137</v>
      </c>
      <c r="I109" s="13" t="s">
        <v>564</v>
      </c>
      <c r="J109" s="199">
        <v>1.82</v>
      </c>
      <c r="K109" s="199">
        <v>1.94</v>
      </c>
      <c r="L109" s="10">
        <v>159</v>
      </c>
      <c r="M109" s="18" t="s">
        <v>568</v>
      </c>
    </row>
    <row r="110" spans="1:13">
      <c r="A110" s="9" t="s">
        <v>223</v>
      </c>
      <c r="B110" s="10">
        <v>1.85</v>
      </c>
      <c r="C110" s="10">
        <v>1.93</v>
      </c>
      <c r="D110" s="10">
        <v>154</v>
      </c>
      <c r="E110" s="18" t="s">
        <v>561</v>
      </c>
      <c r="G110" s="9" t="s">
        <v>358</v>
      </c>
      <c r="H110" s="13" t="s">
        <v>137</v>
      </c>
      <c r="I110" s="13" t="s">
        <v>564</v>
      </c>
      <c r="J110" s="199">
        <v>1.82</v>
      </c>
      <c r="K110" s="199">
        <v>1.97</v>
      </c>
      <c r="L110" s="10">
        <v>180</v>
      </c>
      <c r="M110" s="18" t="s">
        <v>568</v>
      </c>
    </row>
    <row r="111" spans="1:13">
      <c r="A111" s="9" t="s">
        <v>245</v>
      </c>
      <c r="B111" s="10">
        <v>1.8</v>
      </c>
      <c r="C111" s="10">
        <v>1.73</v>
      </c>
      <c r="D111" s="10">
        <v>168</v>
      </c>
      <c r="E111" s="18" t="s">
        <v>561</v>
      </c>
      <c r="G111" s="9" t="s">
        <v>360</v>
      </c>
      <c r="H111" s="13" t="s">
        <v>137</v>
      </c>
      <c r="I111" s="13" t="s">
        <v>4</v>
      </c>
      <c r="J111" s="199">
        <v>1.81</v>
      </c>
      <c r="K111" s="199">
        <v>2.2000000000000002</v>
      </c>
      <c r="L111" s="10">
        <v>172</v>
      </c>
      <c r="M111" s="18" t="s">
        <v>568</v>
      </c>
    </row>
    <row r="112" spans="1:13">
      <c r="A112" s="14" t="s">
        <v>347</v>
      </c>
      <c r="B112" s="10">
        <v>1.77</v>
      </c>
      <c r="C112" s="10">
        <v>1.85</v>
      </c>
      <c r="D112" s="13">
        <v>53.2</v>
      </c>
      <c r="E112" s="18" t="s">
        <v>561</v>
      </c>
      <c r="G112" s="9" t="s">
        <v>361</v>
      </c>
      <c r="H112" s="13" t="s">
        <v>137</v>
      </c>
      <c r="I112" s="13" t="s">
        <v>4</v>
      </c>
      <c r="J112" s="199">
        <v>1.8</v>
      </c>
      <c r="K112" s="199">
        <v>1.88</v>
      </c>
      <c r="L112" s="10">
        <v>177</v>
      </c>
      <c r="M112" s="18" t="s">
        <v>568</v>
      </c>
    </row>
    <row r="113" spans="1:13">
      <c r="A113" s="12" t="s">
        <v>348</v>
      </c>
      <c r="B113" s="10">
        <v>1.81</v>
      </c>
      <c r="C113" s="10">
        <v>1.78</v>
      </c>
      <c r="D113" s="10">
        <v>215</v>
      </c>
      <c r="E113" s="18" t="s">
        <v>561</v>
      </c>
      <c r="G113" s="9" t="s">
        <v>362</v>
      </c>
      <c r="H113" s="13" t="s">
        <v>137</v>
      </c>
      <c r="I113" s="13" t="s">
        <v>4</v>
      </c>
      <c r="J113" s="199">
        <v>1.81</v>
      </c>
      <c r="K113" s="199">
        <v>1.97</v>
      </c>
      <c r="L113" s="10">
        <v>160</v>
      </c>
      <c r="M113" s="18" t="s">
        <v>568</v>
      </c>
    </row>
    <row r="114" spans="1:13">
      <c r="A114" s="9" t="s">
        <v>349</v>
      </c>
      <c r="B114" s="10">
        <v>1.79</v>
      </c>
      <c r="C114" s="10">
        <v>1.83</v>
      </c>
      <c r="D114" s="10">
        <v>148</v>
      </c>
      <c r="E114" s="18" t="s">
        <v>562</v>
      </c>
      <c r="G114" s="9" t="s">
        <v>364</v>
      </c>
      <c r="H114" s="13" t="s">
        <v>137</v>
      </c>
      <c r="I114" s="13" t="s">
        <v>4</v>
      </c>
      <c r="J114" s="199">
        <v>1.83</v>
      </c>
      <c r="K114" s="199">
        <v>2.08</v>
      </c>
      <c r="L114" s="10">
        <v>144</v>
      </c>
      <c r="M114" s="18" t="s">
        <v>568</v>
      </c>
    </row>
    <row r="115" spans="1:13">
      <c r="A115" s="9" t="s">
        <v>350</v>
      </c>
      <c r="B115" s="10">
        <v>1.81</v>
      </c>
      <c r="C115" s="10">
        <v>1.94</v>
      </c>
      <c r="D115" s="10">
        <v>170</v>
      </c>
      <c r="E115" s="18" t="s">
        <v>562</v>
      </c>
      <c r="G115" s="9" t="s">
        <v>365</v>
      </c>
      <c r="H115" s="13" t="s">
        <v>137</v>
      </c>
      <c r="I115" s="13" t="s">
        <v>4</v>
      </c>
      <c r="J115" s="199">
        <v>1.8</v>
      </c>
      <c r="K115" s="199">
        <v>1.87</v>
      </c>
      <c r="L115" s="10">
        <v>165</v>
      </c>
      <c r="M115" s="18" t="s">
        <v>568</v>
      </c>
    </row>
    <row r="116" spans="1:13">
      <c r="A116" s="9" t="s">
        <v>351</v>
      </c>
      <c r="B116" s="13">
        <v>1.82</v>
      </c>
      <c r="C116" s="13">
        <v>2.0299999999999998</v>
      </c>
      <c r="D116" s="13">
        <v>144</v>
      </c>
      <c r="E116" s="18" t="s">
        <v>562</v>
      </c>
      <c r="G116" s="9" t="s">
        <v>366</v>
      </c>
      <c r="H116" s="13" t="s">
        <v>137</v>
      </c>
      <c r="I116" s="13" t="s">
        <v>564</v>
      </c>
      <c r="J116" s="199">
        <v>1.82</v>
      </c>
      <c r="K116" s="199">
        <v>1.92</v>
      </c>
      <c r="L116" s="10">
        <v>134</v>
      </c>
      <c r="M116" s="18" t="s">
        <v>568</v>
      </c>
    </row>
    <row r="117" spans="1:13">
      <c r="A117" s="9" t="s">
        <v>352</v>
      </c>
      <c r="B117" s="13">
        <v>1.83</v>
      </c>
      <c r="C117" s="13">
        <v>2.12</v>
      </c>
      <c r="D117" s="13">
        <v>177</v>
      </c>
      <c r="E117" s="18" t="s">
        <v>562</v>
      </c>
      <c r="G117" s="9" t="s">
        <v>367</v>
      </c>
      <c r="H117" s="13" t="s">
        <v>137</v>
      </c>
      <c r="I117" s="13" t="s">
        <v>564</v>
      </c>
      <c r="J117" s="199">
        <v>1.82</v>
      </c>
      <c r="K117" s="199">
        <v>2.04</v>
      </c>
      <c r="L117" s="10">
        <v>155</v>
      </c>
      <c r="M117" s="18" t="s">
        <v>568</v>
      </c>
    </row>
    <row r="118" spans="1:13">
      <c r="A118" s="9" t="s">
        <v>353</v>
      </c>
      <c r="B118" s="13">
        <v>1.81</v>
      </c>
      <c r="C118" s="13">
        <v>1.86</v>
      </c>
      <c r="D118" s="13">
        <v>177</v>
      </c>
      <c r="E118" s="18" t="s">
        <v>562</v>
      </c>
      <c r="G118" s="9" t="s">
        <v>368</v>
      </c>
      <c r="H118" s="13" t="s">
        <v>137</v>
      </c>
      <c r="I118" s="13" t="s">
        <v>564</v>
      </c>
      <c r="J118" s="199">
        <v>1.82</v>
      </c>
      <c r="K118" s="199">
        <v>1.88</v>
      </c>
      <c r="L118" s="10">
        <v>150</v>
      </c>
      <c r="M118" s="18" t="s">
        <v>568</v>
      </c>
    </row>
    <row r="119" spans="1:13">
      <c r="A119" s="9" t="s">
        <v>354</v>
      </c>
      <c r="B119" s="10">
        <v>1.82</v>
      </c>
      <c r="C119" s="10">
        <v>2.13</v>
      </c>
      <c r="D119" s="10">
        <v>133</v>
      </c>
      <c r="E119" s="18" t="s">
        <v>562</v>
      </c>
      <c r="G119" s="9" t="s">
        <v>369</v>
      </c>
      <c r="H119" s="13" t="s">
        <v>137</v>
      </c>
      <c r="I119" s="13" t="s">
        <v>564</v>
      </c>
      <c r="J119" s="199">
        <v>1.82</v>
      </c>
      <c r="K119" s="199">
        <v>2.15</v>
      </c>
      <c r="L119" s="10">
        <v>147</v>
      </c>
      <c r="M119" s="18" t="s">
        <v>568</v>
      </c>
    </row>
    <row r="120" spans="1:13">
      <c r="A120" s="9" t="s">
        <v>355</v>
      </c>
      <c r="B120" s="10">
        <v>1.83</v>
      </c>
      <c r="C120" s="10">
        <v>2.0499999999999998</v>
      </c>
      <c r="D120" s="10">
        <v>193</v>
      </c>
      <c r="E120" s="18" t="s">
        <v>562</v>
      </c>
      <c r="G120" s="9" t="s">
        <v>370</v>
      </c>
      <c r="H120" s="13" t="s">
        <v>137</v>
      </c>
      <c r="I120" s="13" t="s">
        <v>564</v>
      </c>
      <c r="J120" s="199">
        <v>1.81</v>
      </c>
      <c r="K120" s="199">
        <v>2.04</v>
      </c>
      <c r="L120" s="10">
        <v>173</v>
      </c>
      <c r="M120" s="18" t="s">
        <v>568</v>
      </c>
    </row>
    <row r="121" spans="1:13">
      <c r="A121" s="9" t="s">
        <v>356</v>
      </c>
      <c r="B121" s="10">
        <v>1.81</v>
      </c>
      <c r="C121" s="10">
        <v>1.83</v>
      </c>
      <c r="D121" s="10">
        <v>160</v>
      </c>
      <c r="E121" s="18" t="s">
        <v>562</v>
      </c>
      <c r="G121" s="9" t="s">
        <v>371</v>
      </c>
      <c r="H121" s="13" t="s">
        <v>137</v>
      </c>
      <c r="I121" s="13" t="s">
        <v>564</v>
      </c>
      <c r="J121" s="199">
        <v>1.82</v>
      </c>
      <c r="K121" s="199">
        <v>1.88</v>
      </c>
      <c r="L121" s="10">
        <v>197</v>
      </c>
      <c r="M121" s="18" t="s">
        <v>568</v>
      </c>
    </row>
    <row r="122" spans="1:13">
      <c r="A122" s="9" t="s">
        <v>357</v>
      </c>
      <c r="B122" s="10">
        <v>1.82</v>
      </c>
      <c r="C122" s="10">
        <v>1.94</v>
      </c>
      <c r="D122" s="10">
        <v>159</v>
      </c>
      <c r="E122" s="18" t="s">
        <v>562</v>
      </c>
      <c r="G122" s="9" t="s">
        <v>372</v>
      </c>
      <c r="H122" s="13" t="s">
        <v>137</v>
      </c>
      <c r="I122" s="13" t="s">
        <v>4</v>
      </c>
      <c r="J122" s="199">
        <v>1.83</v>
      </c>
      <c r="K122" s="199">
        <v>2.02</v>
      </c>
      <c r="L122" s="10">
        <v>120</v>
      </c>
      <c r="M122" s="18" t="s">
        <v>568</v>
      </c>
    </row>
    <row r="123" spans="1:13">
      <c r="A123" s="9" t="s">
        <v>358</v>
      </c>
      <c r="B123" s="10">
        <v>1.82</v>
      </c>
      <c r="C123" s="10">
        <v>1.97</v>
      </c>
      <c r="D123" s="10">
        <v>180</v>
      </c>
      <c r="E123" s="18" t="s">
        <v>562</v>
      </c>
      <c r="G123" s="9" t="s">
        <v>374</v>
      </c>
      <c r="H123" s="13" t="s">
        <v>137</v>
      </c>
      <c r="I123" s="13" t="s">
        <v>4</v>
      </c>
      <c r="J123" s="199">
        <v>1.81</v>
      </c>
      <c r="K123" s="199">
        <v>2.09</v>
      </c>
      <c r="L123" s="10">
        <v>184</v>
      </c>
      <c r="M123" s="18" t="s">
        <v>568</v>
      </c>
    </row>
    <row r="124" spans="1:13">
      <c r="A124" s="9" t="s">
        <v>359</v>
      </c>
      <c r="B124" s="10">
        <v>1.8</v>
      </c>
      <c r="C124" s="10">
        <v>1.8</v>
      </c>
      <c r="D124" s="10">
        <v>162</v>
      </c>
      <c r="E124" s="18" t="s">
        <v>562</v>
      </c>
      <c r="G124" s="9" t="s">
        <v>375</v>
      </c>
      <c r="H124" s="13" t="s">
        <v>137</v>
      </c>
      <c r="I124" s="13" t="s">
        <v>4</v>
      </c>
      <c r="J124" s="199">
        <v>1.8</v>
      </c>
      <c r="K124" s="199">
        <v>1.97</v>
      </c>
      <c r="L124" s="10">
        <v>144</v>
      </c>
      <c r="M124" s="18" t="s">
        <v>568</v>
      </c>
    </row>
    <row r="125" spans="1:13">
      <c r="A125" s="9" t="s">
        <v>360</v>
      </c>
      <c r="B125" s="10">
        <v>1.81</v>
      </c>
      <c r="C125" s="10">
        <v>2.2000000000000002</v>
      </c>
      <c r="D125" s="10">
        <v>172</v>
      </c>
      <c r="E125" s="18" t="s">
        <v>562</v>
      </c>
      <c r="G125" s="9" t="s">
        <v>376</v>
      </c>
      <c r="H125" s="13" t="s">
        <v>137</v>
      </c>
      <c r="I125" s="13" t="s">
        <v>4</v>
      </c>
      <c r="J125" s="199">
        <v>1.8</v>
      </c>
      <c r="K125" s="199">
        <v>2.02</v>
      </c>
      <c r="L125" s="10">
        <v>154</v>
      </c>
      <c r="M125" s="18" t="s">
        <v>568</v>
      </c>
    </row>
    <row r="126" spans="1:13">
      <c r="A126" s="9" t="s">
        <v>361</v>
      </c>
      <c r="B126" s="10">
        <v>1.8</v>
      </c>
      <c r="C126" s="10">
        <v>1.88</v>
      </c>
      <c r="D126" s="10">
        <v>177</v>
      </c>
      <c r="E126" s="18" t="s">
        <v>562</v>
      </c>
      <c r="G126" s="9" t="s">
        <v>377</v>
      </c>
      <c r="H126" s="13" t="s">
        <v>137</v>
      </c>
      <c r="I126" s="13" t="s">
        <v>4</v>
      </c>
      <c r="J126" s="199">
        <v>1.83</v>
      </c>
      <c r="K126" s="199">
        <v>2.12</v>
      </c>
      <c r="L126" s="10">
        <v>210</v>
      </c>
      <c r="M126" s="18" t="s">
        <v>568</v>
      </c>
    </row>
    <row r="127" spans="1:13">
      <c r="A127" s="9" t="s">
        <v>362</v>
      </c>
      <c r="B127" s="10">
        <v>1.81</v>
      </c>
      <c r="C127" s="10">
        <v>1.97</v>
      </c>
      <c r="D127" s="10">
        <v>160</v>
      </c>
      <c r="E127" s="18" t="s">
        <v>562</v>
      </c>
      <c r="G127" s="9" t="s">
        <v>378</v>
      </c>
      <c r="H127" s="13" t="s">
        <v>137</v>
      </c>
      <c r="I127" s="13" t="s">
        <v>4</v>
      </c>
      <c r="J127" s="199">
        <v>1.8</v>
      </c>
      <c r="K127" s="199">
        <v>2.04</v>
      </c>
      <c r="L127" s="10">
        <v>88.4</v>
      </c>
      <c r="M127" s="18" t="s">
        <v>568</v>
      </c>
    </row>
    <row r="128" spans="1:13">
      <c r="A128" s="9" t="s">
        <v>363</v>
      </c>
      <c r="B128" s="10">
        <v>1.84</v>
      </c>
      <c r="C128" s="10">
        <v>1.69</v>
      </c>
      <c r="D128" s="10">
        <v>244</v>
      </c>
      <c r="E128" s="18" t="s">
        <v>562</v>
      </c>
      <c r="G128" s="9" t="s">
        <v>379</v>
      </c>
      <c r="H128" s="13" t="s">
        <v>137</v>
      </c>
      <c r="I128" s="13" t="s">
        <v>4</v>
      </c>
      <c r="J128" s="199">
        <v>1.83</v>
      </c>
      <c r="K128" s="199">
        <v>2.12</v>
      </c>
      <c r="L128" s="10">
        <v>219</v>
      </c>
      <c r="M128" s="18" t="s">
        <v>568</v>
      </c>
    </row>
    <row r="129" spans="1:13">
      <c r="A129" s="9" t="s">
        <v>364</v>
      </c>
      <c r="B129" s="13">
        <v>1.83</v>
      </c>
      <c r="C129" s="13">
        <v>2.08</v>
      </c>
      <c r="D129" s="10">
        <v>144</v>
      </c>
      <c r="E129" s="18" t="s">
        <v>562</v>
      </c>
      <c r="G129" s="9" t="s">
        <v>380</v>
      </c>
      <c r="H129" s="13" t="s">
        <v>137</v>
      </c>
      <c r="I129" s="13" t="s">
        <v>4</v>
      </c>
      <c r="J129" s="199">
        <v>1.82</v>
      </c>
      <c r="K129" s="199">
        <v>2.06</v>
      </c>
      <c r="L129" s="10">
        <v>159</v>
      </c>
      <c r="M129" s="18" t="s">
        <v>568</v>
      </c>
    </row>
    <row r="130" spans="1:13">
      <c r="A130" s="9" t="s">
        <v>365</v>
      </c>
      <c r="B130" s="10">
        <v>1.8</v>
      </c>
      <c r="C130" s="10">
        <v>1.87</v>
      </c>
      <c r="D130" s="10">
        <v>165</v>
      </c>
      <c r="E130" s="18" t="s">
        <v>562</v>
      </c>
      <c r="G130" s="9" t="s">
        <v>381</v>
      </c>
      <c r="H130" s="13" t="s">
        <v>137</v>
      </c>
      <c r="I130" s="13" t="s">
        <v>564</v>
      </c>
      <c r="J130" s="199">
        <v>1.84</v>
      </c>
      <c r="K130" s="199">
        <v>2.23</v>
      </c>
      <c r="L130" s="10">
        <v>130</v>
      </c>
      <c r="M130" s="18" t="s">
        <v>568</v>
      </c>
    </row>
    <row r="131" spans="1:13">
      <c r="A131" s="9" t="s">
        <v>366</v>
      </c>
      <c r="B131" s="13">
        <v>1.82</v>
      </c>
      <c r="C131" s="13">
        <v>1.92</v>
      </c>
      <c r="D131" s="13">
        <v>134</v>
      </c>
      <c r="E131" s="18" t="s">
        <v>562</v>
      </c>
      <c r="G131" s="9" t="s">
        <v>382</v>
      </c>
      <c r="H131" s="13" t="s">
        <v>137</v>
      </c>
      <c r="I131" s="13" t="s">
        <v>564</v>
      </c>
      <c r="J131" s="199">
        <v>1.83</v>
      </c>
      <c r="K131" s="199">
        <v>2.14</v>
      </c>
      <c r="L131" s="10">
        <v>200</v>
      </c>
      <c r="M131" s="18" t="s">
        <v>568</v>
      </c>
    </row>
    <row r="132" spans="1:13">
      <c r="A132" s="9" t="s">
        <v>367</v>
      </c>
      <c r="B132" s="10">
        <v>1.82</v>
      </c>
      <c r="C132" s="10">
        <v>2.04</v>
      </c>
      <c r="D132" s="13">
        <v>155</v>
      </c>
      <c r="E132" s="18" t="s">
        <v>562</v>
      </c>
      <c r="G132" s="9" t="s">
        <v>384</v>
      </c>
      <c r="H132" s="13" t="s">
        <v>137</v>
      </c>
      <c r="I132" s="13" t="s">
        <v>564</v>
      </c>
      <c r="J132" s="199">
        <v>1.82</v>
      </c>
      <c r="K132" s="199">
        <v>2.23</v>
      </c>
      <c r="L132" s="10">
        <v>126</v>
      </c>
      <c r="M132" s="18" t="s">
        <v>568</v>
      </c>
    </row>
    <row r="133" spans="1:13">
      <c r="A133" s="9" t="s">
        <v>368</v>
      </c>
      <c r="B133" s="10">
        <v>1.82</v>
      </c>
      <c r="C133" s="10">
        <v>1.88</v>
      </c>
      <c r="D133" s="10">
        <v>150</v>
      </c>
      <c r="E133" s="18" t="s">
        <v>562</v>
      </c>
      <c r="G133" s="9" t="s">
        <v>385</v>
      </c>
      <c r="H133" s="13" t="s">
        <v>137</v>
      </c>
      <c r="I133" s="13" t="s">
        <v>564</v>
      </c>
      <c r="J133" s="199">
        <v>1.83</v>
      </c>
      <c r="K133" s="199">
        <v>2.04</v>
      </c>
      <c r="L133" s="10">
        <v>252</v>
      </c>
      <c r="M133" s="18" t="s">
        <v>568</v>
      </c>
    </row>
    <row r="134" spans="1:13">
      <c r="A134" s="9" t="s">
        <v>369</v>
      </c>
      <c r="B134" s="10">
        <v>1.82</v>
      </c>
      <c r="C134" s="10">
        <v>2.15</v>
      </c>
      <c r="D134" s="10">
        <v>147</v>
      </c>
      <c r="E134" s="18" t="s">
        <v>562</v>
      </c>
      <c r="G134" s="9" t="s">
        <v>386</v>
      </c>
      <c r="H134" s="13" t="s">
        <v>137</v>
      </c>
      <c r="I134" s="13" t="s">
        <v>564</v>
      </c>
      <c r="J134" s="199">
        <v>1.82</v>
      </c>
      <c r="K134" s="199">
        <v>2.08</v>
      </c>
      <c r="L134" s="10">
        <v>150</v>
      </c>
      <c r="M134" s="18" t="s">
        <v>568</v>
      </c>
    </row>
    <row r="135" spans="1:13">
      <c r="A135" s="9" t="s">
        <v>370</v>
      </c>
      <c r="B135" s="10">
        <v>1.81</v>
      </c>
      <c r="C135" s="10">
        <v>2.04</v>
      </c>
      <c r="D135" s="10">
        <v>173</v>
      </c>
      <c r="E135" s="18" t="s">
        <v>562</v>
      </c>
      <c r="G135" s="9" t="s">
        <v>387</v>
      </c>
      <c r="H135" s="13" t="s">
        <v>137</v>
      </c>
      <c r="I135" s="13" t="s">
        <v>564</v>
      </c>
      <c r="J135" s="199">
        <v>1.82</v>
      </c>
      <c r="K135" s="199">
        <v>2.2000000000000002</v>
      </c>
      <c r="L135" s="10">
        <v>121</v>
      </c>
      <c r="M135" s="18" t="s">
        <v>568</v>
      </c>
    </row>
    <row r="136" spans="1:13">
      <c r="A136" s="9" t="s">
        <v>371</v>
      </c>
      <c r="B136" s="10">
        <v>1.82</v>
      </c>
      <c r="C136" s="10">
        <v>1.88</v>
      </c>
      <c r="D136" s="13">
        <v>197</v>
      </c>
      <c r="E136" s="18" t="s">
        <v>562</v>
      </c>
      <c r="G136" s="9" t="s">
        <v>388</v>
      </c>
      <c r="H136" s="13" t="s">
        <v>137</v>
      </c>
      <c r="I136" s="13" t="s">
        <v>564</v>
      </c>
      <c r="J136" s="199">
        <v>1.82</v>
      </c>
      <c r="K136" s="199">
        <v>2.16</v>
      </c>
      <c r="L136" s="10">
        <v>204</v>
      </c>
      <c r="M136" s="18" t="s">
        <v>568</v>
      </c>
    </row>
    <row r="137" spans="1:13">
      <c r="A137" s="9" t="s">
        <v>372</v>
      </c>
      <c r="B137" s="10">
        <v>1.83</v>
      </c>
      <c r="C137" s="10">
        <v>2.02</v>
      </c>
      <c r="D137" s="10">
        <v>120</v>
      </c>
      <c r="E137" s="18" t="s">
        <v>562</v>
      </c>
      <c r="G137" s="9" t="s">
        <v>389</v>
      </c>
      <c r="H137" s="13" t="s">
        <v>137</v>
      </c>
      <c r="I137" s="13" t="s">
        <v>564</v>
      </c>
      <c r="J137" s="199">
        <v>1.82</v>
      </c>
      <c r="K137" s="199">
        <v>2.0699999999999998</v>
      </c>
      <c r="L137" s="10">
        <v>168</v>
      </c>
      <c r="M137" s="18" t="s">
        <v>568</v>
      </c>
    </row>
    <row r="138" spans="1:13">
      <c r="A138" s="9" t="s">
        <v>373</v>
      </c>
      <c r="B138" s="10">
        <v>1.7</v>
      </c>
      <c r="C138" s="10">
        <v>1.82</v>
      </c>
      <c r="D138" s="10">
        <v>202</v>
      </c>
      <c r="E138" s="18" t="s">
        <v>562</v>
      </c>
      <c r="G138" s="9" t="s">
        <v>390</v>
      </c>
      <c r="H138" s="13" t="s">
        <v>137</v>
      </c>
      <c r="I138" s="13" t="s">
        <v>564</v>
      </c>
      <c r="J138" s="199">
        <v>1.81</v>
      </c>
      <c r="K138" s="199">
        <v>2.12</v>
      </c>
      <c r="L138" s="10">
        <v>185</v>
      </c>
      <c r="M138" s="18" t="s">
        <v>568</v>
      </c>
    </row>
    <row r="139" spans="1:13">
      <c r="A139" s="9" t="s">
        <v>374</v>
      </c>
      <c r="B139" s="10">
        <v>1.81</v>
      </c>
      <c r="C139" s="10">
        <v>2.09</v>
      </c>
      <c r="D139" s="10">
        <v>184</v>
      </c>
      <c r="E139" s="18" t="s">
        <v>562</v>
      </c>
      <c r="G139" s="9" t="s">
        <v>391</v>
      </c>
      <c r="H139" s="13" t="s">
        <v>137</v>
      </c>
      <c r="I139" s="13" t="s">
        <v>564</v>
      </c>
      <c r="J139" s="199">
        <v>1.81</v>
      </c>
      <c r="K139" s="199">
        <v>2.2400000000000002</v>
      </c>
      <c r="L139" s="10">
        <v>152</v>
      </c>
      <c r="M139" s="18" t="s">
        <v>568</v>
      </c>
    </row>
    <row r="140" spans="1:13">
      <c r="A140" s="9" t="s">
        <v>375</v>
      </c>
      <c r="B140" s="13">
        <v>1.8</v>
      </c>
      <c r="C140" s="13">
        <v>1.97</v>
      </c>
      <c r="D140" s="13">
        <v>144</v>
      </c>
      <c r="E140" s="18" t="s">
        <v>562</v>
      </c>
      <c r="G140" s="9" t="s">
        <v>392</v>
      </c>
      <c r="H140" s="13" t="s">
        <v>137</v>
      </c>
      <c r="I140" s="13" t="s">
        <v>564</v>
      </c>
      <c r="J140" s="199">
        <v>1.83</v>
      </c>
      <c r="K140" s="199">
        <v>2.1800000000000002</v>
      </c>
      <c r="L140" s="10">
        <v>146</v>
      </c>
      <c r="M140" s="18" t="s">
        <v>568</v>
      </c>
    </row>
    <row r="141" spans="1:13">
      <c r="A141" s="9" t="s">
        <v>376</v>
      </c>
      <c r="B141" s="13">
        <v>1.8</v>
      </c>
      <c r="C141" s="13">
        <v>2.02</v>
      </c>
      <c r="D141" s="13">
        <v>154</v>
      </c>
      <c r="E141" s="18" t="s">
        <v>562</v>
      </c>
      <c r="G141" s="9" t="s">
        <v>394</v>
      </c>
      <c r="H141" s="13" t="s">
        <v>137</v>
      </c>
      <c r="I141" s="13" t="s">
        <v>564</v>
      </c>
      <c r="J141" s="199">
        <v>1.81</v>
      </c>
      <c r="K141" s="199">
        <v>2.21</v>
      </c>
      <c r="L141" s="10">
        <v>182</v>
      </c>
      <c r="M141" s="18" t="s">
        <v>568</v>
      </c>
    </row>
    <row r="142" spans="1:13">
      <c r="A142" s="9" t="s">
        <v>377</v>
      </c>
      <c r="B142" s="13">
        <v>1.83</v>
      </c>
      <c r="C142" s="13">
        <v>2.12</v>
      </c>
      <c r="D142" s="13">
        <v>210</v>
      </c>
      <c r="E142" s="18" t="s">
        <v>562</v>
      </c>
      <c r="G142" s="9" t="s">
        <v>395</v>
      </c>
      <c r="H142" s="13" t="s">
        <v>137</v>
      </c>
      <c r="I142" s="13" t="s">
        <v>564</v>
      </c>
      <c r="J142" s="199">
        <v>1.83</v>
      </c>
      <c r="K142" s="199">
        <v>2.2200000000000002</v>
      </c>
      <c r="L142" s="10">
        <v>120</v>
      </c>
      <c r="M142" s="18" t="s">
        <v>568</v>
      </c>
    </row>
    <row r="143" spans="1:13">
      <c r="A143" s="9" t="s">
        <v>378</v>
      </c>
      <c r="B143" s="10">
        <v>1.8</v>
      </c>
      <c r="C143" s="10">
        <v>2.04</v>
      </c>
      <c r="D143" s="10">
        <v>88.4</v>
      </c>
      <c r="E143" s="18" t="s">
        <v>562</v>
      </c>
      <c r="G143" s="9" t="s">
        <v>396</v>
      </c>
      <c r="H143" s="13" t="s">
        <v>137</v>
      </c>
      <c r="I143" s="13" t="s">
        <v>564</v>
      </c>
      <c r="J143" s="199">
        <v>1.83</v>
      </c>
      <c r="K143" s="199">
        <v>2.2999999999999998</v>
      </c>
      <c r="L143" s="10">
        <v>200</v>
      </c>
      <c r="M143" s="18" t="s">
        <v>568</v>
      </c>
    </row>
    <row r="144" spans="1:13">
      <c r="A144" s="9" t="s">
        <v>379</v>
      </c>
      <c r="B144" s="10">
        <v>1.83</v>
      </c>
      <c r="C144" s="10">
        <v>2.12</v>
      </c>
      <c r="D144" s="10">
        <v>219</v>
      </c>
      <c r="E144" s="18" t="s">
        <v>562</v>
      </c>
      <c r="G144" s="9" t="s">
        <v>397</v>
      </c>
      <c r="H144" s="13" t="s">
        <v>137</v>
      </c>
      <c r="I144" s="13" t="s">
        <v>564</v>
      </c>
      <c r="J144" s="199">
        <v>1.83</v>
      </c>
      <c r="K144" s="199">
        <v>2.36</v>
      </c>
      <c r="L144" s="10">
        <v>198</v>
      </c>
      <c r="M144" s="18" t="s">
        <v>568</v>
      </c>
    </row>
    <row r="145" spans="1:13">
      <c r="A145" s="9" t="s">
        <v>380</v>
      </c>
      <c r="B145" s="10">
        <v>1.82</v>
      </c>
      <c r="C145" s="10">
        <v>2.06</v>
      </c>
      <c r="D145" s="10">
        <v>159</v>
      </c>
      <c r="E145" s="18" t="s">
        <v>562</v>
      </c>
      <c r="G145" s="9" t="s">
        <v>398</v>
      </c>
      <c r="H145" s="13" t="s">
        <v>137</v>
      </c>
      <c r="I145" s="13" t="s">
        <v>564</v>
      </c>
      <c r="J145" s="199">
        <v>1.84</v>
      </c>
      <c r="K145" s="199">
        <v>2.46</v>
      </c>
      <c r="L145" s="10">
        <v>211</v>
      </c>
      <c r="M145" s="18" t="s">
        <v>568</v>
      </c>
    </row>
    <row r="146" spans="1:13">
      <c r="A146" s="9" t="s">
        <v>381</v>
      </c>
      <c r="B146" s="10">
        <v>1.84</v>
      </c>
      <c r="C146" s="10">
        <v>2.23</v>
      </c>
      <c r="D146" s="10">
        <v>130</v>
      </c>
      <c r="E146" s="18" t="s">
        <v>562</v>
      </c>
      <c r="G146" s="9" t="s">
        <v>399</v>
      </c>
      <c r="H146" s="13" t="s">
        <v>137</v>
      </c>
      <c r="I146" s="13" t="s">
        <v>564</v>
      </c>
      <c r="J146" s="199">
        <v>1.83</v>
      </c>
      <c r="K146" s="199">
        <v>2.21</v>
      </c>
      <c r="L146" s="10">
        <v>187</v>
      </c>
      <c r="M146" s="18" t="s">
        <v>568</v>
      </c>
    </row>
    <row r="147" spans="1:13">
      <c r="A147" s="9" t="s">
        <v>382</v>
      </c>
      <c r="B147" s="10">
        <v>1.83</v>
      </c>
      <c r="C147" s="10">
        <v>2.14</v>
      </c>
      <c r="D147" s="10">
        <v>200</v>
      </c>
      <c r="E147" s="18" t="s">
        <v>562</v>
      </c>
      <c r="G147" s="9" t="s">
        <v>400</v>
      </c>
      <c r="H147" s="13" t="s">
        <v>137</v>
      </c>
      <c r="I147" s="13" t="s">
        <v>564</v>
      </c>
      <c r="J147" s="199">
        <v>1.84</v>
      </c>
      <c r="K147" s="199">
        <v>2.72</v>
      </c>
      <c r="L147" s="10">
        <v>170</v>
      </c>
      <c r="M147" s="18" t="s">
        <v>568</v>
      </c>
    </row>
    <row r="148" spans="1:13">
      <c r="A148" s="9" t="s">
        <v>383</v>
      </c>
      <c r="B148" s="10">
        <v>1.81</v>
      </c>
      <c r="C148" s="10">
        <v>1.81</v>
      </c>
      <c r="D148" s="10">
        <v>173</v>
      </c>
      <c r="E148" s="18" t="s">
        <v>562</v>
      </c>
      <c r="G148" s="9" t="s">
        <v>401</v>
      </c>
      <c r="H148" s="13" t="s">
        <v>137</v>
      </c>
      <c r="I148" s="13" t="s">
        <v>564</v>
      </c>
      <c r="J148" s="199">
        <v>1.82</v>
      </c>
      <c r="K148" s="199">
        <v>2.5499999999999998</v>
      </c>
      <c r="L148" s="10">
        <v>155</v>
      </c>
      <c r="M148" s="18" t="s">
        <v>568</v>
      </c>
    </row>
    <row r="149" spans="1:13">
      <c r="A149" s="9" t="s">
        <v>384</v>
      </c>
      <c r="B149" s="10">
        <v>1.82</v>
      </c>
      <c r="C149" s="10">
        <v>2.23</v>
      </c>
      <c r="D149" s="10">
        <v>126</v>
      </c>
      <c r="E149" s="18" t="s">
        <v>562</v>
      </c>
      <c r="G149" s="9" t="s">
        <v>402</v>
      </c>
      <c r="H149" s="13" t="s">
        <v>2</v>
      </c>
      <c r="I149" s="13" t="s">
        <v>564</v>
      </c>
      <c r="J149" s="199">
        <v>1.81</v>
      </c>
      <c r="K149" s="199">
        <v>2.11</v>
      </c>
      <c r="L149" s="10">
        <v>195</v>
      </c>
      <c r="M149" s="18" t="s">
        <v>568</v>
      </c>
    </row>
    <row r="150" spans="1:13">
      <c r="A150" s="9" t="s">
        <v>385</v>
      </c>
      <c r="B150" s="10">
        <v>1.83</v>
      </c>
      <c r="C150" s="10">
        <v>2.04</v>
      </c>
      <c r="D150" s="10">
        <v>252</v>
      </c>
      <c r="E150" s="18" t="s">
        <v>562</v>
      </c>
      <c r="G150" s="9" t="s">
        <v>403</v>
      </c>
      <c r="H150" s="13" t="s">
        <v>2</v>
      </c>
      <c r="I150" s="13" t="s">
        <v>564</v>
      </c>
      <c r="J150" s="199">
        <v>1.82</v>
      </c>
      <c r="K150" s="199">
        <v>2.5</v>
      </c>
      <c r="L150" s="10">
        <v>156</v>
      </c>
      <c r="M150" s="18" t="s">
        <v>568</v>
      </c>
    </row>
    <row r="151" spans="1:13">
      <c r="A151" s="9" t="s">
        <v>386</v>
      </c>
      <c r="B151" s="10">
        <v>1.82</v>
      </c>
      <c r="C151" s="10">
        <v>2.08</v>
      </c>
      <c r="D151" s="10">
        <v>150</v>
      </c>
      <c r="E151" s="18" t="s">
        <v>562</v>
      </c>
      <c r="G151" s="9" t="s">
        <v>404</v>
      </c>
      <c r="H151" s="13" t="s">
        <v>2</v>
      </c>
      <c r="I151" s="13" t="s">
        <v>564</v>
      </c>
      <c r="J151" s="199">
        <v>1.83</v>
      </c>
      <c r="K151" s="199">
        <v>2.31</v>
      </c>
      <c r="L151" s="10">
        <v>175</v>
      </c>
      <c r="M151" s="18" t="s">
        <v>568</v>
      </c>
    </row>
    <row r="152" spans="1:13">
      <c r="A152" s="9" t="s">
        <v>387</v>
      </c>
      <c r="B152" s="10">
        <v>1.82</v>
      </c>
      <c r="C152" s="10">
        <v>2.2000000000000002</v>
      </c>
      <c r="D152" s="10">
        <v>121</v>
      </c>
      <c r="E152" s="18" t="s">
        <v>562</v>
      </c>
      <c r="G152" s="9" t="s">
        <v>405</v>
      </c>
      <c r="H152" s="13" t="s">
        <v>2</v>
      </c>
      <c r="I152" s="13" t="s">
        <v>564</v>
      </c>
      <c r="J152" s="199">
        <v>1.83</v>
      </c>
      <c r="K152" s="199">
        <v>2.23</v>
      </c>
      <c r="L152" s="10">
        <v>184</v>
      </c>
      <c r="M152" s="18" t="s">
        <v>568</v>
      </c>
    </row>
    <row r="153" spans="1:13">
      <c r="A153" s="9" t="s">
        <v>388</v>
      </c>
      <c r="B153" s="13">
        <v>1.82</v>
      </c>
      <c r="C153" s="13">
        <v>2.16</v>
      </c>
      <c r="D153" s="10">
        <v>204</v>
      </c>
      <c r="E153" s="18" t="s">
        <v>562</v>
      </c>
      <c r="G153" s="9" t="s">
        <v>406</v>
      </c>
      <c r="H153" s="13" t="s">
        <v>2</v>
      </c>
      <c r="I153" s="13" t="s">
        <v>564</v>
      </c>
      <c r="J153" s="199">
        <v>1.84</v>
      </c>
      <c r="K153" s="199">
        <v>2.46</v>
      </c>
      <c r="L153" s="10">
        <v>185</v>
      </c>
      <c r="M153" s="18" t="s">
        <v>568</v>
      </c>
    </row>
    <row r="154" spans="1:13">
      <c r="A154" s="9" t="s">
        <v>389</v>
      </c>
      <c r="B154" s="10">
        <v>1.82</v>
      </c>
      <c r="C154" s="10">
        <v>2.0699999999999998</v>
      </c>
      <c r="D154" s="10">
        <v>168</v>
      </c>
      <c r="E154" s="18" t="s">
        <v>562</v>
      </c>
      <c r="G154" s="9" t="s">
        <v>407</v>
      </c>
      <c r="H154" s="13" t="s">
        <v>2</v>
      </c>
      <c r="I154" s="13" t="s">
        <v>564</v>
      </c>
      <c r="J154" s="199">
        <v>1.82</v>
      </c>
      <c r="K154" s="199">
        <v>2.46</v>
      </c>
      <c r="L154" s="10">
        <v>151</v>
      </c>
      <c r="M154" s="18" t="s">
        <v>568</v>
      </c>
    </row>
    <row r="155" spans="1:13">
      <c r="A155" s="9" t="s">
        <v>390</v>
      </c>
      <c r="B155" s="13">
        <v>1.81</v>
      </c>
      <c r="C155" s="13">
        <v>2.12</v>
      </c>
      <c r="D155" s="13">
        <v>185</v>
      </c>
      <c r="E155" s="18" t="s">
        <v>562</v>
      </c>
      <c r="G155" s="9" t="s">
        <v>408</v>
      </c>
      <c r="H155" s="13" t="s">
        <v>2</v>
      </c>
      <c r="I155" s="13" t="s">
        <v>564</v>
      </c>
      <c r="J155" s="199">
        <v>1.84</v>
      </c>
      <c r="K155" s="199">
        <v>2.34</v>
      </c>
      <c r="L155" s="10">
        <v>194</v>
      </c>
      <c r="M155" s="18" t="s">
        <v>568</v>
      </c>
    </row>
    <row r="156" spans="1:13">
      <c r="A156" s="9" t="s">
        <v>391</v>
      </c>
      <c r="B156" s="10">
        <v>1.81</v>
      </c>
      <c r="C156" s="10">
        <v>2.2400000000000002</v>
      </c>
      <c r="D156" s="13">
        <v>152</v>
      </c>
      <c r="E156" s="18" t="s">
        <v>562</v>
      </c>
      <c r="G156" s="9" t="s">
        <v>409</v>
      </c>
      <c r="H156" s="13" t="s">
        <v>2</v>
      </c>
      <c r="I156" s="13" t="s">
        <v>564</v>
      </c>
      <c r="J156" s="199">
        <v>1.83</v>
      </c>
      <c r="K156" s="199">
        <v>2.39</v>
      </c>
      <c r="L156" s="10">
        <v>185</v>
      </c>
      <c r="M156" s="18" t="s">
        <v>568</v>
      </c>
    </row>
    <row r="157" spans="1:13">
      <c r="A157" s="9" t="s">
        <v>392</v>
      </c>
      <c r="B157" s="10">
        <v>1.83</v>
      </c>
      <c r="C157" s="10">
        <v>2.1800000000000002</v>
      </c>
      <c r="D157" s="10">
        <v>146</v>
      </c>
      <c r="E157" s="18" t="s">
        <v>562</v>
      </c>
      <c r="G157" s="9" t="s">
        <v>410</v>
      </c>
      <c r="H157" s="13" t="s">
        <v>2</v>
      </c>
      <c r="I157" s="13" t="s">
        <v>564</v>
      </c>
      <c r="J157" s="199">
        <v>1.82</v>
      </c>
      <c r="K157" s="199">
        <v>2.17</v>
      </c>
      <c r="L157" s="10">
        <v>223</v>
      </c>
      <c r="M157" s="18" t="s">
        <v>568</v>
      </c>
    </row>
    <row r="158" spans="1:13">
      <c r="A158" s="9" t="s">
        <v>393</v>
      </c>
      <c r="B158" s="10">
        <v>1.69</v>
      </c>
      <c r="C158" s="10">
        <v>2.11</v>
      </c>
      <c r="D158" s="10">
        <v>145</v>
      </c>
      <c r="E158" s="18" t="s">
        <v>562</v>
      </c>
      <c r="G158" s="9" t="s">
        <v>411</v>
      </c>
      <c r="H158" s="13" t="s">
        <v>2</v>
      </c>
      <c r="I158" s="13" t="s">
        <v>564</v>
      </c>
      <c r="J158" s="199">
        <v>1.87</v>
      </c>
      <c r="K158" s="199">
        <v>1.91</v>
      </c>
      <c r="L158" s="10">
        <v>222</v>
      </c>
      <c r="M158" s="18" t="s">
        <v>568</v>
      </c>
    </row>
    <row r="159" spans="1:13">
      <c r="A159" s="9" t="s">
        <v>394</v>
      </c>
      <c r="B159" s="10">
        <v>1.81</v>
      </c>
      <c r="C159" s="10">
        <v>2.21</v>
      </c>
      <c r="D159" s="10">
        <v>182</v>
      </c>
      <c r="E159" s="18" t="s">
        <v>562</v>
      </c>
      <c r="G159" s="9" t="s">
        <v>412</v>
      </c>
      <c r="H159" s="13" t="s">
        <v>2</v>
      </c>
      <c r="I159" s="13" t="s">
        <v>564</v>
      </c>
      <c r="J159" s="199">
        <v>1.86</v>
      </c>
      <c r="K159" s="199">
        <v>1.9</v>
      </c>
      <c r="L159" s="10">
        <v>214</v>
      </c>
      <c r="M159" s="18" t="s">
        <v>568</v>
      </c>
    </row>
    <row r="160" spans="1:13">
      <c r="A160" s="9" t="s">
        <v>395</v>
      </c>
      <c r="B160" s="10">
        <v>1.83</v>
      </c>
      <c r="C160" s="10">
        <v>2.2200000000000002</v>
      </c>
      <c r="D160" s="13">
        <v>120</v>
      </c>
      <c r="E160" s="18" t="s">
        <v>562</v>
      </c>
      <c r="G160" s="9" t="s">
        <v>413</v>
      </c>
      <c r="H160" s="13" t="s">
        <v>2</v>
      </c>
      <c r="I160" s="13" t="s">
        <v>564</v>
      </c>
      <c r="J160" s="199">
        <v>1.83</v>
      </c>
      <c r="K160" s="199">
        <v>2.2599999999999998</v>
      </c>
      <c r="L160" s="10">
        <v>154</v>
      </c>
      <c r="M160" s="18" t="s">
        <v>568</v>
      </c>
    </row>
    <row r="161" spans="1:13">
      <c r="A161" s="9" t="s">
        <v>396</v>
      </c>
      <c r="B161" s="10">
        <v>1.83</v>
      </c>
      <c r="C161" s="10">
        <v>2.2999999999999998</v>
      </c>
      <c r="D161" s="10">
        <v>200</v>
      </c>
      <c r="E161" s="18" t="s">
        <v>562</v>
      </c>
      <c r="G161" s="9" t="s">
        <v>414</v>
      </c>
      <c r="H161" s="13" t="s">
        <v>2</v>
      </c>
      <c r="I161" s="13" t="s">
        <v>564</v>
      </c>
      <c r="J161" s="199">
        <v>1.8</v>
      </c>
      <c r="K161" s="199">
        <v>2.14</v>
      </c>
      <c r="L161" s="10">
        <v>182</v>
      </c>
      <c r="M161" s="18" t="s">
        <v>568</v>
      </c>
    </row>
    <row r="162" spans="1:13">
      <c r="A162" s="9" t="s">
        <v>397</v>
      </c>
      <c r="B162" s="10">
        <v>1.83</v>
      </c>
      <c r="C162" s="10">
        <v>2.36</v>
      </c>
      <c r="D162" s="10">
        <v>198</v>
      </c>
      <c r="E162" s="19" t="s">
        <v>561</v>
      </c>
      <c r="G162" s="9" t="s">
        <v>415</v>
      </c>
      <c r="H162" s="13" t="s">
        <v>2</v>
      </c>
      <c r="I162" s="13" t="s">
        <v>564</v>
      </c>
      <c r="J162" s="199">
        <v>1.81</v>
      </c>
      <c r="K162" s="199">
        <v>2.2400000000000002</v>
      </c>
      <c r="L162" s="10">
        <v>139</v>
      </c>
      <c r="M162" s="18" t="s">
        <v>568</v>
      </c>
    </row>
    <row r="163" spans="1:13">
      <c r="A163" s="9" t="s">
        <v>398</v>
      </c>
      <c r="B163" s="10">
        <v>1.84</v>
      </c>
      <c r="C163" s="10">
        <v>2.46</v>
      </c>
      <c r="D163" s="10">
        <v>211</v>
      </c>
      <c r="E163" s="19" t="s">
        <v>561</v>
      </c>
      <c r="G163" s="9" t="s">
        <v>416</v>
      </c>
      <c r="H163" s="13" t="s">
        <v>2</v>
      </c>
      <c r="I163" s="13" t="s">
        <v>564</v>
      </c>
      <c r="J163" s="199">
        <v>1.82</v>
      </c>
      <c r="K163" s="199">
        <v>2.3199999999999998</v>
      </c>
      <c r="L163" s="10">
        <v>150</v>
      </c>
      <c r="M163" s="18" t="s">
        <v>568</v>
      </c>
    </row>
    <row r="164" spans="1:13">
      <c r="A164" s="9" t="s">
        <v>399</v>
      </c>
      <c r="B164" s="13">
        <v>1.83</v>
      </c>
      <c r="C164" s="13">
        <v>2.21</v>
      </c>
      <c r="D164" s="13">
        <v>187</v>
      </c>
      <c r="E164" s="19" t="s">
        <v>561</v>
      </c>
      <c r="G164" s="9" t="s">
        <v>417</v>
      </c>
      <c r="H164" s="13" t="s">
        <v>2</v>
      </c>
      <c r="I164" s="13" t="s">
        <v>564</v>
      </c>
      <c r="J164" s="199">
        <v>1.82</v>
      </c>
      <c r="K164" s="199">
        <v>2.57</v>
      </c>
      <c r="L164" s="10">
        <v>200</v>
      </c>
      <c r="M164" s="18" t="s">
        <v>568</v>
      </c>
    </row>
    <row r="165" spans="1:13">
      <c r="A165" s="9" t="s">
        <v>400</v>
      </c>
      <c r="B165" s="13">
        <v>1.84</v>
      </c>
      <c r="C165" s="13">
        <v>2.72</v>
      </c>
      <c r="D165" s="13">
        <v>170</v>
      </c>
      <c r="E165" s="19" t="s">
        <v>561</v>
      </c>
      <c r="G165" s="9" t="s">
        <v>418</v>
      </c>
      <c r="H165" s="13" t="s">
        <v>2</v>
      </c>
      <c r="I165" s="13" t="s">
        <v>564</v>
      </c>
      <c r="J165" s="199">
        <v>1.83</v>
      </c>
      <c r="K165" s="199">
        <v>2.58</v>
      </c>
      <c r="L165" s="10">
        <v>157</v>
      </c>
      <c r="M165" s="18" t="s">
        <v>568</v>
      </c>
    </row>
    <row r="166" spans="1:13">
      <c r="A166" s="9" t="s">
        <v>401</v>
      </c>
      <c r="B166" s="13">
        <v>1.82</v>
      </c>
      <c r="C166" s="13">
        <v>2.5499999999999998</v>
      </c>
      <c r="D166" s="13">
        <v>155</v>
      </c>
      <c r="E166" s="19" t="s">
        <v>561</v>
      </c>
      <c r="G166" s="9" t="s">
        <v>419</v>
      </c>
      <c r="H166" s="13" t="s">
        <v>2</v>
      </c>
      <c r="I166" s="13" t="s">
        <v>564</v>
      </c>
      <c r="J166" s="199">
        <v>1.78</v>
      </c>
      <c r="K166" s="199">
        <v>1.89</v>
      </c>
      <c r="L166" s="10">
        <v>185</v>
      </c>
      <c r="M166" s="18" t="s">
        <v>568</v>
      </c>
    </row>
    <row r="167" spans="1:13">
      <c r="A167" s="9" t="s">
        <v>402</v>
      </c>
      <c r="B167" s="10">
        <v>1.81</v>
      </c>
      <c r="C167" s="10">
        <v>2.11</v>
      </c>
      <c r="D167" s="10">
        <v>195</v>
      </c>
      <c r="E167" s="19" t="s">
        <v>561</v>
      </c>
      <c r="G167" s="9" t="s">
        <v>420</v>
      </c>
      <c r="H167" s="13" t="s">
        <v>2</v>
      </c>
      <c r="I167" s="13" t="s">
        <v>564</v>
      </c>
      <c r="J167" s="199">
        <v>1.83</v>
      </c>
      <c r="K167" s="199">
        <v>2.66</v>
      </c>
      <c r="L167" s="10">
        <v>152</v>
      </c>
      <c r="M167" s="18" t="s">
        <v>568</v>
      </c>
    </row>
    <row r="168" spans="1:13">
      <c r="A168" s="9" t="s">
        <v>403</v>
      </c>
      <c r="B168" s="10">
        <v>1.82</v>
      </c>
      <c r="C168" s="10">
        <v>2.5</v>
      </c>
      <c r="D168" s="10">
        <v>156</v>
      </c>
      <c r="E168" s="19" t="s">
        <v>561</v>
      </c>
      <c r="G168" s="9" t="s">
        <v>422</v>
      </c>
      <c r="H168" s="13" t="s">
        <v>2</v>
      </c>
      <c r="I168" s="13" t="s">
        <v>564</v>
      </c>
      <c r="J168" s="199">
        <v>1.81</v>
      </c>
      <c r="K168" s="199">
        <v>1.98</v>
      </c>
      <c r="L168" s="10">
        <v>170</v>
      </c>
      <c r="M168" s="18" t="s">
        <v>568</v>
      </c>
    </row>
    <row r="169" spans="1:13">
      <c r="A169" s="9" t="s">
        <v>404</v>
      </c>
      <c r="B169" s="10">
        <v>1.83</v>
      </c>
      <c r="C169" s="10">
        <v>2.31</v>
      </c>
      <c r="D169" s="10">
        <v>175</v>
      </c>
      <c r="E169" s="19" t="s">
        <v>561</v>
      </c>
      <c r="G169" s="9" t="s">
        <v>423</v>
      </c>
      <c r="H169" s="13" t="s">
        <v>2</v>
      </c>
      <c r="I169" s="13" t="s">
        <v>564</v>
      </c>
      <c r="J169" s="199">
        <v>1.81</v>
      </c>
      <c r="K169" s="199">
        <v>1.87</v>
      </c>
      <c r="L169" s="10">
        <v>179</v>
      </c>
      <c r="M169" s="18" t="s">
        <v>568</v>
      </c>
    </row>
    <row r="170" spans="1:13">
      <c r="A170" s="9" t="s">
        <v>405</v>
      </c>
      <c r="B170" s="10">
        <v>1.83</v>
      </c>
      <c r="C170" s="10">
        <v>2.23</v>
      </c>
      <c r="D170" s="10">
        <v>184</v>
      </c>
      <c r="E170" s="18" t="s">
        <v>561</v>
      </c>
      <c r="G170" s="9" t="s">
        <v>425</v>
      </c>
      <c r="H170" s="13" t="s">
        <v>2</v>
      </c>
      <c r="I170" s="13" t="s">
        <v>564</v>
      </c>
      <c r="J170" s="199">
        <v>1.83</v>
      </c>
      <c r="K170" s="199">
        <v>2.25</v>
      </c>
      <c r="L170" s="10">
        <v>155</v>
      </c>
      <c r="M170" s="18" t="s">
        <v>568</v>
      </c>
    </row>
    <row r="171" spans="1:13">
      <c r="A171" s="9" t="s">
        <v>406</v>
      </c>
      <c r="B171" s="10">
        <v>1.84</v>
      </c>
      <c r="C171" s="10">
        <v>2.46</v>
      </c>
      <c r="D171" s="10">
        <v>185</v>
      </c>
      <c r="E171" s="19" t="s">
        <v>561</v>
      </c>
      <c r="G171" s="9" t="s">
        <v>426</v>
      </c>
      <c r="H171" s="13" t="s">
        <v>2</v>
      </c>
      <c r="I171" s="13" t="s">
        <v>564</v>
      </c>
      <c r="J171" s="199">
        <v>1.83</v>
      </c>
      <c r="K171" s="199">
        <v>2.17</v>
      </c>
      <c r="L171" s="10">
        <v>220</v>
      </c>
      <c r="M171" s="18" t="s">
        <v>568</v>
      </c>
    </row>
    <row r="172" spans="1:13">
      <c r="A172" s="9" t="s">
        <v>407</v>
      </c>
      <c r="B172" s="10">
        <v>1.82</v>
      </c>
      <c r="C172" s="10">
        <v>2.46</v>
      </c>
      <c r="D172" s="10">
        <v>151</v>
      </c>
      <c r="E172" s="19" t="s">
        <v>561</v>
      </c>
      <c r="G172" s="9" t="s">
        <v>428</v>
      </c>
      <c r="H172" s="13" t="s">
        <v>2</v>
      </c>
      <c r="I172" s="13" t="s">
        <v>564</v>
      </c>
      <c r="J172" s="199">
        <v>1.83</v>
      </c>
      <c r="K172" s="199">
        <v>2.2400000000000002</v>
      </c>
      <c r="L172" s="10">
        <v>179</v>
      </c>
      <c r="M172" s="18" t="s">
        <v>568</v>
      </c>
    </row>
    <row r="173" spans="1:13">
      <c r="A173" s="9" t="s">
        <v>408</v>
      </c>
      <c r="B173" s="10">
        <v>1.84</v>
      </c>
      <c r="C173" s="10">
        <v>2.34</v>
      </c>
      <c r="D173" s="10">
        <v>194</v>
      </c>
      <c r="E173" s="19" t="s">
        <v>561</v>
      </c>
      <c r="G173" s="9" t="s">
        <v>429</v>
      </c>
      <c r="H173" s="13" t="s">
        <v>2</v>
      </c>
      <c r="I173" s="13" t="s">
        <v>564</v>
      </c>
      <c r="J173" s="199">
        <v>1.84</v>
      </c>
      <c r="K173" s="199">
        <v>2.09</v>
      </c>
      <c r="L173" s="10">
        <v>280</v>
      </c>
      <c r="M173" s="18" t="s">
        <v>568</v>
      </c>
    </row>
    <row r="174" spans="1:13">
      <c r="A174" s="9" t="s">
        <v>409</v>
      </c>
      <c r="B174" s="10">
        <v>1.83</v>
      </c>
      <c r="C174" s="10">
        <v>2.39</v>
      </c>
      <c r="D174" s="10">
        <v>185</v>
      </c>
      <c r="E174" s="19" t="s">
        <v>561</v>
      </c>
      <c r="G174" s="9" t="s">
        <v>430</v>
      </c>
      <c r="H174" s="13" t="s">
        <v>2</v>
      </c>
      <c r="I174" s="13" t="s">
        <v>564</v>
      </c>
      <c r="J174" s="199">
        <v>1.83</v>
      </c>
      <c r="K174" s="199">
        <v>2.17</v>
      </c>
      <c r="L174" s="10">
        <v>241</v>
      </c>
      <c r="M174" s="18" t="s">
        <v>568</v>
      </c>
    </row>
    <row r="175" spans="1:13">
      <c r="A175" s="9" t="s">
        <v>410</v>
      </c>
      <c r="B175" s="10">
        <v>1.82</v>
      </c>
      <c r="C175" s="10">
        <v>2.17</v>
      </c>
      <c r="D175" s="10">
        <v>223</v>
      </c>
      <c r="E175" s="19" t="s">
        <v>561</v>
      </c>
      <c r="G175" s="9" t="s">
        <v>431</v>
      </c>
      <c r="H175" s="13" t="s">
        <v>2</v>
      </c>
      <c r="I175" s="13" t="s">
        <v>564</v>
      </c>
      <c r="J175" s="199">
        <v>1.82</v>
      </c>
      <c r="K175" s="199">
        <v>2.1</v>
      </c>
      <c r="L175" s="10">
        <v>203</v>
      </c>
      <c r="M175" s="18" t="s">
        <v>568</v>
      </c>
    </row>
    <row r="176" spans="1:13">
      <c r="A176" s="9" t="s">
        <v>411</v>
      </c>
      <c r="B176" s="10">
        <v>1.87</v>
      </c>
      <c r="C176" s="10">
        <v>1.91</v>
      </c>
      <c r="D176" s="10">
        <v>222</v>
      </c>
      <c r="E176" s="19" t="s">
        <v>561</v>
      </c>
      <c r="G176" s="9" t="s">
        <v>433</v>
      </c>
      <c r="H176" s="13" t="s">
        <v>2</v>
      </c>
      <c r="I176" s="13" t="s">
        <v>564</v>
      </c>
      <c r="J176" s="199">
        <v>1.81</v>
      </c>
      <c r="K176" s="199">
        <v>2.0299999999999998</v>
      </c>
      <c r="L176" s="10">
        <v>135</v>
      </c>
      <c r="M176" s="18" t="s">
        <v>568</v>
      </c>
    </row>
    <row r="177" spans="1:13">
      <c r="A177" s="9" t="s">
        <v>412</v>
      </c>
      <c r="B177" s="13">
        <v>1.86</v>
      </c>
      <c r="C177" s="13">
        <v>1.9</v>
      </c>
      <c r="D177" s="10">
        <v>214</v>
      </c>
      <c r="E177" s="19" t="s">
        <v>561</v>
      </c>
      <c r="G177" s="9" t="s">
        <v>435</v>
      </c>
      <c r="H177" s="13" t="s">
        <v>2</v>
      </c>
      <c r="I177" s="13" t="s">
        <v>564</v>
      </c>
      <c r="J177" s="199">
        <v>1.81</v>
      </c>
      <c r="K177" s="199">
        <v>2.0099999999999998</v>
      </c>
      <c r="L177" s="10">
        <v>107</v>
      </c>
      <c r="M177" s="18" t="s">
        <v>568</v>
      </c>
    </row>
    <row r="178" spans="1:13">
      <c r="A178" s="9" t="s">
        <v>413</v>
      </c>
      <c r="B178" s="10">
        <v>1.83</v>
      </c>
      <c r="C178" s="10">
        <v>2.2599999999999998</v>
      </c>
      <c r="D178" s="10">
        <v>154</v>
      </c>
      <c r="E178" s="19" t="s">
        <v>561</v>
      </c>
      <c r="G178" s="9" t="s">
        <v>436</v>
      </c>
      <c r="H178" s="13" t="s">
        <v>2</v>
      </c>
      <c r="I178" s="13" t="s">
        <v>564</v>
      </c>
      <c r="J178" s="199">
        <v>1.83</v>
      </c>
      <c r="K178" s="199">
        <v>2.09</v>
      </c>
      <c r="L178" s="10">
        <v>190</v>
      </c>
      <c r="M178" s="18" t="s">
        <v>568</v>
      </c>
    </row>
    <row r="179" spans="1:13">
      <c r="A179" s="9" t="s">
        <v>414</v>
      </c>
      <c r="B179" s="13">
        <v>1.8</v>
      </c>
      <c r="C179" s="13">
        <v>2.14</v>
      </c>
      <c r="D179" s="13">
        <v>182</v>
      </c>
      <c r="E179" s="19" t="s">
        <v>561</v>
      </c>
      <c r="G179" s="9" t="s">
        <v>437</v>
      </c>
      <c r="H179" s="13" t="s">
        <v>137</v>
      </c>
      <c r="I179" s="13" t="s">
        <v>4</v>
      </c>
      <c r="J179" s="199">
        <v>1.81</v>
      </c>
      <c r="K179" s="199">
        <v>2.0699999999999998</v>
      </c>
      <c r="L179" s="10">
        <v>139</v>
      </c>
      <c r="M179" s="18" t="s">
        <v>568</v>
      </c>
    </row>
    <row r="180" spans="1:13">
      <c r="A180" s="9" t="s">
        <v>415</v>
      </c>
      <c r="B180" s="10">
        <v>1.81</v>
      </c>
      <c r="C180" s="10">
        <v>2.2400000000000002</v>
      </c>
      <c r="D180" s="13">
        <v>139</v>
      </c>
      <c r="E180" s="19" t="s">
        <v>561</v>
      </c>
      <c r="G180" s="9" t="s">
        <v>439</v>
      </c>
      <c r="H180" s="13" t="s">
        <v>137</v>
      </c>
      <c r="I180" s="13" t="s">
        <v>4</v>
      </c>
      <c r="J180" s="199">
        <v>1.81</v>
      </c>
      <c r="K180" s="199">
        <v>2.06</v>
      </c>
      <c r="L180" s="10">
        <v>134</v>
      </c>
      <c r="M180" s="18" t="s">
        <v>568</v>
      </c>
    </row>
    <row r="181" spans="1:13">
      <c r="A181" s="9" t="s">
        <v>416</v>
      </c>
      <c r="B181" s="10">
        <v>1.82</v>
      </c>
      <c r="C181" s="10">
        <v>2.3199999999999998</v>
      </c>
      <c r="D181" s="10">
        <v>150</v>
      </c>
      <c r="E181" s="19" t="s">
        <v>561</v>
      </c>
      <c r="G181" s="9" t="s">
        <v>440</v>
      </c>
      <c r="H181" s="13" t="s">
        <v>137</v>
      </c>
      <c r="I181" s="13" t="s">
        <v>4</v>
      </c>
      <c r="J181" s="179">
        <v>1.79</v>
      </c>
      <c r="K181" s="179">
        <v>2.13</v>
      </c>
      <c r="L181" s="179">
        <v>113</v>
      </c>
      <c r="M181" s="18" t="s">
        <v>568</v>
      </c>
    </row>
    <row r="182" spans="1:13">
      <c r="A182" s="9" t="s">
        <v>417</v>
      </c>
      <c r="B182" s="10">
        <v>1.82</v>
      </c>
      <c r="C182" s="10">
        <v>2.57</v>
      </c>
      <c r="D182" s="10">
        <v>200</v>
      </c>
      <c r="E182" s="19" t="s">
        <v>561</v>
      </c>
      <c r="G182" s="255" t="s">
        <v>5</v>
      </c>
      <c r="H182" s="181" t="s">
        <v>2</v>
      </c>
      <c r="I182" s="181" t="s">
        <v>4</v>
      </c>
      <c r="J182" s="181">
        <v>1.82</v>
      </c>
      <c r="K182" s="181">
        <v>2.0299999999999998</v>
      </c>
      <c r="L182" s="182">
        <v>109</v>
      </c>
      <c r="M182" s="278" t="s">
        <v>569</v>
      </c>
    </row>
    <row r="183" spans="1:13">
      <c r="A183" s="9" t="s">
        <v>418</v>
      </c>
      <c r="B183" s="10">
        <v>1.83</v>
      </c>
      <c r="C183" s="10">
        <v>2.58</v>
      </c>
      <c r="D183" s="10">
        <v>157</v>
      </c>
      <c r="E183" s="19" t="s">
        <v>561</v>
      </c>
      <c r="G183" s="255" t="s">
        <v>17</v>
      </c>
      <c r="H183" s="181" t="s">
        <v>11</v>
      </c>
      <c r="I183" s="181" t="s">
        <v>4</v>
      </c>
      <c r="J183" s="181">
        <v>1.85</v>
      </c>
      <c r="K183" s="181">
        <v>1.74</v>
      </c>
      <c r="L183" s="182">
        <v>25.7</v>
      </c>
      <c r="M183" s="278" t="s">
        <v>569</v>
      </c>
    </row>
    <row r="184" spans="1:13">
      <c r="A184" s="9" t="s">
        <v>419</v>
      </c>
      <c r="B184" s="10">
        <v>1.78</v>
      </c>
      <c r="C184" s="10">
        <v>1.89</v>
      </c>
      <c r="D184" s="13">
        <v>185</v>
      </c>
      <c r="E184" s="19" t="s">
        <v>561</v>
      </c>
      <c r="G184" s="255" t="s">
        <v>53</v>
      </c>
      <c r="H184" s="181" t="s">
        <v>11</v>
      </c>
      <c r="I184" s="181" t="s">
        <v>4</v>
      </c>
      <c r="J184" s="181">
        <v>1.84</v>
      </c>
      <c r="K184" s="181">
        <v>1.72</v>
      </c>
      <c r="L184" s="182">
        <v>70.7</v>
      </c>
      <c r="M184" s="278" t="s">
        <v>569</v>
      </c>
    </row>
    <row r="185" spans="1:13">
      <c r="A185" s="9" t="s">
        <v>420</v>
      </c>
      <c r="B185" s="10">
        <v>1.83</v>
      </c>
      <c r="C185" s="10">
        <v>2.66</v>
      </c>
      <c r="D185" s="10">
        <v>152</v>
      </c>
      <c r="E185" s="19" t="s">
        <v>561</v>
      </c>
      <c r="G185" s="255" t="s">
        <v>65</v>
      </c>
      <c r="H185" s="181" t="s">
        <v>11</v>
      </c>
      <c r="I185" s="181" t="s">
        <v>4</v>
      </c>
      <c r="J185" s="181">
        <v>1.9</v>
      </c>
      <c r="K185" s="181">
        <v>1.75</v>
      </c>
      <c r="L185" s="182">
        <v>20.3</v>
      </c>
      <c r="M185" s="278" t="s">
        <v>569</v>
      </c>
    </row>
    <row r="186" spans="1:13">
      <c r="A186" s="9" t="s">
        <v>421</v>
      </c>
      <c r="B186" s="10">
        <v>1.79</v>
      </c>
      <c r="C186" s="10">
        <v>1.81</v>
      </c>
      <c r="D186" s="10">
        <v>144</v>
      </c>
      <c r="E186" s="18" t="s">
        <v>562</v>
      </c>
      <c r="G186" s="255" t="s">
        <v>169</v>
      </c>
      <c r="H186" s="181" t="s">
        <v>2</v>
      </c>
      <c r="I186" s="181" t="s">
        <v>4</v>
      </c>
      <c r="J186" s="181">
        <v>1.56</v>
      </c>
      <c r="K186" s="181">
        <v>1.9</v>
      </c>
      <c r="L186" s="182">
        <v>98</v>
      </c>
      <c r="M186" s="278" t="s">
        <v>569</v>
      </c>
    </row>
    <row r="187" spans="1:13">
      <c r="A187" s="9" t="s">
        <v>422</v>
      </c>
      <c r="B187" s="10">
        <v>1.81</v>
      </c>
      <c r="C187" s="10">
        <v>1.98</v>
      </c>
      <c r="D187" s="10">
        <v>170</v>
      </c>
      <c r="E187" s="18" t="s">
        <v>562</v>
      </c>
      <c r="G187" s="255" t="s">
        <v>179</v>
      </c>
      <c r="H187" s="181" t="s">
        <v>2</v>
      </c>
      <c r="I187" s="181" t="s">
        <v>4</v>
      </c>
      <c r="J187" s="181">
        <v>1.59</v>
      </c>
      <c r="K187" s="181">
        <v>2.0099999999999998</v>
      </c>
      <c r="L187" s="182">
        <v>41.7</v>
      </c>
      <c r="M187" s="278" t="s">
        <v>569</v>
      </c>
    </row>
    <row r="188" spans="1:13">
      <c r="A188" s="9" t="s">
        <v>423</v>
      </c>
      <c r="B188" s="13">
        <v>1.81</v>
      </c>
      <c r="C188" s="13">
        <v>1.87</v>
      </c>
      <c r="D188" s="13">
        <v>179</v>
      </c>
      <c r="E188" s="18" t="s">
        <v>562</v>
      </c>
      <c r="G188" s="255" t="s">
        <v>193</v>
      </c>
      <c r="H188" s="181" t="s">
        <v>2</v>
      </c>
      <c r="I188" s="181" t="s">
        <v>4</v>
      </c>
      <c r="J188" s="181">
        <v>1.84</v>
      </c>
      <c r="K188" s="181">
        <v>1.72</v>
      </c>
      <c r="L188" s="182">
        <v>113</v>
      </c>
      <c r="M188" s="278" t="s">
        <v>569</v>
      </c>
    </row>
    <row r="189" spans="1:13">
      <c r="A189" s="9" t="s">
        <v>424</v>
      </c>
      <c r="B189" s="13">
        <v>1.82</v>
      </c>
      <c r="C189" s="13">
        <v>1.83</v>
      </c>
      <c r="D189" s="13">
        <v>190</v>
      </c>
      <c r="E189" s="18" t="s">
        <v>562</v>
      </c>
      <c r="G189" s="255" t="s">
        <v>215</v>
      </c>
      <c r="H189" s="181" t="s">
        <v>2</v>
      </c>
      <c r="I189" s="181" t="s">
        <v>4</v>
      </c>
      <c r="J189" s="181">
        <v>1.7</v>
      </c>
      <c r="K189" s="181">
        <v>1.82</v>
      </c>
      <c r="L189" s="182">
        <v>143</v>
      </c>
      <c r="M189" s="278" t="s">
        <v>569</v>
      </c>
    </row>
    <row r="190" spans="1:13">
      <c r="A190" s="9" t="s">
        <v>425</v>
      </c>
      <c r="B190" s="13">
        <v>1.83</v>
      </c>
      <c r="C190" s="13">
        <v>2.25</v>
      </c>
      <c r="D190" s="13">
        <v>155</v>
      </c>
      <c r="E190" s="18" t="s">
        <v>562</v>
      </c>
      <c r="G190" s="255" t="s">
        <v>347</v>
      </c>
      <c r="H190" s="181" t="s">
        <v>137</v>
      </c>
      <c r="I190" s="181" t="s">
        <v>4</v>
      </c>
      <c r="J190" s="181">
        <v>1.77</v>
      </c>
      <c r="K190" s="181">
        <v>1.85</v>
      </c>
      <c r="L190" s="182">
        <v>53.2</v>
      </c>
      <c r="M190" s="278" t="s">
        <v>569</v>
      </c>
    </row>
    <row r="191" spans="1:13">
      <c r="A191" s="9" t="s">
        <v>426</v>
      </c>
      <c r="B191" s="10">
        <v>1.83</v>
      </c>
      <c r="C191" s="10">
        <v>2.17</v>
      </c>
      <c r="D191" s="10">
        <v>220</v>
      </c>
      <c r="E191" s="18" t="s">
        <v>562</v>
      </c>
      <c r="G191" s="255" t="s">
        <v>348</v>
      </c>
      <c r="H191" s="181" t="s">
        <v>137</v>
      </c>
      <c r="I191" s="181" t="s">
        <v>4</v>
      </c>
      <c r="J191" s="181">
        <v>1.81</v>
      </c>
      <c r="K191" s="181">
        <v>1.78</v>
      </c>
      <c r="L191" s="182">
        <v>215</v>
      </c>
      <c r="M191" s="278" t="s">
        <v>569</v>
      </c>
    </row>
    <row r="192" spans="1:13">
      <c r="A192" s="9" t="s">
        <v>427</v>
      </c>
      <c r="B192" s="10">
        <v>1.83</v>
      </c>
      <c r="C192" s="10">
        <v>1.85</v>
      </c>
      <c r="D192" s="10">
        <v>175</v>
      </c>
      <c r="E192" s="18" t="s">
        <v>562</v>
      </c>
      <c r="G192" s="255" t="s">
        <v>349</v>
      </c>
      <c r="H192" s="181" t="s">
        <v>137</v>
      </c>
      <c r="I192" s="181" t="s">
        <v>4</v>
      </c>
      <c r="J192" s="181">
        <v>1.79</v>
      </c>
      <c r="K192" s="181">
        <v>1.83</v>
      </c>
      <c r="L192" s="182">
        <v>148</v>
      </c>
      <c r="M192" s="278" t="s">
        <v>569</v>
      </c>
    </row>
    <row r="193" spans="1:13">
      <c r="A193" s="9" t="s">
        <v>428</v>
      </c>
      <c r="B193" s="10">
        <v>1.83</v>
      </c>
      <c r="C193" s="10">
        <v>2.2400000000000002</v>
      </c>
      <c r="D193" s="10">
        <v>179</v>
      </c>
      <c r="E193" s="18" t="s">
        <v>562</v>
      </c>
      <c r="G193" s="255" t="s">
        <v>353</v>
      </c>
      <c r="H193" s="181" t="s">
        <v>137</v>
      </c>
      <c r="I193" s="181" t="s">
        <v>564</v>
      </c>
      <c r="J193" s="181">
        <v>1.81</v>
      </c>
      <c r="K193" s="181">
        <v>1.86</v>
      </c>
      <c r="L193" s="182">
        <v>177</v>
      </c>
      <c r="M193" s="278" t="s">
        <v>569</v>
      </c>
    </row>
    <row r="194" spans="1:13">
      <c r="A194" s="9" t="s">
        <v>429</v>
      </c>
      <c r="B194" s="10">
        <v>1.84</v>
      </c>
      <c r="C194" s="10">
        <v>2.09</v>
      </c>
      <c r="D194" s="10">
        <v>280</v>
      </c>
      <c r="E194" s="18" t="s">
        <v>562</v>
      </c>
      <c r="G194" s="255" t="s">
        <v>356</v>
      </c>
      <c r="H194" s="181" t="s">
        <v>137</v>
      </c>
      <c r="I194" s="181" t="s">
        <v>564</v>
      </c>
      <c r="J194" s="181">
        <v>1.81</v>
      </c>
      <c r="K194" s="181">
        <v>1.83</v>
      </c>
      <c r="L194" s="182">
        <v>160</v>
      </c>
      <c r="M194" s="278" t="s">
        <v>569</v>
      </c>
    </row>
    <row r="195" spans="1:13">
      <c r="A195" s="9" t="s">
        <v>430</v>
      </c>
      <c r="B195" s="10">
        <v>1.83</v>
      </c>
      <c r="C195" s="10">
        <v>2.17</v>
      </c>
      <c r="D195" s="10">
        <v>241</v>
      </c>
      <c r="E195" s="18" t="s">
        <v>562</v>
      </c>
      <c r="G195" s="255" t="s">
        <v>359</v>
      </c>
      <c r="H195" s="181" t="s">
        <v>137</v>
      </c>
      <c r="I195" s="181" t="s">
        <v>564</v>
      </c>
      <c r="J195" s="181">
        <v>1.8</v>
      </c>
      <c r="K195" s="181">
        <v>1.8</v>
      </c>
      <c r="L195" s="182">
        <v>162</v>
      </c>
      <c r="M195" s="278" t="s">
        <v>569</v>
      </c>
    </row>
    <row r="196" spans="1:13">
      <c r="A196" s="9" t="s">
        <v>431</v>
      </c>
      <c r="B196" s="10">
        <v>1.82</v>
      </c>
      <c r="C196" s="10">
        <v>2.1</v>
      </c>
      <c r="D196" s="10">
        <v>203</v>
      </c>
      <c r="E196" s="18" t="s">
        <v>562</v>
      </c>
      <c r="G196" s="255" t="s">
        <v>363</v>
      </c>
      <c r="H196" s="181" t="s">
        <v>137</v>
      </c>
      <c r="I196" s="181" t="s">
        <v>4</v>
      </c>
      <c r="J196" s="181">
        <v>1.84</v>
      </c>
      <c r="K196" s="181">
        <v>1.69</v>
      </c>
      <c r="L196" s="182">
        <v>244</v>
      </c>
      <c r="M196" s="278" t="s">
        <v>569</v>
      </c>
    </row>
    <row r="197" spans="1:13">
      <c r="A197" s="9" t="s">
        <v>432</v>
      </c>
      <c r="B197" s="10">
        <v>1.82</v>
      </c>
      <c r="C197" s="10">
        <v>1.85</v>
      </c>
      <c r="D197" s="10">
        <v>301</v>
      </c>
      <c r="E197" s="18" t="s">
        <v>562</v>
      </c>
      <c r="G197" s="255" t="s">
        <v>373</v>
      </c>
      <c r="H197" s="181" t="s">
        <v>137</v>
      </c>
      <c r="I197" s="181" t="s">
        <v>4</v>
      </c>
      <c r="J197" s="181">
        <v>1.7</v>
      </c>
      <c r="K197" s="181">
        <v>1.82</v>
      </c>
      <c r="L197" s="182">
        <v>202</v>
      </c>
      <c r="M197" s="278" t="s">
        <v>569</v>
      </c>
    </row>
    <row r="198" spans="1:13">
      <c r="A198" s="9" t="s">
        <v>433</v>
      </c>
      <c r="B198" s="10">
        <v>1.81</v>
      </c>
      <c r="C198" s="10">
        <v>2.0299999999999998</v>
      </c>
      <c r="D198" s="10">
        <v>135</v>
      </c>
      <c r="E198" s="18" t="s">
        <v>562</v>
      </c>
      <c r="G198" s="255" t="s">
        <v>383</v>
      </c>
      <c r="H198" s="181" t="s">
        <v>137</v>
      </c>
      <c r="I198" s="181" t="s">
        <v>564</v>
      </c>
      <c r="J198" s="181">
        <v>1.81</v>
      </c>
      <c r="K198" s="181">
        <v>1.81</v>
      </c>
      <c r="L198" s="182">
        <v>173</v>
      </c>
      <c r="M198" s="278" t="s">
        <v>569</v>
      </c>
    </row>
    <row r="199" spans="1:13">
      <c r="A199" s="9" t="s">
        <v>434</v>
      </c>
      <c r="B199" s="10">
        <v>1.8</v>
      </c>
      <c r="C199" s="10">
        <v>1.75</v>
      </c>
      <c r="D199" s="10">
        <v>142</v>
      </c>
      <c r="E199" s="18" t="s">
        <v>562</v>
      </c>
      <c r="G199" s="255" t="s">
        <v>393</v>
      </c>
      <c r="H199" s="181" t="s">
        <v>137</v>
      </c>
      <c r="I199" s="181" t="s">
        <v>564</v>
      </c>
      <c r="J199" s="181">
        <v>1.69</v>
      </c>
      <c r="K199" s="181">
        <v>2.11</v>
      </c>
      <c r="L199" s="182">
        <v>145</v>
      </c>
      <c r="M199" s="278" t="s">
        <v>569</v>
      </c>
    </row>
    <row r="200" spans="1:13">
      <c r="A200" s="9" t="s">
        <v>435</v>
      </c>
      <c r="B200" s="10">
        <v>1.81</v>
      </c>
      <c r="C200" s="10">
        <v>2.0099999999999998</v>
      </c>
      <c r="D200" s="10">
        <v>107</v>
      </c>
      <c r="E200" s="18" t="s">
        <v>562</v>
      </c>
      <c r="G200" s="255" t="s">
        <v>421</v>
      </c>
      <c r="H200" s="181" t="s">
        <v>2</v>
      </c>
      <c r="I200" s="181" t="s">
        <v>564</v>
      </c>
      <c r="J200" s="181">
        <v>1.79</v>
      </c>
      <c r="K200" s="181">
        <v>1.81</v>
      </c>
      <c r="L200" s="182">
        <v>144</v>
      </c>
      <c r="M200" s="278" t="s">
        <v>569</v>
      </c>
    </row>
    <row r="201" spans="1:13">
      <c r="A201" s="9" t="s">
        <v>436</v>
      </c>
      <c r="B201" s="13">
        <v>1.83</v>
      </c>
      <c r="C201" s="13">
        <v>2.09</v>
      </c>
      <c r="D201" s="10">
        <v>190</v>
      </c>
      <c r="E201" s="18" t="s">
        <v>562</v>
      </c>
      <c r="G201" s="255" t="s">
        <v>424</v>
      </c>
      <c r="H201" s="181" t="s">
        <v>2</v>
      </c>
      <c r="I201" s="181" t="s">
        <v>564</v>
      </c>
      <c r="J201" s="181">
        <v>1.82</v>
      </c>
      <c r="K201" s="181">
        <v>1.83</v>
      </c>
      <c r="L201" s="182">
        <v>190</v>
      </c>
      <c r="M201" s="278" t="s">
        <v>569</v>
      </c>
    </row>
    <row r="202" spans="1:13">
      <c r="A202" s="9" t="s">
        <v>437</v>
      </c>
      <c r="B202" s="10">
        <v>1.81</v>
      </c>
      <c r="C202" s="10">
        <v>2.0699999999999998</v>
      </c>
      <c r="D202" s="10">
        <v>139</v>
      </c>
      <c r="E202" s="18" t="s">
        <v>562</v>
      </c>
      <c r="G202" s="255" t="s">
        <v>427</v>
      </c>
      <c r="H202" s="181" t="s">
        <v>2</v>
      </c>
      <c r="I202" s="181" t="s">
        <v>564</v>
      </c>
      <c r="J202" s="181">
        <v>1.83</v>
      </c>
      <c r="K202" s="181">
        <v>1.85</v>
      </c>
      <c r="L202" s="182">
        <v>175</v>
      </c>
      <c r="M202" s="278" t="s">
        <v>569</v>
      </c>
    </row>
    <row r="203" spans="1:13">
      <c r="A203" s="9" t="s">
        <v>438</v>
      </c>
      <c r="B203" s="13">
        <v>1.8</v>
      </c>
      <c r="C203" s="13">
        <v>1.38</v>
      </c>
      <c r="D203" s="13">
        <v>116</v>
      </c>
      <c r="E203" s="18" t="s">
        <v>562</v>
      </c>
      <c r="G203" s="255" t="s">
        <v>432</v>
      </c>
      <c r="H203" s="181" t="s">
        <v>2</v>
      </c>
      <c r="I203" s="181" t="s">
        <v>564</v>
      </c>
      <c r="J203" s="181">
        <v>1.82</v>
      </c>
      <c r="K203" s="181">
        <v>1.85</v>
      </c>
      <c r="L203" s="182">
        <v>301</v>
      </c>
      <c r="M203" s="278" t="s">
        <v>569</v>
      </c>
    </row>
    <row r="204" spans="1:13">
      <c r="A204" s="9" t="s">
        <v>439</v>
      </c>
      <c r="B204" s="10">
        <v>1.81</v>
      </c>
      <c r="C204" s="10">
        <v>2.06</v>
      </c>
      <c r="D204" s="13">
        <v>134</v>
      </c>
      <c r="E204" s="18" t="s">
        <v>562</v>
      </c>
      <c r="G204" s="255" t="s">
        <v>434</v>
      </c>
      <c r="H204" s="181" t="s">
        <v>2</v>
      </c>
      <c r="I204" s="181" t="s">
        <v>564</v>
      </c>
      <c r="J204" s="181">
        <v>1.8</v>
      </c>
      <c r="K204" s="181">
        <v>1.75</v>
      </c>
      <c r="L204" s="182">
        <v>142</v>
      </c>
      <c r="M204" s="278" t="s">
        <v>569</v>
      </c>
    </row>
    <row r="205" spans="1:13" ht="17" thickBot="1">
      <c r="A205" s="177" t="s">
        <v>440</v>
      </c>
      <c r="B205" s="20">
        <v>1.79</v>
      </c>
      <c r="C205" s="20">
        <v>2.13</v>
      </c>
      <c r="D205" s="20">
        <v>113</v>
      </c>
      <c r="E205" s="21" t="s">
        <v>562</v>
      </c>
      <c r="G205" s="295" t="s">
        <v>438</v>
      </c>
      <c r="H205" s="296" t="s">
        <v>137</v>
      </c>
      <c r="I205" s="296" t="s">
        <v>4</v>
      </c>
      <c r="J205" s="296">
        <v>1.8</v>
      </c>
      <c r="K205" s="296">
        <v>1.38</v>
      </c>
      <c r="L205" s="297">
        <v>116</v>
      </c>
      <c r="M205" s="298" t="s">
        <v>569</v>
      </c>
    </row>
  </sheetData>
  <sortState xmlns:xlrd2="http://schemas.microsoft.com/office/spreadsheetml/2017/richdata2" ref="G2:M206">
    <sortCondition descending="1" ref="M2:M206"/>
    <sortCondition ref="G2:G206"/>
  </sortState>
  <phoneticPr fontId="7" type="noConversion"/>
  <conditionalFormatting sqref="B2:B205">
    <cfRule type="cellIs" dxfId="21" priority="3" operator="lessThan">
      <formula>1.75</formula>
    </cfRule>
  </conditionalFormatting>
  <conditionalFormatting sqref="C2:C205">
    <cfRule type="cellIs" dxfId="20" priority="1" operator="lessThan">
      <formula>1.7</formula>
    </cfRule>
  </conditionalFormatting>
  <conditionalFormatting sqref="D2:D205">
    <cfRule type="cellIs" dxfId="19" priority="2" operator="lessThan">
      <formula>25</formula>
    </cfRule>
  </conditionalFormatting>
  <conditionalFormatting sqref="J2:J205">
    <cfRule type="cellIs" dxfId="18" priority="9" operator="lessThan">
      <formula>1.75</formula>
    </cfRule>
  </conditionalFormatting>
  <conditionalFormatting sqref="K2:K205">
    <cfRule type="cellIs" dxfId="17" priority="7" operator="lessThan">
      <formula>1.7</formula>
    </cfRule>
  </conditionalFormatting>
  <conditionalFormatting sqref="L2:L205">
    <cfRule type="cellIs" dxfId="16" priority="8" operator="lessThan">
      <formula>25</formula>
    </cfRule>
  </conditionalFormatting>
  <conditionalFormatting sqref="M2:M205">
    <cfRule type="cellIs" dxfId="15" priority="16" operator="equal">
      <formula>"N"</formula>
    </cfRule>
  </conditionalFormatting>
  <pageMargins left="0.7" right="0.7" top="0.75" bottom="0.75" header="0.3" footer="0.3"/>
  <pageSetup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CA6015-012B-F14C-BD11-34791FCB4772}">
  <dimension ref="A1:R148"/>
  <sheetViews>
    <sheetView workbookViewId="0">
      <selection activeCell="M137" sqref="M137"/>
    </sheetView>
  </sheetViews>
  <sheetFormatPr baseColWidth="10" defaultRowHeight="16"/>
  <cols>
    <col min="1" max="1" width="8" bestFit="1" customWidth="1"/>
    <col min="2" max="3" width="7.42578125" bestFit="1" customWidth="1"/>
    <col min="4" max="4" width="10.42578125" bestFit="1" customWidth="1"/>
    <col min="5" max="5" width="5.85546875" bestFit="1" customWidth="1"/>
    <col min="7" max="7" width="8" bestFit="1" customWidth="1"/>
    <col min="8" max="8" width="6" bestFit="1" customWidth="1"/>
    <col min="9" max="9" width="10" bestFit="1" customWidth="1"/>
    <col min="10" max="11" width="7.42578125" bestFit="1" customWidth="1"/>
    <col min="12" max="12" width="10.42578125" bestFit="1" customWidth="1"/>
    <col min="13" max="13" width="5.28515625" bestFit="1" customWidth="1"/>
    <col min="15" max="15" width="14.42578125" bestFit="1" customWidth="1"/>
    <col min="16" max="16" width="7.42578125" bestFit="1" customWidth="1"/>
    <col min="17" max="17" width="6.140625" bestFit="1" customWidth="1"/>
    <col min="18" max="18" width="10.42578125" bestFit="1" customWidth="1"/>
  </cols>
  <sheetData>
    <row r="1" spans="1:18" ht="35" thickBot="1">
      <c r="A1" s="1" t="s">
        <v>225</v>
      </c>
      <c r="B1" s="2" t="s">
        <v>226</v>
      </c>
      <c r="C1" s="2" t="s">
        <v>227</v>
      </c>
      <c r="D1" s="3" t="s">
        <v>228</v>
      </c>
      <c r="E1" s="52" t="s">
        <v>230</v>
      </c>
      <c r="G1" s="31" t="s">
        <v>225</v>
      </c>
      <c r="H1" s="32" t="s">
        <v>560</v>
      </c>
      <c r="I1" s="32" t="s">
        <v>241</v>
      </c>
      <c r="J1" s="194" t="s">
        <v>226</v>
      </c>
      <c r="K1" s="194" t="s">
        <v>227</v>
      </c>
      <c r="L1" s="195" t="s">
        <v>228</v>
      </c>
      <c r="M1" s="33" t="s">
        <v>567</v>
      </c>
      <c r="N1" s="155"/>
      <c r="O1" s="282" t="s">
        <v>567</v>
      </c>
      <c r="P1" s="183" t="s">
        <v>568</v>
      </c>
      <c r="Q1" s="183"/>
      <c r="R1" s="184"/>
    </row>
    <row r="2" spans="1:18" ht="18" thickTop="1" thickBot="1">
      <c r="A2" s="55" t="s">
        <v>783</v>
      </c>
      <c r="B2" s="7">
        <v>1.9</v>
      </c>
      <c r="C2" s="7">
        <v>2.23</v>
      </c>
      <c r="D2" s="7">
        <v>131</v>
      </c>
      <c r="E2" s="313" t="s">
        <v>563</v>
      </c>
      <c r="G2" s="6" t="s">
        <v>783</v>
      </c>
      <c r="H2" s="28" t="s">
        <v>137</v>
      </c>
      <c r="I2" s="28" t="s">
        <v>4</v>
      </c>
      <c r="J2" s="7">
        <v>1.9</v>
      </c>
      <c r="K2" s="7">
        <v>2.23</v>
      </c>
      <c r="L2" s="7">
        <v>131</v>
      </c>
      <c r="M2" s="22" t="s">
        <v>568</v>
      </c>
      <c r="O2" s="301"/>
      <c r="P2" s="283"/>
      <c r="Q2" s="283"/>
      <c r="R2" s="284"/>
    </row>
    <row r="3" spans="1:18" ht="17" thickBot="1">
      <c r="A3" s="49" t="s">
        <v>784</v>
      </c>
      <c r="B3" s="10">
        <v>1.84</v>
      </c>
      <c r="C3" s="10">
        <v>1.74</v>
      </c>
      <c r="D3" s="10">
        <v>40.299999999999997</v>
      </c>
      <c r="E3" s="314" t="s">
        <v>563</v>
      </c>
      <c r="G3" s="9" t="s">
        <v>784</v>
      </c>
      <c r="H3" s="13" t="s">
        <v>137</v>
      </c>
      <c r="I3" s="13" t="s">
        <v>4</v>
      </c>
      <c r="J3" s="199">
        <v>1.84</v>
      </c>
      <c r="K3" s="199">
        <v>1.74</v>
      </c>
      <c r="L3" s="10">
        <v>40.299999999999997</v>
      </c>
      <c r="M3" s="18" t="s">
        <v>568</v>
      </c>
      <c r="O3" s="285" t="s">
        <v>565</v>
      </c>
      <c r="P3" s="285" t="s">
        <v>570</v>
      </c>
      <c r="Q3" s="301"/>
      <c r="R3" s="284"/>
    </row>
    <row r="4" spans="1:18" ht="17" thickBot="1">
      <c r="A4" s="49" t="s">
        <v>785</v>
      </c>
      <c r="B4" s="10">
        <v>1.79</v>
      </c>
      <c r="C4" s="10">
        <v>1.94</v>
      </c>
      <c r="D4" s="10">
        <v>39.700000000000003</v>
      </c>
      <c r="E4" s="314" t="s">
        <v>563</v>
      </c>
      <c r="G4" s="9" t="s">
        <v>785</v>
      </c>
      <c r="H4" s="13" t="s">
        <v>137</v>
      </c>
      <c r="I4" s="13" t="s">
        <v>4</v>
      </c>
      <c r="J4" s="199">
        <v>1.79</v>
      </c>
      <c r="K4" s="199">
        <v>1.94</v>
      </c>
      <c r="L4" s="10">
        <v>39.700000000000003</v>
      </c>
      <c r="M4" s="18" t="s">
        <v>568</v>
      </c>
      <c r="O4" s="191" t="s">
        <v>571</v>
      </c>
      <c r="P4" s="287" t="s">
        <v>137</v>
      </c>
      <c r="Q4" s="289" t="s">
        <v>2</v>
      </c>
      <c r="R4" s="191" t="s">
        <v>566</v>
      </c>
    </row>
    <row r="5" spans="1:18" ht="17" thickTop="1">
      <c r="A5" s="49" t="s">
        <v>786</v>
      </c>
      <c r="B5" s="10">
        <v>1.84</v>
      </c>
      <c r="C5" s="10">
        <v>2.2599999999999998</v>
      </c>
      <c r="D5" s="10">
        <v>85.7</v>
      </c>
      <c r="E5" s="314" t="s">
        <v>563</v>
      </c>
      <c r="G5" s="9" t="s">
        <v>786</v>
      </c>
      <c r="H5" s="13" t="s">
        <v>137</v>
      </c>
      <c r="I5" s="13" t="s">
        <v>4</v>
      </c>
      <c r="J5" s="199">
        <v>1.84</v>
      </c>
      <c r="K5" s="199">
        <v>2.2599999999999998</v>
      </c>
      <c r="L5" s="10">
        <v>85.7</v>
      </c>
      <c r="M5" s="18" t="s">
        <v>568</v>
      </c>
      <c r="O5" s="193" t="s">
        <v>564</v>
      </c>
      <c r="P5" s="15">
        <v>30</v>
      </c>
      <c r="Q5" s="17">
        <v>30</v>
      </c>
      <c r="R5" s="286">
        <v>60</v>
      </c>
    </row>
    <row r="6" spans="1:18" ht="17" thickBot="1">
      <c r="A6" s="49" t="s">
        <v>787</v>
      </c>
      <c r="B6" s="10">
        <v>1.88</v>
      </c>
      <c r="C6" s="10">
        <v>2.23</v>
      </c>
      <c r="D6" s="10">
        <v>116</v>
      </c>
      <c r="E6" s="314" t="s">
        <v>563</v>
      </c>
      <c r="G6" s="9" t="s">
        <v>787</v>
      </c>
      <c r="H6" s="13" t="s">
        <v>137</v>
      </c>
      <c r="I6" s="13" t="s">
        <v>4</v>
      </c>
      <c r="J6" s="199">
        <v>1.88</v>
      </c>
      <c r="K6" s="199">
        <v>2.23</v>
      </c>
      <c r="L6" s="10">
        <v>116</v>
      </c>
      <c r="M6" s="18" t="s">
        <v>568</v>
      </c>
      <c r="O6" s="193" t="s">
        <v>4</v>
      </c>
      <c r="P6" s="9">
        <v>33</v>
      </c>
      <c r="Q6" s="18">
        <v>42</v>
      </c>
      <c r="R6" s="286">
        <v>75</v>
      </c>
    </row>
    <row r="7" spans="1:18" ht="17" thickBot="1">
      <c r="A7" s="49" t="s">
        <v>788</v>
      </c>
      <c r="B7" s="10">
        <v>1.9</v>
      </c>
      <c r="C7" s="10">
        <v>2.21</v>
      </c>
      <c r="D7" s="10">
        <v>146</v>
      </c>
      <c r="E7" s="314" t="s">
        <v>563</v>
      </c>
      <c r="G7" s="9" t="s">
        <v>788</v>
      </c>
      <c r="H7" s="13" t="s">
        <v>137</v>
      </c>
      <c r="I7" s="13" t="s">
        <v>4</v>
      </c>
      <c r="J7" s="199">
        <v>1.9</v>
      </c>
      <c r="K7" s="199">
        <v>2.21</v>
      </c>
      <c r="L7" s="10">
        <v>146</v>
      </c>
      <c r="M7" s="18" t="s">
        <v>568</v>
      </c>
      <c r="O7" s="190" t="s">
        <v>566</v>
      </c>
      <c r="P7" s="301">
        <v>63</v>
      </c>
      <c r="Q7" s="284">
        <v>72</v>
      </c>
      <c r="R7" s="285">
        <v>135</v>
      </c>
    </row>
    <row r="8" spans="1:18">
      <c r="A8" s="49" t="s">
        <v>789</v>
      </c>
      <c r="B8" s="10">
        <v>1.84</v>
      </c>
      <c r="C8" s="10">
        <v>2.2200000000000002</v>
      </c>
      <c r="D8" s="10">
        <v>97.3</v>
      </c>
      <c r="E8" s="314" t="s">
        <v>563</v>
      </c>
      <c r="G8" s="9" t="s">
        <v>789</v>
      </c>
      <c r="H8" s="13" t="s">
        <v>137</v>
      </c>
      <c r="I8" s="13" t="s">
        <v>4</v>
      </c>
      <c r="J8" s="199">
        <v>1.84</v>
      </c>
      <c r="K8" s="199">
        <v>2.2200000000000002</v>
      </c>
      <c r="L8" s="10">
        <v>97.3</v>
      </c>
      <c r="M8" s="18" t="s">
        <v>568</v>
      </c>
    </row>
    <row r="9" spans="1:18">
      <c r="A9" s="49" t="s">
        <v>790</v>
      </c>
      <c r="B9" s="13">
        <v>1.88</v>
      </c>
      <c r="C9" s="13">
        <v>2.2599999999999998</v>
      </c>
      <c r="D9" s="10">
        <v>329</v>
      </c>
      <c r="E9" s="314" t="s">
        <v>563</v>
      </c>
      <c r="G9" s="9" t="s">
        <v>790</v>
      </c>
      <c r="H9" s="13" t="s">
        <v>137</v>
      </c>
      <c r="I9" s="13" t="s">
        <v>4</v>
      </c>
      <c r="J9" s="199">
        <v>1.88</v>
      </c>
      <c r="K9" s="199">
        <v>2.2599999999999998</v>
      </c>
      <c r="L9" s="10">
        <v>329</v>
      </c>
      <c r="M9" s="18" t="s">
        <v>568</v>
      </c>
    </row>
    <row r="10" spans="1:18">
      <c r="A10" s="49" t="s">
        <v>791</v>
      </c>
      <c r="B10" s="10">
        <v>1.85</v>
      </c>
      <c r="C10" s="10">
        <v>2.0699999999999998</v>
      </c>
      <c r="D10" s="10">
        <v>134</v>
      </c>
      <c r="E10" s="314" t="s">
        <v>563</v>
      </c>
      <c r="G10" s="9" t="s">
        <v>791</v>
      </c>
      <c r="H10" s="13" t="s">
        <v>137</v>
      </c>
      <c r="I10" s="13" t="s">
        <v>4</v>
      </c>
      <c r="J10" s="199">
        <v>1.85</v>
      </c>
      <c r="K10" s="199">
        <v>2.0699999999999998</v>
      </c>
      <c r="L10" s="10">
        <v>134</v>
      </c>
      <c r="M10" s="18" t="s">
        <v>568</v>
      </c>
    </row>
    <row r="11" spans="1:18">
      <c r="A11" s="49" t="s">
        <v>792</v>
      </c>
      <c r="B11" s="13">
        <v>1.8</v>
      </c>
      <c r="C11" s="13">
        <v>2.1800000000000002</v>
      </c>
      <c r="D11" s="13">
        <v>79.400000000000006</v>
      </c>
      <c r="E11" s="314" t="s">
        <v>563</v>
      </c>
      <c r="G11" s="9" t="s">
        <v>792</v>
      </c>
      <c r="H11" s="13" t="s">
        <v>137</v>
      </c>
      <c r="I11" s="13" t="s">
        <v>4</v>
      </c>
      <c r="J11" s="199">
        <v>1.8</v>
      </c>
      <c r="K11" s="199">
        <v>2.1800000000000002</v>
      </c>
      <c r="L11" s="10">
        <v>79.400000000000006</v>
      </c>
      <c r="M11" s="18" t="s">
        <v>568</v>
      </c>
    </row>
    <row r="12" spans="1:18">
      <c r="A12" s="49" t="s">
        <v>793</v>
      </c>
      <c r="B12" s="10">
        <v>1.8</v>
      </c>
      <c r="C12" s="10">
        <v>2.06</v>
      </c>
      <c r="D12" s="13">
        <v>48.9</v>
      </c>
      <c r="E12" s="314" t="s">
        <v>563</v>
      </c>
      <c r="G12" s="9" t="s">
        <v>793</v>
      </c>
      <c r="H12" s="13" t="s">
        <v>137</v>
      </c>
      <c r="I12" s="13" t="s">
        <v>4</v>
      </c>
      <c r="J12" s="199">
        <v>1.8</v>
      </c>
      <c r="K12" s="199">
        <v>2.06</v>
      </c>
      <c r="L12" s="10">
        <v>48.9</v>
      </c>
      <c r="M12" s="18" t="s">
        <v>568</v>
      </c>
    </row>
    <row r="13" spans="1:18">
      <c r="A13" s="49" t="s">
        <v>794</v>
      </c>
      <c r="B13" s="10">
        <v>1.81</v>
      </c>
      <c r="C13" s="10">
        <v>2.08</v>
      </c>
      <c r="D13" s="10">
        <v>45.8</v>
      </c>
      <c r="E13" s="314" t="s">
        <v>563</v>
      </c>
      <c r="G13" s="9" t="s">
        <v>794</v>
      </c>
      <c r="H13" s="13" t="s">
        <v>137</v>
      </c>
      <c r="I13" s="13" t="s">
        <v>4</v>
      </c>
      <c r="J13" s="199">
        <v>1.81</v>
      </c>
      <c r="K13" s="199">
        <v>2.08</v>
      </c>
      <c r="L13" s="10">
        <v>45.8</v>
      </c>
      <c r="M13" s="18" t="s">
        <v>568</v>
      </c>
    </row>
    <row r="14" spans="1:18">
      <c r="A14" s="49" t="s">
        <v>795</v>
      </c>
      <c r="B14" s="10">
        <v>1.82</v>
      </c>
      <c r="C14" s="10">
        <v>2.19</v>
      </c>
      <c r="D14" s="10">
        <v>61.7</v>
      </c>
      <c r="E14" s="314" t="s">
        <v>563</v>
      </c>
      <c r="G14" s="9" t="s">
        <v>795</v>
      </c>
      <c r="H14" s="13" t="s">
        <v>137</v>
      </c>
      <c r="I14" s="13" t="s">
        <v>4</v>
      </c>
      <c r="J14" s="199">
        <v>1.82</v>
      </c>
      <c r="K14" s="199">
        <v>2.19</v>
      </c>
      <c r="L14" s="10">
        <v>61.7</v>
      </c>
      <c r="M14" s="18" t="s">
        <v>568</v>
      </c>
    </row>
    <row r="15" spans="1:18">
      <c r="A15" s="49" t="s">
        <v>796</v>
      </c>
      <c r="B15" s="10">
        <v>1.84</v>
      </c>
      <c r="C15" s="10">
        <v>2.08</v>
      </c>
      <c r="D15" s="10">
        <v>80.900000000000006</v>
      </c>
      <c r="E15" s="314" t="s">
        <v>563</v>
      </c>
      <c r="G15" s="9" t="s">
        <v>796</v>
      </c>
      <c r="H15" s="13" t="s">
        <v>137</v>
      </c>
      <c r="I15" s="13" t="s">
        <v>4</v>
      </c>
      <c r="J15" s="199">
        <v>1.84</v>
      </c>
      <c r="K15" s="199">
        <v>2.08</v>
      </c>
      <c r="L15" s="10">
        <v>80.900000000000006</v>
      </c>
      <c r="M15" s="18" t="s">
        <v>568</v>
      </c>
    </row>
    <row r="16" spans="1:18">
      <c r="A16" s="49" t="s">
        <v>797</v>
      </c>
      <c r="B16" s="10">
        <v>1.84</v>
      </c>
      <c r="C16" s="10">
        <v>2.15</v>
      </c>
      <c r="D16" s="13">
        <v>74.8</v>
      </c>
      <c r="E16" s="314" t="s">
        <v>563</v>
      </c>
      <c r="G16" s="9" t="s">
        <v>797</v>
      </c>
      <c r="H16" s="13" t="s">
        <v>137</v>
      </c>
      <c r="I16" s="13" t="s">
        <v>4</v>
      </c>
      <c r="J16" s="199">
        <v>1.84</v>
      </c>
      <c r="K16" s="199">
        <v>2.15</v>
      </c>
      <c r="L16" s="10">
        <v>74.8</v>
      </c>
      <c r="M16" s="18" t="s">
        <v>568</v>
      </c>
    </row>
    <row r="17" spans="1:13">
      <c r="A17" s="49" t="s">
        <v>798</v>
      </c>
      <c r="B17" s="10">
        <v>1.9</v>
      </c>
      <c r="C17" s="10">
        <v>2.2999999999999998</v>
      </c>
      <c r="D17" s="10">
        <v>140</v>
      </c>
      <c r="E17" s="314" t="s">
        <v>563</v>
      </c>
      <c r="G17" s="9" t="s">
        <v>798</v>
      </c>
      <c r="H17" s="13" t="s">
        <v>137</v>
      </c>
      <c r="I17" s="13" t="s">
        <v>4</v>
      </c>
      <c r="J17" s="199">
        <v>1.9</v>
      </c>
      <c r="K17" s="199">
        <v>2.2999999999999998</v>
      </c>
      <c r="L17" s="10">
        <v>140</v>
      </c>
      <c r="M17" s="18" t="s">
        <v>568</v>
      </c>
    </row>
    <row r="18" spans="1:13">
      <c r="A18" s="49" t="s">
        <v>799</v>
      </c>
      <c r="B18" s="10">
        <v>1.84</v>
      </c>
      <c r="C18" s="10">
        <v>2.2200000000000002</v>
      </c>
      <c r="D18" s="10">
        <v>105</v>
      </c>
      <c r="E18" s="314" t="s">
        <v>563</v>
      </c>
      <c r="G18" s="9" t="s">
        <v>799</v>
      </c>
      <c r="H18" s="13" t="s">
        <v>137</v>
      </c>
      <c r="I18" s="13" t="s">
        <v>4</v>
      </c>
      <c r="J18" s="199">
        <v>1.84</v>
      </c>
      <c r="K18" s="199">
        <v>2.2200000000000002</v>
      </c>
      <c r="L18" s="10">
        <v>105</v>
      </c>
      <c r="M18" s="18" t="s">
        <v>568</v>
      </c>
    </row>
    <row r="19" spans="1:13">
      <c r="A19" s="49" t="s">
        <v>800</v>
      </c>
      <c r="B19" s="10">
        <v>1.92</v>
      </c>
      <c r="C19" s="10">
        <v>2.31</v>
      </c>
      <c r="D19" s="10">
        <v>81.5</v>
      </c>
      <c r="E19" s="314" t="s">
        <v>563</v>
      </c>
      <c r="G19" s="9" t="s">
        <v>800</v>
      </c>
      <c r="H19" s="13" t="s">
        <v>137</v>
      </c>
      <c r="I19" s="13" t="s">
        <v>4</v>
      </c>
      <c r="J19" s="199">
        <v>1.92</v>
      </c>
      <c r="K19" s="199">
        <v>2.31</v>
      </c>
      <c r="L19" s="10">
        <v>81.5</v>
      </c>
      <c r="M19" s="18" t="s">
        <v>568</v>
      </c>
    </row>
    <row r="20" spans="1:13">
      <c r="A20" s="49" t="s">
        <v>801</v>
      </c>
      <c r="B20" s="13">
        <v>1.9</v>
      </c>
      <c r="C20" s="13">
        <v>2.31</v>
      </c>
      <c r="D20" s="13">
        <v>176</v>
      </c>
      <c r="E20" s="314" t="s">
        <v>563</v>
      </c>
      <c r="G20" s="9" t="s">
        <v>801</v>
      </c>
      <c r="H20" s="13" t="s">
        <v>137</v>
      </c>
      <c r="I20" s="13" t="s">
        <v>4</v>
      </c>
      <c r="J20" s="199">
        <v>1.9</v>
      </c>
      <c r="K20" s="199">
        <v>2.31</v>
      </c>
      <c r="L20" s="10">
        <v>176</v>
      </c>
      <c r="M20" s="18" t="s">
        <v>568</v>
      </c>
    </row>
    <row r="21" spans="1:13">
      <c r="A21" s="49" t="s">
        <v>802</v>
      </c>
      <c r="B21" s="13">
        <v>1.9</v>
      </c>
      <c r="C21" s="13">
        <v>2.23</v>
      </c>
      <c r="D21" s="13">
        <v>134</v>
      </c>
      <c r="E21" s="314" t="s">
        <v>563</v>
      </c>
      <c r="G21" s="9" t="s">
        <v>802</v>
      </c>
      <c r="H21" s="13" t="s">
        <v>137</v>
      </c>
      <c r="I21" s="13" t="s">
        <v>4</v>
      </c>
      <c r="J21" s="199">
        <v>1.9</v>
      </c>
      <c r="K21" s="199">
        <v>2.23</v>
      </c>
      <c r="L21" s="10">
        <v>134</v>
      </c>
      <c r="M21" s="18" t="s">
        <v>568</v>
      </c>
    </row>
    <row r="22" spans="1:13">
      <c r="A22" s="49" t="s">
        <v>803</v>
      </c>
      <c r="B22" s="13">
        <v>1.89</v>
      </c>
      <c r="C22" s="13">
        <v>2.25</v>
      </c>
      <c r="D22" s="13">
        <v>171</v>
      </c>
      <c r="E22" s="314" t="s">
        <v>563</v>
      </c>
      <c r="G22" s="9" t="s">
        <v>803</v>
      </c>
      <c r="H22" s="13" t="s">
        <v>137</v>
      </c>
      <c r="I22" s="13" t="s">
        <v>4</v>
      </c>
      <c r="J22" s="199">
        <v>1.89</v>
      </c>
      <c r="K22" s="199">
        <v>2.25</v>
      </c>
      <c r="L22" s="10">
        <v>171</v>
      </c>
      <c r="M22" s="18" t="s">
        <v>568</v>
      </c>
    </row>
    <row r="23" spans="1:13">
      <c r="A23" s="49" t="s">
        <v>804</v>
      </c>
      <c r="B23" s="10">
        <v>1.91</v>
      </c>
      <c r="C23" s="10">
        <v>2.2200000000000002</v>
      </c>
      <c r="D23" s="10">
        <v>103</v>
      </c>
      <c r="E23" s="314" t="s">
        <v>563</v>
      </c>
      <c r="G23" s="9" t="s">
        <v>804</v>
      </c>
      <c r="H23" s="13" t="s">
        <v>137</v>
      </c>
      <c r="I23" s="13" t="s">
        <v>564</v>
      </c>
      <c r="J23" s="199">
        <v>1.91</v>
      </c>
      <c r="K23" s="199">
        <v>2.2200000000000002</v>
      </c>
      <c r="L23" s="10">
        <v>103</v>
      </c>
      <c r="M23" s="18" t="s">
        <v>568</v>
      </c>
    </row>
    <row r="24" spans="1:13">
      <c r="A24" s="49" t="s">
        <v>805</v>
      </c>
      <c r="B24" s="10">
        <v>1.91</v>
      </c>
      <c r="C24" s="10">
        <v>2.2599999999999998</v>
      </c>
      <c r="D24" s="10">
        <v>112</v>
      </c>
      <c r="E24" s="314" t="s">
        <v>563</v>
      </c>
      <c r="G24" s="9" t="s">
        <v>805</v>
      </c>
      <c r="H24" s="13" t="s">
        <v>137</v>
      </c>
      <c r="I24" s="13" t="s">
        <v>564</v>
      </c>
      <c r="J24" s="199">
        <v>1.91</v>
      </c>
      <c r="K24" s="199">
        <v>2.2599999999999998</v>
      </c>
      <c r="L24" s="10">
        <v>112</v>
      </c>
      <c r="M24" s="18" t="s">
        <v>568</v>
      </c>
    </row>
    <row r="25" spans="1:13">
      <c r="A25" s="49" t="s">
        <v>806</v>
      </c>
      <c r="B25" s="10">
        <v>1.89</v>
      </c>
      <c r="C25" s="10">
        <v>2.21</v>
      </c>
      <c r="D25" s="10">
        <v>197</v>
      </c>
      <c r="E25" s="314" t="s">
        <v>563</v>
      </c>
      <c r="G25" s="9" t="s">
        <v>806</v>
      </c>
      <c r="H25" s="13" t="s">
        <v>137</v>
      </c>
      <c r="I25" s="13" t="s">
        <v>564</v>
      </c>
      <c r="J25" s="199">
        <v>1.89</v>
      </c>
      <c r="K25" s="199">
        <v>2.21</v>
      </c>
      <c r="L25" s="10">
        <v>197</v>
      </c>
      <c r="M25" s="18" t="s">
        <v>568</v>
      </c>
    </row>
    <row r="26" spans="1:13">
      <c r="A26" s="49" t="s">
        <v>807</v>
      </c>
      <c r="B26" s="10">
        <v>1.89</v>
      </c>
      <c r="C26" s="10">
        <v>2.21</v>
      </c>
      <c r="D26" s="10">
        <v>112</v>
      </c>
      <c r="E26" s="314" t="s">
        <v>562</v>
      </c>
      <c r="G26" s="9" t="s">
        <v>807</v>
      </c>
      <c r="H26" s="13" t="s">
        <v>137</v>
      </c>
      <c r="I26" s="13" t="s">
        <v>564</v>
      </c>
      <c r="J26" s="199">
        <v>1.89</v>
      </c>
      <c r="K26" s="199">
        <v>2.21</v>
      </c>
      <c r="L26" s="10">
        <v>112</v>
      </c>
      <c r="M26" s="18" t="s">
        <v>568</v>
      </c>
    </row>
    <row r="27" spans="1:13">
      <c r="A27" s="49" t="s">
        <v>808</v>
      </c>
      <c r="B27" s="10">
        <v>1.91</v>
      </c>
      <c r="C27" s="10">
        <v>2.3199999999999998</v>
      </c>
      <c r="D27" s="10">
        <v>419</v>
      </c>
      <c r="E27" s="314" t="s">
        <v>562</v>
      </c>
      <c r="G27" s="9" t="s">
        <v>808</v>
      </c>
      <c r="H27" s="13" t="s">
        <v>137</v>
      </c>
      <c r="I27" s="13" t="s">
        <v>564</v>
      </c>
      <c r="J27" s="199">
        <v>1.91</v>
      </c>
      <c r="K27" s="199">
        <v>2.3199999999999998</v>
      </c>
      <c r="L27" s="10">
        <v>419</v>
      </c>
      <c r="M27" s="18" t="s">
        <v>568</v>
      </c>
    </row>
    <row r="28" spans="1:13">
      <c r="A28" s="49" t="s">
        <v>809</v>
      </c>
      <c r="B28" s="10">
        <v>1.85</v>
      </c>
      <c r="C28" s="10">
        <v>1.98</v>
      </c>
      <c r="D28" s="10">
        <v>426</v>
      </c>
      <c r="E28" s="314" t="s">
        <v>562</v>
      </c>
      <c r="G28" s="9" t="s">
        <v>809</v>
      </c>
      <c r="H28" s="13" t="s">
        <v>137</v>
      </c>
      <c r="I28" s="13" t="s">
        <v>564</v>
      </c>
      <c r="J28" s="199">
        <v>1.85</v>
      </c>
      <c r="K28" s="199">
        <v>1.98</v>
      </c>
      <c r="L28" s="10">
        <v>426</v>
      </c>
      <c r="M28" s="18" t="s">
        <v>568</v>
      </c>
    </row>
    <row r="29" spans="1:13">
      <c r="A29" s="49" t="s">
        <v>976</v>
      </c>
      <c r="B29" s="10">
        <v>1.87</v>
      </c>
      <c r="C29" s="10">
        <v>2.2000000000000002</v>
      </c>
      <c r="D29" s="10">
        <v>802</v>
      </c>
      <c r="E29" s="314" t="s">
        <v>562</v>
      </c>
      <c r="G29" s="9" t="s">
        <v>810</v>
      </c>
      <c r="H29" s="13" t="s">
        <v>137</v>
      </c>
      <c r="I29" s="13" t="s">
        <v>564</v>
      </c>
      <c r="J29" s="199">
        <v>1.85</v>
      </c>
      <c r="K29" s="199">
        <v>2.0699999999999998</v>
      </c>
      <c r="L29" s="10">
        <v>330</v>
      </c>
      <c r="M29" s="18" t="s">
        <v>568</v>
      </c>
    </row>
    <row r="30" spans="1:13">
      <c r="A30" s="49" t="s">
        <v>810</v>
      </c>
      <c r="B30" s="10">
        <v>1.85</v>
      </c>
      <c r="C30" s="10">
        <v>2.0699999999999998</v>
      </c>
      <c r="D30" s="10">
        <v>330</v>
      </c>
      <c r="E30" s="314" t="s">
        <v>562</v>
      </c>
      <c r="G30" s="9" t="s">
        <v>811</v>
      </c>
      <c r="H30" s="13" t="s">
        <v>137</v>
      </c>
      <c r="I30" s="13" t="s">
        <v>564</v>
      </c>
      <c r="J30" s="199">
        <v>1.9</v>
      </c>
      <c r="K30" s="199">
        <v>2.17</v>
      </c>
      <c r="L30" s="10">
        <v>49.8</v>
      </c>
      <c r="M30" s="18" t="s">
        <v>568</v>
      </c>
    </row>
    <row r="31" spans="1:13">
      <c r="A31" s="49" t="s">
        <v>811</v>
      </c>
      <c r="B31" s="10">
        <v>1.9</v>
      </c>
      <c r="C31" s="10">
        <v>2.17</v>
      </c>
      <c r="D31" s="10">
        <v>49.8</v>
      </c>
      <c r="E31" s="314" t="s">
        <v>562</v>
      </c>
      <c r="G31" s="9" t="s">
        <v>812</v>
      </c>
      <c r="H31" s="13" t="s">
        <v>137</v>
      </c>
      <c r="I31" s="13" t="s">
        <v>4</v>
      </c>
      <c r="J31" s="199">
        <v>1.88</v>
      </c>
      <c r="K31" s="199">
        <v>2.36</v>
      </c>
      <c r="L31" s="10">
        <v>382</v>
      </c>
      <c r="M31" s="18" t="s">
        <v>568</v>
      </c>
    </row>
    <row r="32" spans="1:13">
      <c r="A32" s="49" t="s">
        <v>812</v>
      </c>
      <c r="B32" s="10">
        <v>1.88</v>
      </c>
      <c r="C32" s="10">
        <v>2.36</v>
      </c>
      <c r="D32" s="10">
        <v>382</v>
      </c>
      <c r="E32" s="314" t="s">
        <v>562</v>
      </c>
      <c r="G32" s="9" t="s">
        <v>813</v>
      </c>
      <c r="H32" s="13" t="s">
        <v>137</v>
      </c>
      <c r="I32" s="13" t="s">
        <v>4</v>
      </c>
      <c r="J32" s="199">
        <v>1.9</v>
      </c>
      <c r="K32" s="199">
        <v>2.27</v>
      </c>
      <c r="L32" s="10">
        <v>69.7</v>
      </c>
      <c r="M32" s="18" t="s">
        <v>568</v>
      </c>
    </row>
    <row r="33" spans="1:13">
      <c r="A33" s="49" t="s">
        <v>813</v>
      </c>
      <c r="B33" s="13">
        <v>1.9</v>
      </c>
      <c r="C33" s="13">
        <v>2.27</v>
      </c>
      <c r="D33" s="10">
        <v>69.7</v>
      </c>
      <c r="E33" s="314" t="s">
        <v>562</v>
      </c>
      <c r="G33" s="9" t="s">
        <v>814</v>
      </c>
      <c r="H33" s="13" t="s">
        <v>137</v>
      </c>
      <c r="I33" s="13" t="s">
        <v>4</v>
      </c>
      <c r="J33" s="199">
        <v>1.87</v>
      </c>
      <c r="K33" s="199">
        <v>2.25</v>
      </c>
      <c r="L33" s="10">
        <v>327</v>
      </c>
      <c r="M33" s="18" t="s">
        <v>568</v>
      </c>
    </row>
    <row r="34" spans="1:13">
      <c r="A34" s="49" t="s">
        <v>814</v>
      </c>
      <c r="B34" s="10">
        <v>1.87</v>
      </c>
      <c r="C34" s="10">
        <v>2.25</v>
      </c>
      <c r="D34" s="10">
        <v>327</v>
      </c>
      <c r="E34" s="314" t="s">
        <v>562</v>
      </c>
      <c r="G34" s="9" t="s">
        <v>815</v>
      </c>
      <c r="H34" s="13" t="s">
        <v>137</v>
      </c>
      <c r="I34" s="13" t="s">
        <v>4</v>
      </c>
      <c r="J34" s="199">
        <v>1.87</v>
      </c>
      <c r="K34" s="199">
        <v>2.2999999999999998</v>
      </c>
      <c r="L34" s="10">
        <v>134</v>
      </c>
      <c r="M34" s="18" t="s">
        <v>568</v>
      </c>
    </row>
    <row r="35" spans="1:13">
      <c r="A35" s="49" t="s">
        <v>815</v>
      </c>
      <c r="B35" s="13">
        <v>1.87</v>
      </c>
      <c r="C35" s="13">
        <v>2.2999999999999998</v>
      </c>
      <c r="D35" s="13">
        <v>134</v>
      </c>
      <c r="E35" s="314" t="s">
        <v>562</v>
      </c>
      <c r="G35" s="9" t="s">
        <v>816</v>
      </c>
      <c r="H35" s="13" t="s">
        <v>137</v>
      </c>
      <c r="I35" s="13" t="s">
        <v>564</v>
      </c>
      <c r="J35" s="199">
        <v>1.87</v>
      </c>
      <c r="K35" s="199">
        <v>2.2400000000000002</v>
      </c>
      <c r="L35" s="10">
        <v>206</v>
      </c>
      <c r="M35" s="18" t="s">
        <v>568</v>
      </c>
    </row>
    <row r="36" spans="1:13">
      <c r="A36" s="49" t="s">
        <v>984</v>
      </c>
      <c r="B36" s="10">
        <v>1.92</v>
      </c>
      <c r="C36" s="10">
        <v>2.2799999999999998</v>
      </c>
      <c r="D36" s="13">
        <v>501</v>
      </c>
      <c r="E36" s="314" t="s">
        <v>562</v>
      </c>
      <c r="G36" s="9" t="s">
        <v>817</v>
      </c>
      <c r="H36" s="13" t="s">
        <v>137</v>
      </c>
      <c r="I36" s="13" t="s">
        <v>564</v>
      </c>
      <c r="J36" s="199">
        <v>1.86</v>
      </c>
      <c r="K36" s="199">
        <v>2.1800000000000002</v>
      </c>
      <c r="L36" s="10">
        <v>178</v>
      </c>
      <c r="M36" s="18" t="s">
        <v>568</v>
      </c>
    </row>
    <row r="37" spans="1:13">
      <c r="A37" s="49" t="s">
        <v>816</v>
      </c>
      <c r="B37" s="10">
        <v>1.87</v>
      </c>
      <c r="C37" s="10">
        <v>2.2400000000000002</v>
      </c>
      <c r="D37" s="10">
        <v>206</v>
      </c>
      <c r="E37" s="314" t="s">
        <v>562</v>
      </c>
      <c r="G37" s="9" t="s">
        <v>818</v>
      </c>
      <c r="H37" s="13" t="s">
        <v>137</v>
      </c>
      <c r="I37" s="13" t="s">
        <v>564</v>
      </c>
      <c r="J37" s="199">
        <v>1.87</v>
      </c>
      <c r="K37" s="199">
        <v>2.23</v>
      </c>
      <c r="L37" s="10">
        <v>72.5</v>
      </c>
      <c r="M37" s="18" t="s">
        <v>568</v>
      </c>
    </row>
    <row r="38" spans="1:13">
      <c r="A38" s="49" t="s">
        <v>817</v>
      </c>
      <c r="B38" s="10">
        <v>1.86</v>
      </c>
      <c r="C38" s="10">
        <v>2.1800000000000002</v>
      </c>
      <c r="D38" s="10">
        <v>178</v>
      </c>
      <c r="E38" s="314" t="s">
        <v>562</v>
      </c>
      <c r="G38" s="9" t="s">
        <v>819</v>
      </c>
      <c r="H38" s="13" t="s">
        <v>137</v>
      </c>
      <c r="I38" s="13" t="s">
        <v>564</v>
      </c>
      <c r="J38" s="199">
        <v>1.89</v>
      </c>
      <c r="K38" s="199">
        <v>2.19</v>
      </c>
      <c r="L38" s="10">
        <v>114</v>
      </c>
      <c r="M38" s="18" t="s">
        <v>568</v>
      </c>
    </row>
    <row r="39" spans="1:13">
      <c r="A39" s="49" t="s">
        <v>988</v>
      </c>
      <c r="B39" s="10">
        <v>1.9</v>
      </c>
      <c r="C39" s="10">
        <v>2.29</v>
      </c>
      <c r="D39" s="10">
        <v>759</v>
      </c>
      <c r="E39" s="314" t="s">
        <v>562</v>
      </c>
      <c r="G39" s="9" t="s">
        <v>820</v>
      </c>
      <c r="H39" s="13" t="s">
        <v>137</v>
      </c>
      <c r="I39" s="13" t="s">
        <v>564</v>
      </c>
      <c r="J39" s="199">
        <v>1.89</v>
      </c>
      <c r="K39" s="199">
        <v>2.19</v>
      </c>
      <c r="L39" s="10">
        <v>101</v>
      </c>
      <c r="M39" s="18" t="s">
        <v>568</v>
      </c>
    </row>
    <row r="40" spans="1:13">
      <c r="A40" s="49" t="s">
        <v>990</v>
      </c>
      <c r="B40" s="10">
        <v>1.89</v>
      </c>
      <c r="C40" s="10">
        <v>2.29</v>
      </c>
      <c r="D40" s="13">
        <v>573</v>
      </c>
      <c r="E40" s="314" t="s">
        <v>562</v>
      </c>
      <c r="G40" s="9" t="s">
        <v>821</v>
      </c>
      <c r="H40" s="13" t="s">
        <v>137</v>
      </c>
      <c r="I40" s="13" t="s">
        <v>564</v>
      </c>
      <c r="J40" s="199">
        <v>1.85</v>
      </c>
      <c r="K40" s="199">
        <v>2.1</v>
      </c>
      <c r="L40" s="10">
        <v>84.3</v>
      </c>
      <c r="M40" s="18" t="s">
        <v>568</v>
      </c>
    </row>
    <row r="41" spans="1:13">
      <c r="A41" s="49" t="s">
        <v>818</v>
      </c>
      <c r="B41" s="10">
        <v>1.87</v>
      </c>
      <c r="C41" s="10">
        <v>2.23</v>
      </c>
      <c r="D41" s="10">
        <v>72.5</v>
      </c>
      <c r="E41" s="314" t="s">
        <v>562</v>
      </c>
      <c r="G41" s="9" t="s">
        <v>822</v>
      </c>
      <c r="H41" s="13" t="s">
        <v>137</v>
      </c>
      <c r="I41" s="13" t="s">
        <v>564</v>
      </c>
      <c r="J41" s="199">
        <v>1.88</v>
      </c>
      <c r="K41" s="199">
        <v>2.25</v>
      </c>
      <c r="L41" s="10">
        <v>288</v>
      </c>
      <c r="M41" s="18" t="s">
        <v>568</v>
      </c>
    </row>
    <row r="42" spans="1:13">
      <c r="A42" s="49" t="s">
        <v>819</v>
      </c>
      <c r="B42" s="10">
        <v>1.89</v>
      </c>
      <c r="C42" s="10">
        <v>2.19</v>
      </c>
      <c r="D42" s="10">
        <v>114</v>
      </c>
      <c r="E42" s="314" t="s">
        <v>562</v>
      </c>
      <c r="G42" s="9" t="s">
        <v>823</v>
      </c>
      <c r="H42" s="13" t="s">
        <v>137</v>
      </c>
      <c r="I42" s="13" t="s">
        <v>4</v>
      </c>
      <c r="J42" s="199">
        <v>1.93</v>
      </c>
      <c r="K42" s="199">
        <v>2.3199999999999998</v>
      </c>
      <c r="L42" s="10">
        <v>311</v>
      </c>
      <c r="M42" s="18" t="s">
        <v>568</v>
      </c>
    </row>
    <row r="43" spans="1:13">
      <c r="A43" s="49" t="s">
        <v>994</v>
      </c>
      <c r="B43" s="10">
        <v>1.86</v>
      </c>
      <c r="C43" s="10">
        <v>2.21</v>
      </c>
      <c r="D43" s="10">
        <v>549</v>
      </c>
      <c r="E43" s="314" t="s">
        <v>562</v>
      </c>
      <c r="G43" s="9" t="s">
        <v>824</v>
      </c>
      <c r="H43" s="13" t="s">
        <v>137</v>
      </c>
      <c r="I43" s="13" t="s">
        <v>564</v>
      </c>
      <c r="J43" s="199">
        <v>1.91</v>
      </c>
      <c r="K43" s="199">
        <v>2.34</v>
      </c>
      <c r="L43" s="10">
        <v>391</v>
      </c>
      <c r="M43" s="18" t="s">
        <v>568</v>
      </c>
    </row>
    <row r="44" spans="1:13">
      <c r="A44" s="49" t="s">
        <v>820</v>
      </c>
      <c r="B44" s="13">
        <v>1.89</v>
      </c>
      <c r="C44" s="13">
        <v>2.19</v>
      </c>
      <c r="D44" s="13">
        <v>101</v>
      </c>
      <c r="E44" s="314" t="s">
        <v>562</v>
      </c>
      <c r="G44" s="9" t="s">
        <v>825</v>
      </c>
      <c r="H44" s="13" t="s">
        <v>137</v>
      </c>
      <c r="I44" s="13" t="s">
        <v>564</v>
      </c>
      <c r="J44" s="199">
        <v>1.87</v>
      </c>
      <c r="K44" s="199">
        <v>2.27</v>
      </c>
      <c r="L44" s="10">
        <v>332</v>
      </c>
      <c r="M44" s="18" t="s">
        <v>568</v>
      </c>
    </row>
    <row r="45" spans="1:13">
      <c r="A45" s="49" t="s">
        <v>821</v>
      </c>
      <c r="B45" s="13">
        <v>1.85</v>
      </c>
      <c r="C45" s="13">
        <v>2.1</v>
      </c>
      <c r="D45" s="13">
        <v>84.3</v>
      </c>
      <c r="E45" s="314" t="s">
        <v>562</v>
      </c>
      <c r="G45" s="9" t="s">
        <v>826</v>
      </c>
      <c r="H45" s="13" t="s">
        <v>137</v>
      </c>
      <c r="I45" s="13" t="s">
        <v>564</v>
      </c>
      <c r="J45" s="199">
        <v>1.9</v>
      </c>
      <c r="K45" s="199">
        <v>2.2400000000000002</v>
      </c>
      <c r="L45" s="10">
        <v>54.9</v>
      </c>
      <c r="M45" s="18" t="s">
        <v>568</v>
      </c>
    </row>
    <row r="46" spans="1:13">
      <c r="A46" s="49" t="s">
        <v>822</v>
      </c>
      <c r="B46" s="13">
        <v>1.88</v>
      </c>
      <c r="C46" s="13">
        <v>2.25</v>
      </c>
      <c r="D46" s="13">
        <v>288</v>
      </c>
      <c r="E46" s="314" t="s">
        <v>562</v>
      </c>
      <c r="G46" s="9" t="s">
        <v>827</v>
      </c>
      <c r="H46" s="13" t="s">
        <v>137</v>
      </c>
      <c r="I46" s="13" t="s">
        <v>564</v>
      </c>
      <c r="J46" s="199">
        <v>1.84</v>
      </c>
      <c r="K46" s="199">
        <v>2.0099999999999998</v>
      </c>
      <c r="L46" s="10">
        <v>206</v>
      </c>
      <c r="M46" s="18" t="s">
        <v>568</v>
      </c>
    </row>
    <row r="47" spans="1:13">
      <c r="A47" s="49" t="s">
        <v>823</v>
      </c>
      <c r="B47" s="10">
        <v>1.93</v>
      </c>
      <c r="C47" s="10">
        <v>2.3199999999999998</v>
      </c>
      <c r="D47" s="10">
        <v>311</v>
      </c>
      <c r="E47" s="314" t="s">
        <v>562</v>
      </c>
      <c r="G47" s="9" t="s">
        <v>828</v>
      </c>
      <c r="H47" s="13" t="s">
        <v>137</v>
      </c>
      <c r="I47" s="13" t="s">
        <v>564</v>
      </c>
      <c r="J47" s="199">
        <v>1.87</v>
      </c>
      <c r="K47" s="199">
        <v>2.2200000000000002</v>
      </c>
      <c r="L47" s="10">
        <v>83.8</v>
      </c>
      <c r="M47" s="18" t="s">
        <v>568</v>
      </c>
    </row>
    <row r="48" spans="1:13">
      <c r="A48" s="49" t="s">
        <v>824</v>
      </c>
      <c r="B48" s="10">
        <v>1.91</v>
      </c>
      <c r="C48" s="10">
        <v>2.34</v>
      </c>
      <c r="D48" s="10">
        <v>391</v>
      </c>
      <c r="E48" s="314" t="s">
        <v>562</v>
      </c>
      <c r="G48" s="9" t="s">
        <v>829</v>
      </c>
      <c r="H48" s="13" t="s">
        <v>137</v>
      </c>
      <c r="I48" s="13" t="s">
        <v>564</v>
      </c>
      <c r="J48" s="199">
        <v>1.88</v>
      </c>
      <c r="K48" s="199">
        <v>2.2799999999999998</v>
      </c>
      <c r="L48" s="10">
        <v>226</v>
      </c>
      <c r="M48" s="18" t="s">
        <v>568</v>
      </c>
    </row>
    <row r="49" spans="1:13">
      <c r="A49" s="49" t="s">
        <v>825</v>
      </c>
      <c r="B49" s="10">
        <v>1.87</v>
      </c>
      <c r="C49" s="10">
        <v>2.27</v>
      </c>
      <c r="D49" s="10">
        <v>332</v>
      </c>
      <c r="E49" s="314" t="s">
        <v>562</v>
      </c>
      <c r="G49" s="9" t="s">
        <v>830</v>
      </c>
      <c r="H49" s="13" t="s">
        <v>137</v>
      </c>
      <c r="I49" s="13" t="s">
        <v>564</v>
      </c>
      <c r="J49" s="199">
        <v>1.86</v>
      </c>
      <c r="K49" s="199">
        <v>2.23</v>
      </c>
      <c r="L49" s="10">
        <v>264</v>
      </c>
      <c r="M49" s="18" t="s">
        <v>568</v>
      </c>
    </row>
    <row r="50" spans="1:13">
      <c r="A50" s="49" t="s">
        <v>826</v>
      </c>
      <c r="B50" s="10">
        <v>1.9</v>
      </c>
      <c r="C50" s="10">
        <v>2.2400000000000002</v>
      </c>
      <c r="D50" s="10">
        <v>54.9</v>
      </c>
      <c r="E50" s="314" t="s">
        <v>563</v>
      </c>
      <c r="G50" s="9" t="s">
        <v>831</v>
      </c>
      <c r="H50" s="13" t="s">
        <v>137</v>
      </c>
      <c r="I50" s="13" t="s">
        <v>564</v>
      </c>
      <c r="J50" s="199">
        <v>1.84</v>
      </c>
      <c r="K50" s="199">
        <v>2.29</v>
      </c>
      <c r="L50" s="10">
        <v>286</v>
      </c>
      <c r="M50" s="18" t="s">
        <v>568</v>
      </c>
    </row>
    <row r="51" spans="1:13">
      <c r="A51" s="49" t="s">
        <v>827</v>
      </c>
      <c r="B51" s="10">
        <v>1.84</v>
      </c>
      <c r="C51" s="10">
        <v>2.0099999999999998</v>
      </c>
      <c r="D51" s="10">
        <v>206</v>
      </c>
      <c r="E51" s="314" t="s">
        <v>563</v>
      </c>
      <c r="G51" s="9" t="s">
        <v>832</v>
      </c>
      <c r="H51" s="13" t="s">
        <v>137</v>
      </c>
      <c r="I51" s="13" t="s">
        <v>564</v>
      </c>
      <c r="J51" s="199">
        <v>1.85</v>
      </c>
      <c r="K51" s="199">
        <v>2.2000000000000002</v>
      </c>
      <c r="L51" s="10">
        <v>110</v>
      </c>
      <c r="M51" s="18" t="s">
        <v>568</v>
      </c>
    </row>
    <row r="52" spans="1:13">
      <c r="A52" s="49" t="s">
        <v>828</v>
      </c>
      <c r="B52" s="10">
        <v>1.87</v>
      </c>
      <c r="C52" s="10">
        <v>2.2200000000000002</v>
      </c>
      <c r="D52" s="10">
        <v>83.8</v>
      </c>
      <c r="E52" s="314" t="s">
        <v>563</v>
      </c>
      <c r="G52" s="9" t="s">
        <v>833</v>
      </c>
      <c r="H52" s="13" t="s">
        <v>137</v>
      </c>
      <c r="I52" s="13" t="s">
        <v>564</v>
      </c>
      <c r="J52" s="199">
        <v>1.88</v>
      </c>
      <c r="K52" s="199">
        <v>2.23</v>
      </c>
      <c r="L52" s="10">
        <v>161</v>
      </c>
      <c r="M52" s="18" t="s">
        <v>568</v>
      </c>
    </row>
    <row r="53" spans="1:13">
      <c r="A53" s="49" t="s">
        <v>829</v>
      </c>
      <c r="B53" s="10">
        <v>1.88</v>
      </c>
      <c r="C53" s="10">
        <v>2.2799999999999998</v>
      </c>
      <c r="D53" s="10">
        <v>226</v>
      </c>
      <c r="E53" s="314" t="s">
        <v>563</v>
      </c>
      <c r="G53" s="9" t="s">
        <v>834</v>
      </c>
      <c r="H53" s="13" t="s">
        <v>137</v>
      </c>
      <c r="I53" s="13" t="s">
        <v>564</v>
      </c>
      <c r="J53" s="199">
        <v>1.86</v>
      </c>
      <c r="K53" s="199">
        <v>2.2200000000000002</v>
      </c>
      <c r="L53" s="10">
        <v>205</v>
      </c>
      <c r="M53" s="18" t="s">
        <v>568</v>
      </c>
    </row>
    <row r="54" spans="1:13">
      <c r="A54" s="49" t="s">
        <v>830</v>
      </c>
      <c r="B54" s="10">
        <v>1.86</v>
      </c>
      <c r="C54" s="10">
        <v>2.23</v>
      </c>
      <c r="D54" s="10">
        <v>264</v>
      </c>
      <c r="E54" s="314" t="s">
        <v>563</v>
      </c>
      <c r="G54" s="9" t="s">
        <v>835</v>
      </c>
      <c r="H54" s="13" t="s">
        <v>137</v>
      </c>
      <c r="I54" s="13" t="s">
        <v>564</v>
      </c>
      <c r="J54" s="199">
        <v>1.86</v>
      </c>
      <c r="K54" s="199">
        <v>1.91</v>
      </c>
      <c r="L54" s="10">
        <v>247</v>
      </c>
      <c r="M54" s="18" t="s">
        <v>568</v>
      </c>
    </row>
    <row r="55" spans="1:13">
      <c r="A55" s="49" t="s">
        <v>831</v>
      </c>
      <c r="B55" s="10">
        <v>1.84</v>
      </c>
      <c r="C55" s="10">
        <v>2.29</v>
      </c>
      <c r="D55" s="10">
        <v>286</v>
      </c>
      <c r="E55" s="314" t="s">
        <v>563</v>
      </c>
      <c r="G55" s="9" t="s">
        <v>836</v>
      </c>
      <c r="H55" s="13" t="s">
        <v>137</v>
      </c>
      <c r="I55" s="13" t="s">
        <v>564</v>
      </c>
      <c r="J55" s="199">
        <v>1.88</v>
      </c>
      <c r="K55" s="199">
        <v>2.2799999999999998</v>
      </c>
      <c r="L55" s="10">
        <v>137</v>
      </c>
      <c r="M55" s="18" t="s">
        <v>568</v>
      </c>
    </row>
    <row r="56" spans="1:13">
      <c r="A56" s="49" t="s">
        <v>832</v>
      </c>
      <c r="B56" s="10">
        <v>1.85</v>
      </c>
      <c r="C56" s="10">
        <v>2.2000000000000002</v>
      </c>
      <c r="D56" s="10">
        <v>110</v>
      </c>
      <c r="E56" s="314" t="s">
        <v>563</v>
      </c>
      <c r="G56" s="9" t="s">
        <v>837</v>
      </c>
      <c r="H56" s="13" t="s">
        <v>137</v>
      </c>
      <c r="I56" s="13" t="s">
        <v>564</v>
      </c>
      <c r="J56" s="199">
        <v>1.85</v>
      </c>
      <c r="K56" s="199">
        <v>2.16</v>
      </c>
      <c r="L56" s="10">
        <v>243</v>
      </c>
      <c r="M56" s="18" t="s">
        <v>568</v>
      </c>
    </row>
    <row r="57" spans="1:13">
      <c r="A57" s="49" t="s">
        <v>833</v>
      </c>
      <c r="B57" s="13">
        <v>1.88</v>
      </c>
      <c r="C57" s="13">
        <v>2.23</v>
      </c>
      <c r="D57" s="10">
        <v>161</v>
      </c>
      <c r="E57" s="314" t="s">
        <v>563</v>
      </c>
      <c r="G57" s="9" t="s">
        <v>838</v>
      </c>
      <c r="H57" s="13" t="s">
        <v>137</v>
      </c>
      <c r="I57" s="13" t="s">
        <v>564</v>
      </c>
      <c r="J57" s="199">
        <v>1.83</v>
      </c>
      <c r="K57" s="199">
        <v>2.25</v>
      </c>
      <c r="L57" s="10">
        <v>93.2</v>
      </c>
      <c r="M57" s="18" t="s">
        <v>568</v>
      </c>
    </row>
    <row r="58" spans="1:13">
      <c r="A58" s="49" t="s">
        <v>834</v>
      </c>
      <c r="B58" s="10">
        <v>1.86</v>
      </c>
      <c r="C58" s="10">
        <v>2.2200000000000002</v>
      </c>
      <c r="D58" s="10">
        <v>205</v>
      </c>
      <c r="E58" s="314" t="s">
        <v>563</v>
      </c>
      <c r="G58" s="9" t="s">
        <v>839</v>
      </c>
      <c r="H58" s="13" t="s">
        <v>137</v>
      </c>
      <c r="I58" s="13" t="s">
        <v>4</v>
      </c>
      <c r="J58" s="199">
        <v>1.86</v>
      </c>
      <c r="K58" s="199">
        <v>2.16</v>
      </c>
      <c r="L58" s="10">
        <v>35</v>
      </c>
      <c r="M58" s="18" t="s">
        <v>568</v>
      </c>
    </row>
    <row r="59" spans="1:13">
      <c r="A59" s="49" t="s">
        <v>835</v>
      </c>
      <c r="B59" s="13">
        <v>1.86</v>
      </c>
      <c r="C59" s="13">
        <v>1.91</v>
      </c>
      <c r="D59" s="13">
        <v>247</v>
      </c>
      <c r="E59" s="314" t="s">
        <v>563</v>
      </c>
      <c r="G59" s="9" t="s">
        <v>840</v>
      </c>
      <c r="H59" s="13" t="s">
        <v>137</v>
      </c>
      <c r="I59" s="13" t="s">
        <v>4</v>
      </c>
      <c r="J59" s="199">
        <v>1.85</v>
      </c>
      <c r="K59" s="199">
        <v>2.2200000000000002</v>
      </c>
      <c r="L59" s="10">
        <v>80.5</v>
      </c>
      <c r="M59" s="18" t="s">
        <v>568</v>
      </c>
    </row>
    <row r="60" spans="1:13">
      <c r="A60" s="49" t="s">
        <v>836</v>
      </c>
      <c r="B60" s="10">
        <v>1.88</v>
      </c>
      <c r="C60" s="10">
        <v>2.2799999999999998</v>
      </c>
      <c r="D60" s="13">
        <v>137</v>
      </c>
      <c r="E60" s="314" t="s">
        <v>563</v>
      </c>
      <c r="G60" s="9" t="s">
        <v>841</v>
      </c>
      <c r="H60" s="13" t="s">
        <v>137</v>
      </c>
      <c r="I60" s="13" t="s">
        <v>4</v>
      </c>
      <c r="J60" s="199">
        <v>1.84</v>
      </c>
      <c r="K60" s="199">
        <v>2.17</v>
      </c>
      <c r="L60" s="10">
        <v>98.4</v>
      </c>
      <c r="M60" s="18" t="s">
        <v>568</v>
      </c>
    </row>
    <row r="61" spans="1:13">
      <c r="A61" s="49" t="s">
        <v>837</v>
      </c>
      <c r="B61" s="10">
        <v>1.85</v>
      </c>
      <c r="C61" s="10">
        <v>2.16</v>
      </c>
      <c r="D61" s="10">
        <v>243</v>
      </c>
      <c r="E61" s="314" t="s">
        <v>563</v>
      </c>
      <c r="G61" s="9" t="s">
        <v>842</v>
      </c>
      <c r="H61" s="13" t="s">
        <v>137</v>
      </c>
      <c r="I61" s="13" t="s">
        <v>4</v>
      </c>
      <c r="J61" s="199">
        <v>1.78</v>
      </c>
      <c r="K61" s="199">
        <v>2.1</v>
      </c>
      <c r="L61" s="10">
        <v>34.4</v>
      </c>
      <c r="M61" s="18" t="s">
        <v>568</v>
      </c>
    </row>
    <row r="62" spans="1:13">
      <c r="A62" s="49" t="s">
        <v>838</v>
      </c>
      <c r="B62" s="10">
        <v>1.83</v>
      </c>
      <c r="C62" s="10">
        <v>2.25</v>
      </c>
      <c r="D62" s="10">
        <v>93.2</v>
      </c>
      <c r="E62" s="314" t="s">
        <v>563</v>
      </c>
      <c r="G62" s="9" t="s">
        <v>843</v>
      </c>
      <c r="H62" s="13" t="s">
        <v>137</v>
      </c>
      <c r="I62" s="13" t="s">
        <v>4</v>
      </c>
      <c r="J62" s="199">
        <v>1.85</v>
      </c>
      <c r="K62" s="199">
        <v>2.23</v>
      </c>
      <c r="L62" s="10">
        <v>165</v>
      </c>
      <c r="M62" s="18" t="s">
        <v>568</v>
      </c>
    </row>
    <row r="63" spans="1:13">
      <c r="A63" s="49" t="s">
        <v>839</v>
      </c>
      <c r="B63" s="10">
        <v>1.86</v>
      </c>
      <c r="C63" s="10">
        <v>2.16</v>
      </c>
      <c r="D63" s="10">
        <v>35</v>
      </c>
      <c r="E63" s="314" t="s">
        <v>563</v>
      </c>
      <c r="G63" s="9" t="s">
        <v>844</v>
      </c>
      <c r="H63" s="13" t="s">
        <v>137</v>
      </c>
      <c r="I63" s="13" t="s">
        <v>4</v>
      </c>
      <c r="J63" s="199">
        <v>1.86</v>
      </c>
      <c r="K63" s="199">
        <v>2.2000000000000002</v>
      </c>
      <c r="L63" s="10">
        <v>242</v>
      </c>
      <c r="M63" s="18" t="s">
        <v>568</v>
      </c>
    </row>
    <row r="64" spans="1:13">
      <c r="A64" s="198" t="s">
        <v>1016</v>
      </c>
      <c r="B64" s="10">
        <v>1.84</v>
      </c>
      <c r="C64" s="10">
        <v>1.99</v>
      </c>
      <c r="D64" s="13">
        <v>23.3</v>
      </c>
      <c r="E64" s="315" t="s">
        <v>563</v>
      </c>
      <c r="G64" s="9" t="s">
        <v>845</v>
      </c>
      <c r="H64" s="13" t="s">
        <v>137</v>
      </c>
      <c r="I64" s="13" t="s">
        <v>4</v>
      </c>
      <c r="J64" s="199">
        <v>1.84</v>
      </c>
      <c r="K64" s="199">
        <v>2.2000000000000002</v>
      </c>
      <c r="L64" s="10">
        <v>132</v>
      </c>
      <c r="M64" s="18" t="s">
        <v>568</v>
      </c>
    </row>
    <row r="65" spans="1:13">
      <c r="A65" s="49" t="s">
        <v>840</v>
      </c>
      <c r="B65" s="10">
        <v>1.85</v>
      </c>
      <c r="C65" s="10">
        <v>2.2200000000000002</v>
      </c>
      <c r="D65" s="10">
        <v>80.5</v>
      </c>
      <c r="E65" s="314" t="s">
        <v>563</v>
      </c>
      <c r="G65" s="9" t="s">
        <v>846</v>
      </c>
      <c r="H65" s="13" t="s">
        <v>2</v>
      </c>
      <c r="I65" s="13" t="s">
        <v>564</v>
      </c>
      <c r="J65" s="199">
        <v>1.85</v>
      </c>
      <c r="K65" s="199">
        <v>2.29</v>
      </c>
      <c r="L65" s="10">
        <v>288</v>
      </c>
      <c r="M65" s="18" t="s">
        <v>568</v>
      </c>
    </row>
    <row r="66" spans="1:13">
      <c r="A66" s="49" t="s">
        <v>841</v>
      </c>
      <c r="B66" s="10">
        <v>1.84</v>
      </c>
      <c r="C66" s="10">
        <v>2.17</v>
      </c>
      <c r="D66" s="10">
        <v>98.4</v>
      </c>
      <c r="E66" s="314" t="s">
        <v>563</v>
      </c>
      <c r="G66" s="9" t="s">
        <v>847</v>
      </c>
      <c r="H66" s="13" t="s">
        <v>2</v>
      </c>
      <c r="I66" s="13" t="s">
        <v>564</v>
      </c>
      <c r="J66" s="199">
        <v>1.87</v>
      </c>
      <c r="K66" s="199">
        <v>2.23</v>
      </c>
      <c r="L66" s="10">
        <v>229</v>
      </c>
      <c r="M66" s="18" t="s">
        <v>568</v>
      </c>
    </row>
    <row r="67" spans="1:13">
      <c r="A67" s="49" t="s">
        <v>842</v>
      </c>
      <c r="B67" s="10">
        <v>1.78</v>
      </c>
      <c r="C67" s="10">
        <v>2.1</v>
      </c>
      <c r="D67" s="10">
        <v>34.4</v>
      </c>
      <c r="E67" s="314" t="s">
        <v>563</v>
      </c>
      <c r="G67" s="9" t="s">
        <v>848</v>
      </c>
      <c r="H67" s="13" t="s">
        <v>2</v>
      </c>
      <c r="I67" s="13" t="s">
        <v>564</v>
      </c>
      <c r="J67" s="199">
        <v>1.9</v>
      </c>
      <c r="K67" s="199">
        <v>2.27</v>
      </c>
      <c r="L67" s="10">
        <v>228</v>
      </c>
      <c r="M67" s="18" t="s">
        <v>568</v>
      </c>
    </row>
    <row r="68" spans="1:13">
      <c r="A68" s="49" t="s">
        <v>843</v>
      </c>
      <c r="B68" s="13">
        <v>1.85</v>
      </c>
      <c r="C68" s="13">
        <v>2.23</v>
      </c>
      <c r="D68" s="13">
        <v>165</v>
      </c>
      <c r="E68" s="314" t="s">
        <v>563</v>
      </c>
      <c r="G68" s="9" t="s">
        <v>849</v>
      </c>
      <c r="H68" s="13" t="s">
        <v>2</v>
      </c>
      <c r="I68" s="13" t="s">
        <v>564</v>
      </c>
      <c r="J68" s="199">
        <v>1.89</v>
      </c>
      <c r="K68" s="199">
        <v>2.35</v>
      </c>
      <c r="L68" s="10">
        <v>449</v>
      </c>
      <c r="M68" s="18" t="s">
        <v>568</v>
      </c>
    </row>
    <row r="69" spans="1:13">
      <c r="A69" s="49" t="s">
        <v>844</v>
      </c>
      <c r="B69" s="13">
        <v>1.86</v>
      </c>
      <c r="C69" s="13">
        <v>2.2000000000000002</v>
      </c>
      <c r="D69" s="13">
        <v>242</v>
      </c>
      <c r="E69" s="314" t="s">
        <v>563</v>
      </c>
      <c r="G69" s="9" t="s">
        <v>850</v>
      </c>
      <c r="H69" s="13" t="s">
        <v>2</v>
      </c>
      <c r="I69" s="13" t="s">
        <v>564</v>
      </c>
      <c r="J69" s="199">
        <v>1.89</v>
      </c>
      <c r="K69" s="199">
        <v>2.29</v>
      </c>
      <c r="L69" s="10">
        <v>501</v>
      </c>
      <c r="M69" s="18" t="s">
        <v>568</v>
      </c>
    </row>
    <row r="70" spans="1:13">
      <c r="A70" s="49" t="s">
        <v>845</v>
      </c>
      <c r="B70" s="13">
        <v>1.84</v>
      </c>
      <c r="C70" s="13">
        <v>2.2000000000000002</v>
      </c>
      <c r="D70" s="13">
        <v>132</v>
      </c>
      <c r="E70" s="314" t="s">
        <v>563</v>
      </c>
      <c r="G70" s="9" t="s">
        <v>851</v>
      </c>
      <c r="H70" s="13" t="s">
        <v>2</v>
      </c>
      <c r="I70" s="13" t="s">
        <v>564</v>
      </c>
      <c r="J70" s="199">
        <v>1.85</v>
      </c>
      <c r="K70" s="199">
        <v>2.1800000000000002</v>
      </c>
      <c r="L70" s="10">
        <v>359</v>
      </c>
      <c r="M70" s="18" t="s">
        <v>568</v>
      </c>
    </row>
    <row r="71" spans="1:13">
      <c r="A71" s="198" t="s">
        <v>1024</v>
      </c>
      <c r="B71" s="10">
        <v>1.86</v>
      </c>
      <c r="C71" s="10">
        <v>1.6</v>
      </c>
      <c r="D71" s="10">
        <v>71.3</v>
      </c>
      <c r="E71" s="315" t="s">
        <v>563</v>
      </c>
      <c r="G71" s="9" t="s">
        <v>852</v>
      </c>
      <c r="H71" s="13" t="s">
        <v>2</v>
      </c>
      <c r="I71" s="13" t="s">
        <v>564</v>
      </c>
      <c r="J71" s="199">
        <v>1.88</v>
      </c>
      <c r="K71" s="199">
        <v>2.25</v>
      </c>
      <c r="L71" s="10">
        <v>247</v>
      </c>
      <c r="M71" s="18" t="s">
        <v>568</v>
      </c>
    </row>
    <row r="72" spans="1:13">
      <c r="A72" s="49" t="s">
        <v>846</v>
      </c>
      <c r="B72" s="10">
        <v>1.85</v>
      </c>
      <c r="C72" s="10">
        <v>2.29</v>
      </c>
      <c r="D72" s="10">
        <v>288</v>
      </c>
      <c r="E72" s="314" t="s">
        <v>563</v>
      </c>
      <c r="G72" s="9" t="s">
        <v>853</v>
      </c>
      <c r="H72" s="13" t="s">
        <v>2</v>
      </c>
      <c r="I72" s="13" t="s">
        <v>564</v>
      </c>
      <c r="J72" s="199">
        <v>1.87</v>
      </c>
      <c r="K72" s="199">
        <v>2.2400000000000002</v>
      </c>
      <c r="L72" s="10">
        <v>482</v>
      </c>
      <c r="M72" s="18" t="s">
        <v>568</v>
      </c>
    </row>
    <row r="73" spans="1:13">
      <c r="A73" s="49" t="s">
        <v>847</v>
      </c>
      <c r="B73" s="10">
        <v>1.87</v>
      </c>
      <c r="C73" s="10">
        <v>2.23</v>
      </c>
      <c r="D73" s="10">
        <v>229</v>
      </c>
      <c r="E73" s="314" t="s">
        <v>563</v>
      </c>
      <c r="G73" s="9" t="s">
        <v>854</v>
      </c>
      <c r="H73" s="13" t="s">
        <v>2</v>
      </c>
      <c r="I73" s="13" t="s">
        <v>564</v>
      </c>
      <c r="J73" s="199">
        <v>1.87</v>
      </c>
      <c r="K73" s="199">
        <v>2.19</v>
      </c>
      <c r="L73" s="10">
        <v>263</v>
      </c>
      <c r="M73" s="18" t="s">
        <v>568</v>
      </c>
    </row>
    <row r="74" spans="1:13">
      <c r="A74" s="49" t="s">
        <v>848</v>
      </c>
      <c r="B74" s="10">
        <v>1.9</v>
      </c>
      <c r="C74" s="10">
        <v>2.27</v>
      </c>
      <c r="D74" s="10">
        <v>228</v>
      </c>
      <c r="E74" s="314" t="s">
        <v>562</v>
      </c>
      <c r="G74" s="9" t="s">
        <v>855</v>
      </c>
      <c r="H74" s="13" t="s">
        <v>2</v>
      </c>
      <c r="I74" s="13" t="s">
        <v>4</v>
      </c>
      <c r="J74" s="199">
        <v>1.87</v>
      </c>
      <c r="K74" s="199">
        <v>2.2400000000000002</v>
      </c>
      <c r="L74" s="10">
        <v>286</v>
      </c>
      <c r="M74" s="18" t="s">
        <v>568</v>
      </c>
    </row>
    <row r="75" spans="1:13">
      <c r="A75" s="49" t="s">
        <v>849</v>
      </c>
      <c r="B75" s="10">
        <v>1.89</v>
      </c>
      <c r="C75" s="10">
        <v>2.35</v>
      </c>
      <c r="D75" s="10">
        <v>449</v>
      </c>
      <c r="E75" s="314" t="s">
        <v>562</v>
      </c>
      <c r="G75" s="9" t="s">
        <v>856</v>
      </c>
      <c r="H75" s="13" t="s">
        <v>2</v>
      </c>
      <c r="I75" s="13" t="s">
        <v>4</v>
      </c>
      <c r="J75" s="199">
        <v>1.85</v>
      </c>
      <c r="K75" s="199">
        <v>2.19</v>
      </c>
      <c r="L75" s="10">
        <v>103</v>
      </c>
      <c r="M75" s="18" t="s">
        <v>568</v>
      </c>
    </row>
    <row r="76" spans="1:13">
      <c r="A76" s="49" t="s">
        <v>850</v>
      </c>
      <c r="B76" s="10">
        <v>1.89</v>
      </c>
      <c r="C76" s="10">
        <v>2.29</v>
      </c>
      <c r="D76" s="10">
        <v>501</v>
      </c>
      <c r="E76" s="314" t="s">
        <v>562</v>
      </c>
      <c r="G76" s="9" t="s">
        <v>857</v>
      </c>
      <c r="H76" s="13" t="s">
        <v>2</v>
      </c>
      <c r="I76" s="13" t="s">
        <v>4</v>
      </c>
      <c r="J76" s="199">
        <v>1.73</v>
      </c>
      <c r="K76" s="199">
        <v>2.3199999999999998</v>
      </c>
      <c r="L76" s="10">
        <v>38.6</v>
      </c>
      <c r="M76" s="18" t="s">
        <v>568</v>
      </c>
    </row>
    <row r="77" spans="1:13">
      <c r="A77" s="49" t="s">
        <v>851</v>
      </c>
      <c r="B77" s="10">
        <v>1.85</v>
      </c>
      <c r="C77" s="10">
        <v>2.1800000000000002</v>
      </c>
      <c r="D77" s="10">
        <v>359</v>
      </c>
      <c r="E77" s="314" t="s">
        <v>562</v>
      </c>
      <c r="G77" s="9" t="s">
        <v>858</v>
      </c>
      <c r="H77" s="13" t="s">
        <v>2</v>
      </c>
      <c r="I77" s="13" t="s">
        <v>4</v>
      </c>
      <c r="J77" s="199">
        <v>1.87</v>
      </c>
      <c r="K77" s="199">
        <v>2.21</v>
      </c>
      <c r="L77" s="10">
        <v>28.5</v>
      </c>
      <c r="M77" s="18" t="s">
        <v>568</v>
      </c>
    </row>
    <row r="78" spans="1:13">
      <c r="A78" s="49" t="s">
        <v>852</v>
      </c>
      <c r="B78" s="10">
        <v>1.88</v>
      </c>
      <c r="C78" s="10">
        <v>2.25</v>
      </c>
      <c r="D78" s="10">
        <v>247</v>
      </c>
      <c r="E78" s="314" t="s">
        <v>562</v>
      </c>
      <c r="G78" s="9" t="s">
        <v>859</v>
      </c>
      <c r="H78" s="13" t="s">
        <v>2</v>
      </c>
      <c r="I78" s="13" t="s">
        <v>4</v>
      </c>
      <c r="J78" s="199">
        <v>1.89</v>
      </c>
      <c r="K78" s="199">
        <v>2.2799999999999998</v>
      </c>
      <c r="L78" s="10">
        <v>155</v>
      </c>
      <c r="M78" s="18" t="s">
        <v>568</v>
      </c>
    </row>
    <row r="79" spans="1:13">
      <c r="A79" s="49" t="s">
        <v>853</v>
      </c>
      <c r="B79" s="10">
        <v>1.87</v>
      </c>
      <c r="C79" s="10">
        <v>2.2400000000000002</v>
      </c>
      <c r="D79" s="10">
        <v>482</v>
      </c>
      <c r="E79" s="314" t="s">
        <v>562</v>
      </c>
      <c r="G79" s="9" t="s">
        <v>860</v>
      </c>
      <c r="H79" s="13" t="s">
        <v>2</v>
      </c>
      <c r="I79" s="13" t="s">
        <v>4</v>
      </c>
      <c r="J79" s="199">
        <v>1.88</v>
      </c>
      <c r="K79" s="199">
        <v>2.2599999999999998</v>
      </c>
      <c r="L79" s="10">
        <v>118</v>
      </c>
      <c r="M79" s="18" t="s">
        <v>568</v>
      </c>
    </row>
    <row r="80" spans="1:13">
      <c r="A80" s="49" t="s">
        <v>854</v>
      </c>
      <c r="B80" s="10">
        <v>1.87</v>
      </c>
      <c r="C80" s="10">
        <v>2.19</v>
      </c>
      <c r="D80" s="10">
        <v>263</v>
      </c>
      <c r="E80" s="314" t="s">
        <v>562</v>
      </c>
      <c r="G80" s="9" t="s">
        <v>861</v>
      </c>
      <c r="H80" s="13" t="s">
        <v>2</v>
      </c>
      <c r="I80" s="13" t="s">
        <v>564</v>
      </c>
      <c r="J80" s="199">
        <v>1.89</v>
      </c>
      <c r="K80" s="199">
        <v>2.2000000000000002</v>
      </c>
      <c r="L80" s="10">
        <v>131</v>
      </c>
      <c r="M80" s="18" t="s">
        <v>568</v>
      </c>
    </row>
    <row r="81" spans="1:13">
      <c r="A81" s="49" t="s">
        <v>855</v>
      </c>
      <c r="B81" s="13">
        <v>1.87</v>
      </c>
      <c r="C81" s="13">
        <v>2.2400000000000002</v>
      </c>
      <c r="D81" s="10">
        <v>286</v>
      </c>
      <c r="E81" s="314" t="s">
        <v>562</v>
      </c>
      <c r="G81" s="9" t="s">
        <v>862</v>
      </c>
      <c r="H81" s="13" t="s">
        <v>2</v>
      </c>
      <c r="I81" s="13" t="s">
        <v>564</v>
      </c>
      <c r="J81" s="199">
        <v>1.87</v>
      </c>
      <c r="K81" s="199">
        <v>2.2599999999999998</v>
      </c>
      <c r="L81" s="10">
        <v>292</v>
      </c>
      <c r="M81" s="18" t="s">
        <v>568</v>
      </c>
    </row>
    <row r="82" spans="1:13">
      <c r="A82" s="49" t="s">
        <v>856</v>
      </c>
      <c r="B82" s="10">
        <v>1.85</v>
      </c>
      <c r="C82" s="10">
        <v>2.19</v>
      </c>
      <c r="D82" s="10">
        <v>103</v>
      </c>
      <c r="E82" s="314" t="s">
        <v>562</v>
      </c>
      <c r="G82" s="9" t="s">
        <v>863</v>
      </c>
      <c r="H82" s="13" t="s">
        <v>2</v>
      </c>
      <c r="I82" s="13" t="s">
        <v>564</v>
      </c>
      <c r="J82" s="199">
        <v>1.89</v>
      </c>
      <c r="K82" s="199">
        <v>2.29</v>
      </c>
      <c r="L82" s="10">
        <v>121</v>
      </c>
      <c r="M82" s="18" t="s">
        <v>568</v>
      </c>
    </row>
    <row r="83" spans="1:13">
      <c r="A83" s="198" t="s">
        <v>857</v>
      </c>
      <c r="B83" s="13">
        <v>1.73</v>
      </c>
      <c r="C83" s="13">
        <v>2.3199999999999998</v>
      </c>
      <c r="D83" s="13">
        <v>38.6</v>
      </c>
      <c r="E83" s="315" t="s">
        <v>562</v>
      </c>
      <c r="G83" s="9" t="s">
        <v>864</v>
      </c>
      <c r="H83" s="13" t="s">
        <v>2</v>
      </c>
      <c r="I83" s="13" t="s">
        <v>564</v>
      </c>
      <c r="J83" s="199">
        <v>1.9</v>
      </c>
      <c r="K83" s="199">
        <v>2.36</v>
      </c>
      <c r="L83" s="10">
        <v>474</v>
      </c>
      <c r="M83" s="18" t="s">
        <v>568</v>
      </c>
    </row>
    <row r="84" spans="1:13">
      <c r="A84" s="49" t="s">
        <v>858</v>
      </c>
      <c r="B84" s="10">
        <v>1.87</v>
      </c>
      <c r="C84" s="10">
        <v>2.21</v>
      </c>
      <c r="D84" s="13">
        <v>28.5</v>
      </c>
      <c r="E84" s="314" t="s">
        <v>562</v>
      </c>
      <c r="G84" s="9" t="s">
        <v>865</v>
      </c>
      <c r="H84" s="13" t="s">
        <v>2</v>
      </c>
      <c r="I84" s="13" t="s">
        <v>564</v>
      </c>
      <c r="J84" s="199">
        <v>1.91</v>
      </c>
      <c r="K84" s="199">
        <v>2.27</v>
      </c>
      <c r="L84" s="10">
        <v>149</v>
      </c>
      <c r="M84" s="18" t="s">
        <v>568</v>
      </c>
    </row>
    <row r="85" spans="1:13">
      <c r="A85" s="49" t="s">
        <v>859</v>
      </c>
      <c r="B85" s="10">
        <v>1.89</v>
      </c>
      <c r="C85" s="10">
        <v>2.2799999999999998</v>
      </c>
      <c r="D85" s="10">
        <v>155</v>
      </c>
      <c r="E85" s="314" t="s">
        <v>562</v>
      </c>
      <c r="G85" s="9" t="s">
        <v>866</v>
      </c>
      <c r="H85" s="13" t="s">
        <v>2</v>
      </c>
      <c r="I85" s="13" t="s">
        <v>564</v>
      </c>
      <c r="J85" s="199">
        <v>1.88</v>
      </c>
      <c r="K85" s="199">
        <v>2.41</v>
      </c>
      <c r="L85" s="10">
        <v>381</v>
      </c>
      <c r="M85" s="18" t="s">
        <v>568</v>
      </c>
    </row>
    <row r="86" spans="1:13">
      <c r="A86" s="49" t="s">
        <v>860</v>
      </c>
      <c r="B86" s="10">
        <v>1.88</v>
      </c>
      <c r="C86" s="10">
        <v>2.2599999999999998</v>
      </c>
      <c r="D86" s="10">
        <v>118</v>
      </c>
      <c r="E86" s="314" t="s">
        <v>562</v>
      </c>
      <c r="G86" s="9" t="s">
        <v>867</v>
      </c>
      <c r="H86" s="13" t="s">
        <v>2</v>
      </c>
      <c r="I86" s="13" t="s">
        <v>4</v>
      </c>
      <c r="J86" s="199">
        <v>1.88</v>
      </c>
      <c r="K86" s="199">
        <v>2.2799999999999998</v>
      </c>
      <c r="L86" s="10">
        <v>207</v>
      </c>
      <c r="M86" s="18" t="s">
        <v>568</v>
      </c>
    </row>
    <row r="87" spans="1:13">
      <c r="A87" s="49" t="s">
        <v>1041</v>
      </c>
      <c r="B87" s="10">
        <v>1.9</v>
      </c>
      <c r="C87" s="10">
        <v>2.2599999999999998</v>
      </c>
      <c r="D87" s="10">
        <v>58.6</v>
      </c>
      <c r="E87" s="314" t="s">
        <v>562</v>
      </c>
      <c r="G87" s="9" t="s">
        <v>868</v>
      </c>
      <c r="H87" s="13" t="s">
        <v>2</v>
      </c>
      <c r="I87" s="13" t="s">
        <v>4</v>
      </c>
      <c r="J87" s="199">
        <v>1.89</v>
      </c>
      <c r="K87" s="199">
        <v>2.29</v>
      </c>
      <c r="L87" s="10">
        <v>197</v>
      </c>
      <c r="M87" s="18" t="s">
        <v>568</v>
      </c>
    </row>
    <row r="88" spans="1:13">
      <c r="A88" s="49" t="s">
        <v>861</v>
      </c>
      <c r="B88" s="10">
        <v>1.89</v>
      </c>
      <c r="C88" s="10">
        <v>2.2000000000000002</v>
      </c>
      <c r="D88" s="13">
        <v>131</v>
      </c>
      <c r="E88" s="314" t="s">
        <v>562</v>
      </c>
      <c r="G88" s="9" t="s">
        <v>869</v>
      </c>
      <c r="H88" s="13" t="s">
        <v>2</v>
      </c>
      <c r="I88" s="13" t="s">
        <v>4</v>
      </c>
      <c r="J88" s="199">
        <v>1.87</v>
      </c>
      <c r="K88" s="199">
        <v>2.31</v>
      </c>
      <c r="L88" s="10">
        <v>199</v>
      </c>
      <c r="M88" s="18" t="s">
        <v>568</v>
      </c>
    </row>
    <row r="89" spans="1:13">
      <c r="A89" s="49" t="s">
        <v>862</v>
      </c>
      <c r="B89" s="10">
        <v>1.87</v>
      </c>
      <c r="C89" s="10">
        <v>2.2599999999999998</v>
      </c>
      <c r="D89" s="10">
        <v>292</v>
      </c>
      <c r="E89" s="314" t="s">
        <v>562</v>
      </c>
      <c r="G89" s="9" t="s">
        <v>870</v>
      </c>
      <c r="H89" s="13" t="s">
        <v>2</v>
      </c>
      <c r="I89" s="13" t="s">
        <v>4</v>
      </c>
      <c r="J89" s="199">
        <v>1.81</v>
      </c>
      <c r="K89" s="199">
        <v>2.15</v>
      </c>
      <c r="L89" s="10">
        <v>528</v>
      </c>
      <c r="M89" s="18" t="s">
        <v>568</v>
      </c>
    </row>
    <row r="90" spans="1:13">
      <c r="A90" s="49" t="s">
        <v>863</v>
      </c>
      <c r="B90" s="10">
        <v>1.89</v>
      </c>
      <c r="C90" s="10">
        <v>2.29</v>
      </c>
      <c r="D90" s="10">
        <v>121</v>
      </c>
      <c r="E90" s="314" t="s">
        <v>562</v>
      </c>
      <c r="G90" s="9" t="s">
        <v>871</v>
      </c>
      <c r="H90" s="13" t="s">
        <v>2</v>
      </c>
      <c r="I90" s="13" t="s">
        <v>4</v>
      </c>
      <c r="J90" s="199">
        <v>1.85</v>
      </c>
      <c r="K90" s="199">
        <v>2.29</v>
      </c>
      <c r="L90" s="10">
        <v>626</v>
      </c>
      <c r="M90" s="18" t="s">
        <v>568</v>
      </c>
    </row>
    <row r="91" spans="1:13">
      <c r="A91" s="49" t="s">
        <v>864</v>
      </c>
      <c r="B91" s="10">
        <v>1.9</v>
      </c>
      <c r="C91" s="10">
        <v>2.36</v>
      </c>
      <c r="D91" s="10">
        <v>474</v>
      </c>
      <c r="E91" s="314" t="s">
        <v>562</v>
      </c>
      <c r="G91" s="9" t="s">
        <v>872</v>
      </c>
      <c r="H91" s="13" t="s">
        <v>2</v>
      </c>
      <c r="I91" s="13" t="s">
        <v>4</v>
      </c>
      <c r="J91" s="199">
        <v>1.89</v>
      </c>
      <c r="K91" s="199">
        <v>2.2400000000000002</v>
      </c>
      <c r="L91" s="10">
        <v>129</v>
      </c>
      <c r="M91" s="18" t="s">
        <v>568</v>
      </c>
    </row>
    <row r="92" spans="1:13">
      <c r="A92" s="49" t="s">
        <v>865</v>
      </c>
      <c r="B92" s="13">
        <v>1.91</v>
      </c>
      <c r="C92" s="13">
        <v>2.27</v>
      </c>
      <c r="D92" s="13">
        <v>149</v>
      </c>
      <c r="E92" s="314" t="s">
        <v>562</v>
      </c>
      <c r="G92" s="9" t="s">
        <v>873</v>
      </c>
      <c r="H92" s="13" t="s">
        <v>2</v>
      </c>
      <c r="I92" s="13" t="s">
        <v>4</v>
      </c>
      <c r="J92" s="199">
        <v>1.83</v>
      </c>
      <c r="K92" s="199">
        <v>2.2599999999999998</v>
      </c>
      <c r="L92" s="10">
        <v>345</v>
      </c>
      <c r="M92" s="18" t="s">
        <v>568</v>
      </c>
    </row>
    <row r="93" spans="1:13">
      <c r="A93" s="49" t="s">
        <v>1048</v>
      </c>
      <c r="B93" s="13">
        <v>1.8</v>
      </c>
      <c r="C93" s="13">
        <v>2.04</v>
      </c>
      <c r="D93" s="13">
        <v>36.299999999999997</v>
      </c>
      <c r="E93" s="314" t="s">
        <v>562</v>
      </c>
      <c r="G93" s="9" t="s">
        <v>874</v>
      </c>
      <c r="H93" s="13" t="s">
        <v>2</v>
      </c>
      <c r="I93" s="13" t="s">
        <v>4</v>
      </c>
      <c r="J93" s="199">
        <v>1.84</v>
      </c>
      <c r="K93" s="199">
        <v>2.25</v>
      </c>
      <c r="L93" s="10">
        <v>375</v>
      </c>
      <c r="M93" s="18" t="s">
        <v>568</v>
      </c>
    </row>
    <row r="94" spans="1:13">
      <c r="A94" s="49" t="s">
        <v>866</v>
      </c>
      <c r="B94" s="13">
        <v>1.88</v>
      </c>
      <c r="C94" s="13">
        <v>2.41</v>
      </c>
      <c r="D94" s="13">
        <v>381</v>
      </c>
      <c r="E94" s="314" t="s">
        <v>562</v>
      </c>
      <c r="G94" s="9" t="s">
        <v>875</v>
      </c>
      <c r="H94" s="13" t="s">
        <v>2</v>
      </c>
      <c r="I94" s="13" t="s">
        <v>564</v>
      </c>
      <c r="J94" s="199">
        <v>1.86</v>
      </c>
      <c r="K94" s="199">
        <v>2.35</v>
      </c>
      <c r="L94" s="10">
        <v>604</v>
      </c>
      <c r="M94" s="18" t="s">
        <v>568</v>
      </c>
    </row>
    <row r="95" spans="1:13">
      <c r="A95" s="49" t="s">
        <v>867</v>
      </c>
      <c r="B95" s="10">
        <v>1.88</v>
      </c>
      <c r="C95" s="10">
        <v>2.2799999999999998</v>
      </c>
      <c r="D95" s="10">
        <v>207</v>
      </c>
      <c r="E95" s="314" t="s">
        <v>562</v>
      </c>
      <c r="G95" s="9" t="s">
        <v>876</v>
      </c>
      <c r="H95" s="13" t="s">
        <v>2</v>
      </c>
      <c r="I95" s="13" t="s">
        <v>564</v>
      </c>
      <c r="J95" s="199">
        <v>1.85</v>
      </c>
      <c r="K95" s="199">
        <v>2.33</v>
      </c>
      <c r="L95" s="10">
        <v>600</v>
      </c>
      <c r="M95" s="18" t="s">
        <v>568</v>
      </c>
    </row>
    <row r="96" spans="1:13">
      <c r="A96" s="49" t="s">
        <v>868</v>
      </c>
      <c r="B96" s="10">
        <v>1.89</v>
      </c>
      <c r="C96" s="10">
        <v>2.29</v>
      </c>
      <c r="D96" s="10">
        <v>197</v>
      </c>
      <c r="E96" s="314" t="s">
        <v>562</v>
      </c>
      <c r="G96" s="9" t="s">
        <v>877</v>
      </c>
      <c r="H96" s="13" t="s">
        <v>2</v>
      </c>
      <c r="I96" s="13" t="s">
        <v>564</v>
      </c>
      <c r="J96" s="199">
        <v>1.88</v>
      </c>
      <c r="K96" s="199">
        <v>2.2999999999999998</v>
      </c>
      <c r="L96" s="10">
        <v>516</v>
      </c>
      <c r="M96" s="18" t="s">
        <v>568</v>
      </c>
    </row>
    <row r="97" spans="1:13">
      <c r="A97" s="49" t="s">
        <v>869</v>
      </c>
      <c r="B97" s="10">
        <v>1.87</v>
      </c>
      <c r="C97" s="10">
        <v>2.31</v>
      </c>
      <c r="D97" s="10">
        <v>199</v>
      </c>
      <c r="E97" s="314" t="s">
        <v>562</v>
      </c>
      <c r="G97" s="9" t="s">
        <v>878</v>
      </c>
      <c r="H97" s="13" t="s">
        <v>2</v>
      </c>
      <c r="I97" s="13" t="s">
        <v>564</v>
      </c>
      <c r="J97" s="199">
        <v>1.88</v>
      </c>
      <c r="K97" s="199">
        <v>2.2799999999999998</v>
      </c>
      <c r="L97" s="10">
        <v>393</v>
      </c>
      <c r="M97" s="18" t="s">
        <v>568</v>
      </c>
    </row>
    <row r="98" spans="1:13">
      <c r="A98" s="49" t="s">
        <v>870</v>
      </c>
      <c r="B98" s="10">
        <v>1.81</v>
      </c>
      <c r="C98" s="10">
        <v>2.15</v>
      </c>
      <c r="D98" s="10">
        <v>528</v>
      </c>
      <c r="E98" s="314" t="s">
        <v>561</v>
      </c>
      <c r="G98" s="9" t="s">
        <v>879</v>
      </c>
      <c r="H98" s="13" t="s">
        <v>2</v>
      </c>
      <c r="I98" s="13" t="s">
        <v>564</v>
      </c>
      <c r="J98" s="199">
        <v>1.89</v>
      </c>
      <c r="K98" s="199">
        <v>2.33</v>
      </c>
      <c r="L98" s="10">
        <v>219</v>
      </c>
      <c r="M98" s="18" t="s">
        <v>568</v>
      </c>
    </row>
    <row r="99" spans="1:13">
      <c r="A99" s="49" t="s">
        <v>871</v>
      </c>
      <c r="B99" s="10">
        <v>1.85</v>
      </c>
      <c r="C99" s="10">
        <v>2.29</v>
      </c>
      <c r="D99" s="10">
        <v>626</v>
      </c>
      <c r="E99" s="314" t="s">
        <v>561</v>
      </c>
      <c r="G99" s="9" t="s">
        <v>880</v>
      </c>
      <c r="H99" s="13" t="s">
        <v>2</v>
      </c>
      <c r="I99" s="13" t="s">
        <v>564</v>
      </c>
      <c r="J99" s="199">
        <v>1.84</v>
      </c>
      <c r="K99" s="199">
        <v>2.08</v>
      </c>
      <c r="L99" s="10">
        <v>191</v>
      </c>
      <c r="M99" s="18" t="s">
        <v>568</v>
      </c>
    </row>
    <row r="100" spans="1:13">
      <c r="A100" s="49" t="s">
        <v>872</v>
      </c>
      <c r="B100" s="10">
        <v>1.89</v>
      </c>
      <c r="C100" s="10">
        <v>2.2400000000000002</v>
      </c>
      <c r="D100" s="10">
        <v>129</v>
      </c>
      <c r="E100" s="314" t="s">
        <v>561</v>
      </c>
      <c r="G100" s="9" t="s">
        <v>881</v>
      </c>
      <c r="H100" s="13" t="s">
        <v>2</v>
      </c>
      <c r="I100" s="13" t="s">
        <v>564</v>
      </c>
      <c r="J100" s="199">
        <v>1.86</v>
      </c>
      <c r="K100" s="199">
        <v>2.29</v>
      </c>
      <c r="L100" s="10">
        <v>495</v>
      </c>
      <c r="M100" s="18" t="s">
        <v>568</v>
      </c>
    </row>
    <row r="101" spans="1:13">
      <c r="A101" s="49" t="s">
        <v>873</v>
      </c>
      <c r="B101" s="10">
        <v>1.83</v>
      </c>
      <c r="C101" s="10">
        <v>2.2599999999999998</v>
      </c>
      <c r="D101" s="10">
        <v>345</v>
      </c>
      <c r="E101" s="314" t="s">
        <v>561</v>
      </c>
      <c r="G101" s="9" t="s">
        <v>882</v>
      </c>
      <c r="H101" s="13" t="s">
        <v>2</v>
      </c>
      <c r="I101" s="13" t="s">
        <v>564</v>
      </c>
      <c r="J101" s="199">
        <v>1.85</v>
      </c>
      <c r="K101" s="199">
        <v>2.27</v>
      </c>
      <c r="L101" s="10">
        <v>577</v>
      </c>
      <c r="M101" s="18" t="s">
        <v>568</v>
      </c>
    </row>
    <row r="102" spans="1:13">
      <c r="A102" s="49" t="s">
        <v>874</v>
      </c>
      <c r="B102" s="10">
        <v>1.84</v>
      </c>
      <c r="C102" s="10">
        <v>2.25</v>
      </c>
      <c r="D102" s="10">
        <v>375</v>
      </c>
      <c r="E102" s="314" t="s">
        <v>561</v>
      </c>
      <c r="G102" s="9" t="s">
        <v>883</v>
      </c>
      <c r="H102" s="13" t="s">
        <v>2</v>
      </c>
      <c r="I102" s="13" t="s">
        <v>564</v>
      </c>
      <c r="J102" s="199">
        <v>1.86</v>
      </c>
      <c r="K102" s="199">
        <v>2.29</v>
      </c>
      <c r="L102" s="10">
        <v>542</v>
      </c>
      <c r="M102" s="18" t="s">
        <v>568</v>
      </c>
    </row>
    <row r="103" spans="1:13">
      <c r="A103" s="49" t="s">
        <v>875</v>
      </c>
      <c r="B103" s="10">
        <v>1.86</v>
      </c>
      <c r="C103" s="10">
        <v>2.35</v>
      </c>
      <c r="D103" s="10">
        <v>604</v>
      </c>
      <c r="E103" s="314" t="s">
        <v>561</v>
      </c>
      <c r="G103" s="9" t="s">
        <v>884</v>
      </c>
      <c r="H103" s="13" t="s">
        <v>2</v>
      </c>
      <c r="I103" s="13" t="s">
        <v>564</v>
      </c>
      <c r="J103" s="199">
        <v>1.88</v>
      </c>
      <c r="K103" s="199">
        <v>2.2599999999999998</v>
      </c>
      <c r="L103" s="10">
        <v>181</v>
      </c>
      <c r="M103" s="18" t="s">
        <v>568</v>
      </c>
    </row>
    <row r="104" spans="1:13">
      <c r="A104" s="49" t="s">
        <v>876</v>
      </c>
      <c r="B104" s="10">
        <v>1.85</v>
      </c>
      <c r="C104" s="10">
        <v>2.33</v>
      </c>
      <c r="D104" s="10">
        <v>600</v>
      </c>
      <c r="E104" s="314" t="s">
        <v>561</v>
      </c>
      <c r="G104" s="9" t="s">
        <v>885</v>
      </c>
      <c r="H104" s="13" t="s">
        <v>2</v>
      </c>
      <c r="I104" s="13" t="s">
        <v>4</v>
      </c>
      <c r="J104" s="199">
        <v>1.87</v>
      </c>
      <c r="K104" s="199">
        <v>2.2999999999999998</v>
      </c>
      <c r="L104" s="10">
        <v>558</v>
      </c>
      <c r="M104" s="18" t="s">
        <v>568</v>
      </c>
    </row>
    <row r="105" spans="1:13">
      <c r="A105" s="49" t="s">
        <v>877</v>
      </c>
      <c r="B105" s="13">
        <v>1.88</v>
      </c>
      <c r="C105" s="13">
        <v>2.2999999999999998</v>
      </c>
      <c r="D105" s="10">
        <v>516</v>
      </c>
      <c r="E105" s="314" t="s">
        <v>561</v>
      </c>
      <c r="G105" s="9" t="s">
        <v>886</v>
      </c>
      <c r="H105" s="13" t="s">
        <v>2</v>
      </c>
      <c r="I105" s="13" t="s">
        <v>564</v>
      </c>
      <c r="J105" s="199">
        <v>1.87</v>
      </c>
      <c r="K105" s="199">
        <v>2.31</v>
      </c>
      <c r="L105" s="10">
        <v>664</v>
      </c>
      <c r="M105" s="18" t="s">
        <v>568</v>
      </c>
    </row>
    <row r="106" spans="1:13">
      <c r="A106" s="49" t="s">
        <v>878</v>
      </c>
      <c r="B106" s="10">
        <v>1.88</v>
      </c>
      <c r="C106" s="10">
        <v>2.2799999999999998</v>
      </c>
      <c r="D106" s="10">
        <v>393</v>
      </c>
      <c r="E106" s="314" t="s">
        <v>561</v>
      </c>
      <c r="G106" s="9" t="s">
        <v>887</v>
      </c>
      <c r="H106" s="13" t="s">
        <v>2</v>
      </c>
      <c r="I106" s="13" t="s">
        <v>564</v>
      </c>
      <c r="J106" s="199">
        <v>1.86</v>
      </c>
      <c r="K106" s="199">
        <v>2.34</v>
      </c>
      <c r="L106" s="10">
        <v>411</v>
      </c>
      <c r="M106" s="18" t="s">
        <v>568</v>
      </c>
    </row>
    <row r="107" spans="1:13">
      <c r="A107" s="49" t="s">
        <v>879</v>
      </c>
      <c r="B107" s="13">
        <v>1.89</v>
      </c>
      <c r="C107" s="13">
        <v>2.33</v>
      </c>
      <c r="D107" s="13">
        <v>219</v>
      </c>
      <c r="E107" s="314" t="s">
        <v>561</v>
      </c>
      <c r="G107" s="9" t="s">
        <v>888</v>
      </c>
      <c r="H107" s="13" t="s">
        <v>2</v>
      </c>
      <c r="I107" s="13" t="s">
        <v>564</v>
      </c>
      <c r="J107" s="199">
        <v>1.86</v>
      </c>
      <c r="K107" s="199">
        <v>2.2000000000000002</v>
      </c>
      <c r="L107" s="10">
        <v>600</v>
      </c>
      <c r="M107" s="18" t="s">
        <v>568</v>
      </c>
    </row>
    <row r="108" spans="1:13">
      <c r="A108" s="49" t="s">
        <v>880</v>
      </c>
      <c r="B108" s="10">
        <v>1.84</v>
      </c>
      <c r="C108" s="10">
        <v>2.08</v>
      </c>
      <c r="D108" s="13">
        <v>191</v>
      </c>
      <c r="E108" s="314" t="s">
        <v>561</v>
      </c>
      <c r="G108" s="9" t="s">
        <v>889</v>
      </c>
      <c r="H108" s="13" t="s">
        <v>2</v>
      </c>
      <c r="I108" s="13" t="s">
        <v>564</v>
      </c>
      <c r="J108" s="199">
        <v>1.85</v>
      </c>
      <c r="K108" s="199">
        <v>2.19</v>
      </c>
      <c r="L108" s="10">
        <v>248</v>
      </c>
      <c r="M108" s="18" t="s">
        <v>568</v>
      </c>
    </row>
    <row r="109" spans="1:13">
      <c r="A109" s="49" t="s">
        <v>881</v>
      </c>
      <c r="B109" s="10">
        <v>1.86</v>
      </c>
      <c r="C109" s="10">
        <v>2.29</v>
      </c>
      <c r="D109" s="10">
        <v>495</v>
      </c>
      <c r="E109" s="314" t="s">
        <v>561</v>
      </c>
      <c r="G109" s="9" t="s">
        <v>890</v>
      </c>
      <c r="H109" s="13" t="s">
        <v>2</v>
      </c>
      <c r="I109" s="13" t="s">
        <v>564</v>
      </c>
      <c r="J109" s="199">
        <v>1.88</v>
      </c>
      <c r="K109" s="199">
        <v>2.2200000000000002</v>
      </c>
      <c r="L109" s="10">
        <v>258</v>
      </c>
      <c r="M109" s="18" t="s">
        <v>568</v>
      </c>
    </row>
    <row r="110" spans="1:13">
      <c r="A110" s="49" t="s">
        <v>1067</v>
      </c>
      <c r="B110" s="10">
        <v>1.85</v>
      </c>
      <c r="C110" s="10">
        <v>2.29</v>
      </c>
      <c r="D110" s="10">
        <v>889</v>
      </c>
      <c r="E110" s="314" t="s">
        <v>561</v>
      </c>
      <c r="G110" s="9" t="s">
        <v>891</v>
      </c>
      <c r="H110" s="13" t="s">
        <v>2</v>
      </c>
      <c r="I110" s="13" t="s">
        <v>4</v>
      </c>
      <c r="J110" s="199">
        <v>1.84</v>
      </c>
      <c r="K110" s="199">
        <v>2.2599999999999998</v>
      </c>
      <c r="L110" s="10">
        <v>389</v>
      </c>
      <c r="M110" s="18" t="s">
        <v>568</v>
      </c>
    </row>
    <row r="111" spans="1:13">
      <c r="A111" s="49" t="s">
        <v>882</v>
      </c>
      <c r="B111" s="10">
        <v>1.85</v>
      </c>
      <c r="C111" s="10">
        <v>2.27</v>
      </c>
      <c r="D111" s="10">
        <v>577</v>
      </c>
      <c r="E111" s="314" t="s">
        <v>561</v>
      </c>
      <c r="G111" s="9" t="s">
        <v>892</v>
      </c>
      <c r="H111" s="13" t="s">
        <v>2</v>
      </c>
      <c r="I111" s="13" t="s">
        <v>4</v>
      </c>
      <c r="J111" s="199">
        <v>1.85</v>
      </c>
      <c r="K111" s="199">
        <v>2.2599999999999998</v>
      </c>
      <c r="L111" s="10">
        <v>222</v>
      </c>
      <c r="M111" s="18" t="s">
        <v>568</v>
      </c>
    </row>
    <row r="112" spans="1:13">
      <c r="A112" s="49" t="s">
        <v>883</v>
      </c>
      <c r="B112" s="10">
        <v>1.86</v>
      </c>
      <c r="C112" s="10">
        <v>2.29</v>
      </c>
      <c r="D112" s="13">
        <v>542</v>
      </c>
      <c r="E112" s="314" t="s">
        <v>561</v>
      </c>
      <c r="G112" s="9" t="s">
        <v>893</v>
      </c>
      <c r="H112" s="13" t="s">
        <v>2</v>
      </c>
      <c r="I112" s="13" t="s">
        <v>4</v>
      </c>
      <c r="J112" s="199">
        <v>1.86</v>
      </c>
      <c r="K112" s="199">
        <v>2.41</v>
      </c>
      <c r="L112" s="10">
        <v>327</v>
      </c>
      <c r="M112" s="18" t="s">
        <v>568</v>
      </c>
    </row>
    <row r="113" spans="1:13">
      <c r="A113" s="49" t="s">
        <v>1071</v>
      </c>
      <c r="B113" s="10">
        <v>1.86</v>
      </c>
      <c r="C113" s="10">
        <v>2.29</v>
      </c>
      <c r="D113" s="10">
        <v>756</v>
      </c>
      <c r="E113" s="314" t="s">
        <v>561</v>
      </c>
      <c r="G113" s="9" t="s">
        <v>894</v>
      </c>
      <c r="H113" s="13" t="s">
        <v>2</v>
      </c>
      <c r="I113" s="13" t="s">
        <v>4</v>
      </c>
      <c r="J113" s="199">
        <v>1.85</v>
      </c>
      <c r="K113" s="199">
        <v>2.27</v>
      </c>
      <c r="L113" s="10">
        <v>397</v>
      </c>
      <c r="M113" s="18" t="s">
        <v>568</v>
      </c>
    </row>
    <row r="114" spans="1:13">
      <c r="A114" s="49" t="s">
        <v>884</v>
      </c>
      <c r="B114" s="10">
        <v>1.88</v>
      </c>
      <c r="C114" s="10">
        <v>2.2599999999999998</v>
      </c>
      <c r="D114" s="10">
        <v>181</v>
      </c>
      <c r="E114" s="314" t="s">
        <v>561</v>
      </c>
      <c r="G114" s="9" t="s">
        <v>895</v>
      </c>
      <c r="H114" s="13" t="s">
        <v>2</v>
      </c>
      <c r="I114" s="13" t="s">
        <v>4</v>
      </c>
      <c r="J114" s="199">
        <v>1.85</v>
      </c>
      <c r="K114" s="199">
        <v>2.2999999999999998</v>
      </c>
      <c r="L114" s="10">
        <v>376</v>
      </c>
      <c r="M114" s="18" t="s">
        <v>568</v>
      </c>
    </row>
    <row r="115" spans="1:13">
      <c r="A115" s="49" t="s">
        <v>885</v>
      </c>
      <c r="B115" s="10">
        <v>1.87</v>
      </c>
      <c r="C115" s="10">
        <v>2.2999999999999998</v>
      </c>
      <c r="D115" s="10">
        <v>558</v>
      </c>
      <c r="E115" s="314" t="s">
        <v>561</v>
      </c>
      <c r="G115" s="9" t="s">
        <v>896</v>
      </c>
      <c r="H115" s="13" t="s">
        <v>2</v>
      </c>
      <c r="I115" s="13" t="s">
        <v>4</v>
      </c>
      <c r="J115" s="199">
        <v>1.85</v>
      </c>
      <c r="K115" s="199">
        <v>2.09</v>
      </c>
      <c r="L115" s="10">
        <v>531</v>
      </c>
      <c r="M115" s="18" t="s">
        <v>568</v>
      </c>
    </row>
    <row r="116" spans="1:13">
      <c r="A116" s="49" t="s">
        <v>886</v>
      </c>
      <c r="B116" s="13">
        <v>1.87</v>
      </c>
      <c r="C116" s="13">
        <v>2.31</v>
      </c>
      <c r="D116" s="13">
        <v>664</v>
      </c>
      <c r="E116" s="314" t="s">
        <v>561</v>
      </c>
      <c r="G116" s="9" t="s">
        <v>897</v>
      </c>
      <c r="H116" s="13" t="s">
        <v>2</v>
      </c>
      <c r="I116" s="13" t="s">
        <v>4</v>
      </c>
      <c r="J116" s="199">
        <v>1.81</v>
      </c>
      <c r="K116" s="199">
        <v>2.15</v>
      </c>
      <c r="L116" s="10">
        <v>464</v>
      </c>
      <c r="M116" s="18" t="s">
        <v>568</v>
      </c>
    </row>
    <row r="117" spans="1:13">
      <c r="A117" s="49" t="s">
        <v>887</v>
      </c>
      <c r="B117" s="13">
        <v>1.86</v>
      </c>
      <c r="C117" s="13">
        <v>2.34</v>
      </c>
      <c r="D117" s="13">
        <v>411</v>
      </c>
      <c r="E117" s="314" t="s">
        <v>561</v>
      </c>
      <c r="G117" s="9" t="s">
        <v>898</v>
      </c>
      <c r="H117" s="13" t="s">
        <v>2</v>
      </c>
      <c r="I117" s="13" t="s">
        <v>4</v>
      </c>
      <c r="J117" s="199">
        <v>1.89</v>
      </c>
      <c r="K117" s="199">
        <v>2.34</v>
      </c>
      <c r="L117" s="10">
        <v>118</v>
      </c>
      <c r="M117" s="18" t="s">
        <v>568</v>
      </c>
    </row>
    <row r="118" spans="1:13">
      <c r="A118" s="49" t="s">
        <v>1077</v>
      </c>
      <c r="B118" s="13">
        <v>1.86</v>
      </c>
      <c r="C118" s="13">
        <v>2.31</v>
      </c>
      <c r="D118" s="13">
        <v>813</v>
      </c>
      <c r="E118" s="314" t="s">
        <v>561</v>
      </c>
      <c r="G118" s="9" t="s">
        <v>899</v>
      </c>
      <c r="H118" s="13" t="s">
        <v>2</v>
      </c>
      <c r="I118" s="13" t="s">
        <v>4</v>
      </c>
      <c r="J118" s="199">
        <v>1.84</v>
      </c>
      <c r="K118" s="199">
        <v>2.3199999999999998</v>
      </c>
      <c r="L118" s="10">
        <v>550</v>
      </c>
      <c r="M118" s="18" t="s">
        <v>568</v>
      </c>
    </row>
    <row r="119" spans="1:13">
      <c r="A119" s="49" t="s">
        <v>888</v>
      </c>
      <c r="B119" s="10">
        <v>1.86</v>
      </c>
      <c r="C119" s="10">
        <v>2.2000000000000002</v>
      </c>
      <c r="D119" s="10">
        <v>600</v>
      </c>
      <c r="E119" s="314" t="s">
        <v>561</v>
      </c>
      <c r="G119" s="9" t="s">
        <v>900</v>
      </c>
      <c r="H119" s="13" t="s">
        <v>2</v>
      </c>
      <c r="I119" s="13" t="s">
        <v>4</v>
      </c>
      <c r="J119" s="199">
        <v>1.89</v>
      </c>
      <c r="K119" s="199">
        <v>2.21</v>
      </c>
      <c r="L119" s="10">
        <v>188</v>
      </c>
      <c r="M119" s="18" t="s">
        <v>568</v>
      </c>
    </row>
    <row r="120" spans="1:13">
      <c r="A120" s="49" t="s">
        <v>889</v>
      </c>
      <c r="B120" s="10">
        <v>1.85</v>
      </c>
      <c r="C120" s="10">
        <v>2.19</v>
      </c>
      <c r="D120" s="10">
        <v>248</v>
      </c>
      <c r="E120" s="314" t="s">
        <v>561</v>
      </c>
      <c r="G120" s="9" t="s">
        <v>901</v>
      </c>
      <c r="H120" s="13" t="s">
        <v>2</v>
      </c>
      <c r="I120" s="13" t="s">
        <v>4</v>
      </c>
      <c r="J120" s="199">
        <v>1.85</v>
      </c>
      <c r="K120" s="199">
        <v>2.3199999999999998</v>
      </c>
      <c r="L120" s="10">
        <v>306</v>
      </c>
      <c r="M120" s="18" t="s">
        <v>568</v>
      </c>
    </row>
    <row r="121" spans="1:13">
      <c r="A121" s="49" t="s">
        <v>890</v>
      </c>
      <c r="B121" s="10">
        <v>1.88</v>
      </c>
      <c r="C121" s="10">
        <v>2.2200000000000002</v>
      </c>
      <c r="D121" s="10">
        <v>258</v>
      </c>
      <c r="E121" s="314" t="s">
        <v>561</v>
      </c>
      <c r="G121" s="9" t="s">
        <v>902</v>
      </c>
      <c r="H121" s="13" t="s">
        <v>2</v>
      </c>
      <c r="I121" s="13" t="s">
        <v>4</v>
      </c>
      <c r="J121" s="199">
        <v>1.89</v>
      </c>
      <c r="K121" s="199">
        <v>2.2999999999999998</v>
      </c>
      <c r="L121" s="10">
        <v>78.599999999999994</v>
      </c>
      <c r="M121" s="18" t="s">
        <v>568</v>
      </c>
    </row>
    <row r="122" spans="1:13">
      <c r="A122" s="49" t="s">
        <v>891</v>
      </c>
      <c r="B122" s="10">
        <v>1.84</v>
      </c>
      <c r="C122" s="10">
        <v>2.2599999999999998</v>
      </c>
      <c r="D122" s="10">
        <v>389</v>
      </c>
      <c r="E122" s="314" t="s">
        <v>562</v>
      </c>
      <c r="G122" s="9" t="s">
        <v>903</v>
      </c>
      <c r="H122" s="13" t="s">
        <v>2</v>
      </c>
      <c r="I122" s="13" t="s">
        <v>4</v>
      </c>
      <c r="J122" s="199">
        <v>1.87</v>
      </c>
      <c r="K122" s="199">
        <v>2.31</v>
      </c>
      <c r="L122" s="10">
        <v>480</v>
      </c>
      <c r="M122" s="18" t="s">
        <v>568</v>
      </c>
    </row>
    <row r="123" spans="1:13">
      <c r="A123" s="49" t="s">
        <v>892</v>
      </c>
      <c r="B123" s="10">
        <v>1.85</v>
      </c>
      <c r="C123" s="10">
        <v>2.2599999999999998</v>
      </c>
      <c r="D123" s="10">
        <v>222</v>
      </c>
      <c r="E123" s="314" t="s">
        <v>562</v>
      </c>
      <c r="G123" s="9" t="s">
        <v>904</v>
      </c>
      <c r="H123" s="13" t="s">
        <v>2</v>
      </c>
      <c r="I123" s="13" t="s">
        <v>4</v>
      </c>
      <c r="J123" s="199">
        <v>1.86</v>
      </c>
      <c r="K123" s="199">
        <v>2.33</v>
      </c>
      <c r="L123" s="10">
        <v>624</v>
      </c>
      <c r="M123" s="18" t="s">
        <v>568</v>
      </c>
    </row>
    <row r="124" spans="1:13">
      <c r="A124" s="49" t="s">
        <v>893</v>
      </c>
      <c r="B124" s="10">
        <v>1.86</v>
      </c>
      <c r="C124" s="10">
        <v>2.41</v>
      </c>
      <c r="D124" s="10">
        <v>327</v>
      </c>
      <c r="E124" s="314" t="s">
        <v>562</v>
      </c>
      <c r="G124" s="9" t="s">
        <v>905</v>
      </c>
      <c r="H124" s="13" t="s">
        <v>2</v>
      </c>
      <c r="I124" s="13" t="s">
        <v>4</v>
      </c>
      <c r="J124" s="199">
        <v>1.88</v>
      </c>
      <c r="K124" s="199">
        <v>2.31</v>
      </c>
      <c r="L124" s="10">
        <v>563</v>
      </c>
      <c r="M124" s="18" t="s">
        <v>568</v>
      </c>
    </row>
    <row r="125" spans="1:13">
      <c r="A125" s="49" t="s">
        <v>894</v>
      </c>
      <c r="B125" s="10">
        <v>1.85</v>
      </c>
      <c r="C125" s="10">
        <v>2.27</v>
      </c>
      <c r="D125" s="10">
        <v>397</v>
      </c>
      <c r="E125" s="314" t="s">
        <v>562</v>
      </c>
      <c r="G125" s="9" t="s">
        <v>906</v>
      </c>
      <c r="H125" s="13" t="s">
        <v>2</v>
      </c>
      <c r="I125" s="13" t="s">
        <v>4</v>
      </c>
      <c r="J125" s="199">
        <v>1.85</v>
      </c>
      <c r="K125" s="199">
        <v>2.2599999999999998</v>
      </c>
      <c r="L125" s="10">
        <v>449</v>
      </c>
      <c r="M125" s="18" t="s">
        <v>568</v>
      </c>
    </row>
    <row r="126" spans="1:13">
      <c r="A126" s="49" t="s">
        <v>895</v>
      </c>
      <c r="B126" s="10">
        <v>1.85</v>
      </c>
      <c r="C126" s="10">
        <v>2.2999999999999998</v>
      </c>
      <c r="D126" s="10">
        <v>376</v>
      </c>
      <c r="E126" s="314" t="s">
        <v>562</v>
      </c>
      <c r="G126" s="9" t="s">
        <v>907</v>
      </c>
      <c r="H126" s="13" t="s">
        <v>2</v>
      </c>
      <c r="I126" s="13" t="s">
        <v>4</v>
      </c>
      <c r="J126" s="199">
        <v>1.84</v>
      </c>
      <c r="K126" s="199">
        <v>2.38</v>
      </c>
      <c r="L126" s="10">
        <v>515</v>
      </c>
      <c r="M126" s="18" t="s">
        <v>568</v>
      </c>
    </row>
    <row r="127" spans="1:13">
      <c r="A127" s="49" t="s">
        <v>896</v>
      </c>
      <c r="B127" s="10">
        <v>1.85</v>
      </c>
      <c r="C127" s="10">
        <v>2.09</v>
      </c>
      <c r="D127" s="10">
        <v>531</v>
      </c>
      <c r="E127" s="314" t="s">
        <v>562</v>
      </c>
      <c r="G127" s="9" t="s">
        <v>908</v>
      </c>
      <c r="H127" s="13" t="s">
        <v>2</v>
      </c>
      <c r="I127" s="13" t="s">
        <v>4</v>
      </c>
      <c r="J127" s="199">
        <v>1.84</v>
      </c>
      <c r="K127" s="199">
        <v>2.34</v>
      </c>
      <c r="L127" s="10">
        <v>402</v>
      </c>
      <c r="M127" s="18" t="s">
        <v>568</v>
      </c>
    </row>
    <row r="128" spans="1:13">
      <c r="A128" s="49" t="s">
        <v>897</v>
      </c>
      <c r="B128" s="10">
        <v>1.81</v>
      </c>
      <c r="C128" s="10">
        <v>2.15</v>
      </c>
      <c r="D128" s="10">
        <v>464</v>
      </c>
      <c r="E128" s="314" t="s">
        <v>562</v>
      </c>
      <c r="G128" s="9" t="s">
        <v>909</v>
      </c>
      <c r="H128" s="13" t="s">
        <v>2</v>
      </c>
      <c r="I128" s="13" t="s">
        <v>4</v>
      </c>
      <c r="J128" s="199">
        <v>1.91</v>
      </c>
      <c r="K128" s="199">
        <v>2.33</v>
      </c>
      <c r="L128" s="10">
        <v>185</v>
      </c>
      <c r="M128" s="18" t="s">
        <v>568</v>
      </c>
    </row>
    <row r="129" spans="1:13">
      <c r="A129" s="49" t="s">
        <v>898</v>
      </c>
      <c r="B129" s="13">
        <v>1.89</v>
      </c>
      <c r="C129" s="13">
        <v>2.34</v>
      </c>
      <c r="D129" s="10">
        <v>118</v>
      </c>
      <c r="E129" s="314" t="s">
        <v>562</v>
      </c>
      <c r="G129" s="9" t="s">
        <v>910</v>
      </c>
      <c r="H129" s="13" t="s">
        <v>2</v>
      </c>
      <c r="I129" s="13" t="s">
        <v>4</v>
      </c>
      <c r="J129" s="199">
        <v>1.88</v>
      </c>
      <c r="K129" s="199">
        <v>2.29</v>
      </c>
      <c r="L129" s="10">
        <v>173</v>
      </c>
      <c r="M129" s="18" t="s">
        <v>568</v>
      </c>
    </row>
    <row r="130" spans="1:13">
      <c r="A130" s="49" t="s">
        <v>899</v>
      </c>
      <c r="B130" s="10">
        <v>1.84</v>
      </c>
      <c r="C130" s="10">
        <v>2.3199999999999998</v>
      </c>
      <c r="D130" s="10">
        <v>550</v>
      </c>
      <c r="E130" s="314" t="s">
        <v>562</v>
      </c>
      <c r="G130" s="9" t="s">
        <v>911</v>
      </c>
      <c r="H130" s="13" t="s">
        <v>2</v>
      </c>
      <c r="I130" s="13" t="s">
        <v>4</v>
      </c>
      <c r="J130" s="199">
        <v>1.86</v>
      </c>
      <c r="K130" s="199">
        <v>2.38</v>
      </c>
      <c r="L130" s="10">
        <v>565</v>
      </c>
      <c r="M130" s="18" t="s">
        <v>568</v>
      </c>
    </row>
    <row r="131" spans="1:13">
      <c r="A131" s="49" t="s">
        <v>900</v>
      </c>
      <c r="B131" s="13">
        <v>1.89</v>
      </c>
      <c r="C131" s="13">
        <v>2.21</v>
      </c>
      <c r="D131" s="13">
        <v>188</v>
      </c>
      <c r="E131" s="314" t="s">
        <v>562</v>
      </c>
      <c r="G131" s="9" t="s">
        <v>912</v>
      </c>
      <c r="H131" s="13" t="s">
        <v>2</v>
      </c>
      <c r="I131" s="13" t="s">
        <v>4</v>
      </c>
      <c r="J131" s="199">
        <v>1.87</v>
      </c>
      <c r="K131" s="199">
        <v>2.33</v>
      </c>
      <c r="L131" s="10">
        <v>619</v>
      </c>
      <c r="M131" s="18" t="s">
        <v>568</v>
      </c>
    </row>
    <row r="132" spans="1:13">
      <c r="A132" s="49" t="s">
        <v>901</v>
      </c>
      <c r="B132" s="10">
        <v>1.85</v>
      </c>
      <c r="C132" s="10">
        <v>2.3199999999999998</v>
      </c>
      <c r="D132" s="13">
        <v>306</v>
      </c>
      <c r="E132" s="314" t="s">
        <v>562</v>
      </c>
      <c r="G132" s="9" t="s">
        <v>913</v>
      </c>
      <c r="H132" s="13" t="s">
        <v>2</v>
      </c>
      <c r="I132" s="13" t="s">
        <v>4</v>
      </c>
      <c r="J132" s="199">
        <v>1.85</v>
      </c>
      <c r="K132" s="199">
        <v>2.33</v>
      </c>
      <c r="L132" s="10">
        <v>371</v>
      </c>
      <c r="M132" s="18" t="s">
        <v>568</v>
      </c>
    </row>
    <row r="133" spans="1:13">
      <c r="A133" s="49" t="s">
        <v>902</v>
      </c>
      <c r="B133" s="10">
        <v>1.89</v>
      </c>
      <c r="C133" s="10">
        <v>2.2999999999999998</v>
      </c>
      <c r="D133" s="10">
        <v>78.599999999999994</v>
      </c>
      <c r="E133" s="314" t="s">
        <v>562</v>
      </c>
      <c r="G133" s="9" t="s">
        <v>914</v>
      </c>
      <c r="H133" s="13" t="s">
        <v>2</v>
      </c>
      <c r="I133" s="13" t="s">
        <v>4</v>
      </c>
      <c r="J133" s="199">
        <v>1.84</v>
      </c>
      <c r="K133" s="199">
        <v>2.2400000000000002</v>
      </c>
      <c r="L133" s="10">
        <v>789</v>
      </c>
      <c r="M133" s="18" t="s">
        <v>568</v>
      </c>
    </row>
    <row r="134" spans="1:13">
      <c r="A134" s="49" t="s">
        <v>903</v>
      </c>
      <c r="B134" s="10">
        <v>1.87</v>
      </c>
      <c r="C134" s="10">
        <v>2.31</v>
      </c>
      <c r="D134" s="10">
        <v>480</v>
      </c>
      <c r="E134" s="314" t="s">
        <v>562</v>
      </c>
      <c r="G134" s="9" t="s">
        <v>915</v>
      </c>
      <c r="H134" s="13" t="s">
        <v>2</v>
      </c>
      <c r="I134" s="13" t="s">
        <v>4</v>
      </c>
      <c r="J134" s="199">
        <v>1.85</v>
      </c>
      <c r="K134" s="199">
        <v>2.27</v>
      </c>
      <c r="L134" s="10">
        <v>354</v>
      </c>
      <c r="M134" s="18" t="s">
        <v>568</v>
      </c>
    </row>
    <row r="135" spans="1:13">
      <c r="A135" s="49" t="s">
        <v>904</v>
      </c>
      <c r="B135" s="10">
        <v>1.86</v>
      </c>
      <c r="C135" s="10">
        <v>2.33</v>
      </c>
      <c r="D135" s="10">
        <v>624</v>
      </c>
      <c r="E135" s="314" t="s">
        <v>562</v>
      </c>
      <c r="G135" s="9" t="s">
        <v>916</v>
      </c>
      <c r="H135" s="13" t="s">
        <v>2</v>
      </c>
      <c r="I135" s="13" t="s">
        <v>4</v>
      </c>
      <c r="J135" s="199">
        <v>1.84</v>
      </c>
      <c r="K135" s="199">
        <v>2.2999999999999998</v>
      </c>
      <c r="L135" s="10">
        <v>164</v>
      </c>
      <c r="M135" s="18" t="s">
        <v>568</v>
      </c>
    </row>
    <row r="136" spans="1:13">
      <c r="A136" s="49" t="s">
        <v>905</v>
      </c>
      <c r="B136" s="10">
        <v>1.88</v>
      </c>
      <c r="C136" s="10">
        <v>2.31</v>
      </c>
      <c r="D136" s="13">
        <v>563</v>
      </c>
      <c r="E136" s="314" t="s">
        <v>562</v>
      </c>
      <c r="G136" s="9" t="s">
        <v>917</v>
      </c>
      <c r="H136" s="13" t="s">
        <v>2</v>
      </c>
      <c r="I136" s="13" t="s">
        <v>4</v>
      </c>
      <c r="J136" s="199">
        <v>1.86</v>
      </c>
      <c r="K136" s="199">
        <v>2.21</v>
      </c>
      <c r="L136" s="10">
        <v>78.400000000000006</v>
      </c>
      <c r="M136" s="18" t="s">
        <v>568</v>
      </c>
    </row>
    <row r="137" spans="1:13">
      <c r="A137" s="49" t="s">
        <v>906</v>
      </c>
      <c r="B137" s="10">
        <v>1.85</v>
      </c>
      <c r="C137" s="10">
        <v>2.2599999999999998</v>
      </c>
      <c r="D137" s="10">
        <v>449</v>
      </c>
      <c r="E137" s="314" t="s">
        <v>562</v>
      </c>
      <c r="G137" s="694" t="s">
        <v>976</v>
      </c>
      <c r="H137" s="695" t="s">
        <v>137</v>
      </c>
      <c r="I137" s="695" t="s">
        <v>564</v>
      </c>
      <c r="J137" s="695">
        <v>1.87</v>
      </c>
      <c r="K137" s="695">
        <v>2.2000000000000002</v>
      </c>
      <c r="L137" s="696">
        <v>802</v>
      </c>
      <c r="M137" s="697" t="s">
        <v>569</v>
      </c>
    </row>
    <row r="138" spans="1:13">
      <c r="A138" s="49" t="s">
        <v>907</v>
      </c>
      <c r="B138" s="10">
        <v>1.84</v>
      </c>
      <c r="C138" s="10">
        <v>2.38</v>
      </c>
      <c r="D138" s="10">
        <v>515</v>
      </c>
      <c r="E138" s="314" t="s">
        <v>562</v>
      </c>
      <c r="G138" s="694" t="s">
        <v>984</v>
      </c>
      <c r="H138" s="695" t="s">
        <v>137</v>
      </c>
      <c r="I138" s="695" t="s">
        <v>564</v>
      </c>
      <c r="J138" s="695">
        <v>1.92</v>
      </c>
      <c r="K138" s="695">
        <v>2.2799999999999998</v>
      </c>
      <c r="L138" s="696">
        <v>501</v>
      </c>
      <c r="M138" s="697" t="s">
        <v>569</v>
      </c>
    </row>
    <row r="139" spans="1:13">
      <c r="A139" s="49" t="s">
        <v>908</v>
      </c>
      <c r="B139" s="10">
        <v>1.84</v>
      </c>
      <c r="C139" s="10">
        <v>2.34</v>
      </c>
      <c r="D139" s="10">
        <v>402</v>
      </c>
      <c r="E139" s="314" t="s">
        <v>562</v>
      </c>
      <c r="G139" s="694" t="s">
        <v>988</v>
      </c>
      <c r="H139" s="695" t="s">
        <v>137</v>
      </c>
      <c r="I139" s="695" t="s">
        <v>564</v>
      </c>
      <c r="J139" s="695">
        <v>1.9</v>
      </c>
      <c r="K139" s="695">
        <v>2.29</v>
      </c>
      <c r="L139" s="696">
        <v>759</v>
      </c>
      <c r="M139" s="697" t="s">
        <v>569</v>
      </c>
    </row>
    <row r="140" spans="1:13">
      <c r="A140" s="49" t="s">
        <v>909</v>
      </c>
      <c r="B140" s="13">
        <v>1.91</v>
      </c>
      <c r="C140" s="13">
        <v>2.33</v>
      </c>
      <c r="D140" s="13">
        <v>185</v>
      </c>
      <c r="E140" s="314" t="s">
        <v>562</v>
      </c>
      <c r="G140" s="694" t="s">
        <v>990</v>
      </c>
      <c r="H140" s="695" t="s">
        <v>137</v>
      </c>
      <c r="I140" s="695" t="s">
        <v>564</v>
      </c>
      <c r="J140" s="695">
        <v>1.89</v>
      </c>
      <c r="K140" s="695">
        <v>2.29</v>
      </c>
      <c r="L140" s="696">
        <v>573</v>
      </c>
      <c r="M140" s="697" t="s">
        <v>569</v>
      </c>
    </row>
    <row r="141" spans="1:13">
      <c r="A141" s="49" t="s">
        <v>910</v>
      </c>
      <c r="B141" s="13">
        <v>1.88</v>
      </c>
      <c r="C141" s="13">
        <v>2.29</v>
      </c>
      <c r="D141" s="13">
        <v>173</v>
      </c>
      <c r="E141" s="314" t="s">
        <v>562</v>
      </c>
      <c r="G141" s="694" t="s">
        <v>994</v>
      </c>
      <c r="H141" s="695" t="s">
        <v>137</v>
      </c>
      <c r="I141" s="695" t="s">
        <v>564</v>
      </c>
      <c r="J141" s="695">
        <v>1.86</v>
      </c>
      <c r="K141" s="695">
        <v>2.21</v>
      </c>
      <c r="L141" s="696">
        <v>549</v>
      </c>
      <c r="M141" s="697" t="s">
        <v>569</v>
      </c>
    </row>
    <row r="142" spans="1:13">
      <c r="A142" s="49" t="s">
        <v>911</v>
      </c>
      <c r="B142" s="13">
        <v>1.86</v>
      </c>
      <c r="C142" s="13">
        <v>2.38</v>
      </c>
      <c r="D142" s="13">
        <v>565</v>
      </c>
      <c r="E142" s="314" t="s">
        <v>562</v>
      </c>
      <c r="G142" s="694" t="s">
        <v>1016</v>
      </c>
      <c r="H142" s="695" t="s">
        <v>137</v>
      </c>
      <c r="I142" s="695" t="s">
        <v>4</v>
      </c>
      <c r="J142" s="695">
        <v>1.84</v>
      </c>
      <c r="K142" s="695">
        <v>1.99</v>
      </c>
      <c r="L142" s="696">
        <v>23.3</v>
      </c>
      <c r="M142" s="697" t="s">
        <v>569</v>
      </c>
    </row>
    <row r="143" spans="1:13">
      <c r="A143" s="49" t="s">
        <v>912</v>
      </c>
      <c r="B143" s="10">
        <v>1.87</v>
      </c>
      <c r="C143" s="10">
        <v>2.33</v>
      </c>
      <c r="D143" s="10">
        <v>619</v>
      </c>
      <c r="E143" s="314" t="s">
        <v>562</v>
      </c>
      <c r="G143" s="694" t="s">
        <v>1024</v>
      </c>
      <c r="H143" s="695" t="s">
        <v>137</v>
      </c>
      <c r="I143" s="695" t="s">
        <v>4</v>
      </c>
      <c r="J143" s="695">
        <v>1.86</v>
      </c>
      <c r="K143" s="695">
        <v>1.6</v>
      </c>
      <c r="L143" s="696">
        <v>71.3</v>
      </c>
      <c r="M143" s="697" t="s">
        <v>569</v>
      </c>
    </row>
    <row r="144" spans="1:13">
      <c r="A144" s="49" t="s">
        <v>913</v>
      </c>
      <c r="B144" s="10">
        <v>1.85</v>
      </c>
      <c r="C144" s="10">
        <v>2.33</v>
      </c>
      <c r="D144" s="10">
        <v>371</v>
      </c>
      <c r="E144" s="314" t="s">
        <v>562</v>
      </c>
      <c r="G144" s="694" t="s">
        <v>1041</v>
      </c>
      <c r="H144" s="695" t="s">
        <v>2</v>
      </c>
      <c r="I144" s="695" t="s">
        <v>564</v>
      </c>
      <c r="J144" s="695">
        <v>1.9</v>
      </c>
      <c r="K144" s="695">
        <v>2.2599999999999998</v>
      </c>
      <c r="L144" s="696">
        <v>58.6</v>
      </c>
      <c r="M144" s="697" t="s">
        <v>569</v>
      </c>
    </row>
    <row r="145" spans="1:13">
      <c r="A145" s="49" t="s">
        <v>914</v>
      </c>
      <c r="B145" s="10">
        <v>1.84</v>
      </c>
      <c r="C145" s="10">
        <v>2.2400000000000002</v>
      </c>
      <c r="D145" s="10">
        <v>789</v>
      </c>
      <c r="E145" s="314" t="s">
        <v>562</v>
      </c>
      <c r="G145" s="694" t="s">
        <v>1048</v>
      </c>
      <c r="H145" s="695" t="s">
        <v>2</v>
      </c>
      <c r="I145" s="695" t="s">
        <v>564</v>
      </c>
      <c r="J145" s="695">
        <v>1.8</v>
      </c>
      <c r="K145" s="695">
        <v>2.04</v>
      </c>
      <c r="L145" s="696">
        <v>36.299999999999997</v>
      </c>
      <c r="M145" s="697" t="s">
        <v>569</v>
      </c>
    </row>
    <row r="146" spans="1:13">
      <c r="A146" s="49" t="s">
        <v>915</v>
      </c>
      <c r="B146" s="10">
        <v>1.85</v>
      </c>
      <c r="C146" s="10">
        <v>2.27</v>
      </c>
      <c r="D146" s="10">
        <v>354</v>
      </c>
      <c r="E146" s="314" t="s">
        <v>561</v>
      </c>
      <c r="G146" s="694" t="s">
        <v>1067</v>
      </c>
      <c r="H146" s="695" t="s">
        <v>2</v>
      </c>
      <c r="I146" s="695" t="s">
        <v>564</v>
      </c>
      <c r="J146" s="695">
        <v>1.85</v>
      </c>
      <c r="K146" s="695">
        <v>2.29</v>
      </c>
      <c r="L146" s="696">
        <v>889</v>
      </c>
      <c r="M146" s="697" t="s">
        <v>569</v>
      </c>
    </row>
    <row r="147" spans="1:13">
      <c r="A147" s="49" t="s">
        <v>916</v>
      </c>
      <c r="B147" s="10">
        <v>1.84</v>
      </c>
      <c r="C147" s="10">
        <v>2.2999999999999998</v>
      </c>
      <c r="D147" s="10">
        <v>164</v>
      </c>
      <c r="E147" s="314" t="s">
        <v>561</v>
      </c>
      <c r="G147" s="694" t="s">
        <v>1071</v>
      </c>
      <c r="H147" s="695" t="s">
        <v>2</v>
      </c>
      <c r="I147" s="695" t="s">
        <v>564</v>
      </c>
      <c r="J147" s="695">
        <v>1.86</v>
      </c>
      <c r="K147" s="695">
        <v>2.29</v>
      </c>
      <c r="L147" s="696">
        <v>756</v>
      </c>
      <c r="M147" s="697" t="s">
        <v>569</v>
      </c>
    </row>
    <row r="148" spans="1:13" ht="17" thickBot="1">
      <c r="A148" s="53" t="s">
        <v>917</v>
      </c>
      <c r="B148" s="20">
        <v>1.86</v>
      </c>
      <c r="C148" s="20">
        <v>2.21</v>
      </c>
      <c r="D148" s="20">
        <v>78.400000000000006</v>
      </c>
      <c r="E148" s="316" t="s">
        <v>561</v>
      </c>
      <c r="G148" s="698" t="s">
        <v>1077</v>
      </c>
      <c r="H148" s="699" t="s">
        <v>2</v>
      </c>
      <c r="I148" s="699" t="s">
        <v>564</v>
      </c>
      <c r="J148" s="699">
        <v>1.86</v>
      </c>
      <c r="K148" s="699">
        <v>2.31</v>
      </c>
      <c r="L148" s="700">
        <v>813</v>
      </c>
      <c r="M148" s="499" t="s">
        <v>569</v>
      </c>
    </row>
  </sheetData>
  <conditionalFormatting sqref="B2:B148">
    <cfRule type="cellIs" dxfId="14" priority="3" operator="lessThan">
      <formula>1.75</formula>
    </cfRule>
  </conditionalFormatting>
  <conditionalFormatting sqref="C2:C148">
    <cfRule type="cellIs" dxfId="13" priority="1" operator="lessThan">
      <formula>1.7</formula>
    </cfRule>
  </conditionalFormatting>
  <conditionalFormatting sqref="D2:D148">
    <cfRule type="cellIs" dxfId="12" priority="2" operator="lessThan">
      <formula>25</formula>
    </cfRule>
  </conditionalFormatting>
  <conditionalFormatting sqref="J2:J148">
    <cfRule type="cellIs" dxfId="11" priority="9" operator="lessThan">
      <formula>1.75</formula>
    </cfRule>
  </conditionalFormatting>
  <conditionalFormatting sqref="K2:K148">
    <cfRule type="cellIs" dxfId="10" priority="7" operator="lessThan">
      <formula>1.7</formula>
    </cfRule>
  </conditionalFormatting>
  <conditionalFormatting sqref="L2:L148">
    <cfRule type="cellIs" dxfId="9" priority="8" operator="lessThan">
      <formula>25</formula>
    </cfRule>
  </conditionalFormatting>
  <conditionalFormatting sqref="M2:N148">
    <cfRule type="cellIs" dxfId="8" priority="13" operator="equal">
      <formula>"N"</formula>
    </cfRule>
  </conditionalFormatting>
  <pageMargins left="0.7" right="0.7" top="0.75" bottom="0.75" header="0.3" footer="0.3"/>
  <pageSetup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778068-24E7-F345-B7F2-AFDF0DE2BCEE}">
  <dimension ref="A1:T203"/>
  <sheetViews>
    <sheetView topLeftCell="A164" workbookViewId="0">
      <selection activeCell="G178" sqref="G178:G203"/>
    </sheetView>
  </sheetViews>
  <sheetFormatPr baseColWidth="10" defaultRowHeight="16"/>
  <cols>
    <col min="1" max="1" width="7.85546875" bestFit="1" customWidth="1"/>
    <col min="2" max="3" width="7.42578125" bestFit="1" customWidth="1"/>
    <col min="4" max="4" width="11" customWidth="1"/>
    <col min="5" max="5" width="5.85546875" bestFit="1" customWidth="1"/>
    <col min="7" max="7" width="7.85546875" bestFit="1" customWidth="1"/>
    <col min="8" max="8" width="7" style="50" bestFit="1" customWidth="1"/>
    <col min="9" max="9" width="10" style="50" bestFit="1" customWidth="1"/>
    <col min="10" max="11" width="7.42578125" bestFit="1" customWidth="1"/>
    <col min="12" max="12" width="10.42578125" bestFit="1" customWidth="1"/>
    <col min="13" max="13" width="5.28515625" bestFit="1" customWidth="1"/>
    <col min="15" max="15" width="14.42578125" bestFit="1" customWidth="1"/>
    <col min="16" max="16" width="7.42578125" bestFit="1" customWidth="1"/>
    <col min="17" max="17" width="5.7109375" bestFit="1" customWidth="1"/>
    <col min="18" max="18" width="7.28515625" bestFit="1" customWidth="1"/>
    <col min="19" max="19" width="6.140625" bestFit="1" customWidth="1"/>
    <col min="20" max="20" width="10.42578125" bestFit="1" customWidth="1"/>
  </cols>
  <sheetData>
    <row r="1" spans="1:20" ht="35" thickBot="1">
      <c r="A1" s="1" t="s">
        <v>225</v>
      </c>
      <c r="B1" s="2" t="s">
        <v>226</v>
      </c>
      <c r="C1" s="2" t="s">
        <v>227</v>
      </c>
      <c r="D1" s="310" t="s">
        <v>228</v>
      </c>
      <c r="E1" s="52" t="s">
        <v>230</v>
      </c>
      <c r="G1" s="1" t="s">
        <v>225</v>
      </c>
      <c r="H1" s="291" t="s">
        <v>560</v>
      </c>
      <c r="I1" s="291" t="s">
        <v>241</v>
      </c>
      <c r="J1" s="2" t="s">
        <v>226</v>
      </c>
      <c r="K1" s="2" t="s">
        <v>227</v>
      </c>
      <c r="L1" s="3" t="s">
        <v>228</v>
      </c>
      <c r="M1" s="33" t="s">
        <v>567</v>
      </c>
      <c r="O1" s="282" t="s">
        <v>567</v>
      </c>
      <c r="P1" s="183" t="s">
        <v>568</v>
      </c>
      <c r="Q1" s="183"/>
      <c r="R1" s="183"/>
      <c r="S1" s="183"/>
      <c r="T1" s="184"/>
    </row>
    <row r="2" spans="1:20" ht="18" thickTop="1" thickBot="1">
      <c r="A2" s="6" t="s">
        <v>591</v>
      </c>
      <c r="B2" s="16">
        <v>1.88</v>
      </c>
      <c r="C2" s="16">
        <v>2.15</v>
      </c>
      <c r="D2" s="311">
        <v>57.5</v>
      </c>
      <c r="E2" s="312" t="s">
        <v>561</v>
      </c>
      <c r="G2" s="55" t="s">
        <v>591</v>
      </c>
      <c r="H2" s="292" t="s">
        <v>2</v>
      </c>
      <c r="I2" s="290" t="s">
        <v>564</v>
      </c>
      <c r="J2" s="7">
        <v>1.88</v>
      </c>
      <c r="K2" s="7">
        <v>2.15</v>
      </c>
      <c r="L2" s="7">
        <v>57.5</v>
      </c>
      <c r="M2" s="22" t="s">
        <v>568</v>
      </c>
      <c r="O2" s="185"/>
      <c r="P2" s="281"/>
      <c r="Q2" s="281"/>
      <c r="R2" s="281"/>
      <c r="S2" s="281"/>
      <c r="T2" s="186"/>
    </row>
    <row r="3" spans="1:20" ht="17" thickBot="1">
      <c r="A3" s="9" t="s">
        <v>592</v>
      </c>
      <c r="B3" s="10">
        <v>1.91</v>
      </c>
      <c r="C3" s="10">
        <v>2.39</v>
      </c>
      <c r="D3" s="10">
        <v>325</v>
      </c>
      <c r="E3" s="18" t="s">
        <v>561</v>
      </c>
      <c r="G3" s="49" t="s">
        <v>592</v>
      </c>
      <c r="H3" s="293" t="s">
        <v>2</v>
      </c>
      <c r="I3" s="199" t="s">
        <v>564</v>
      </c>
      <c r="J3" s="10">
        <v>1.91</v>
      </c>
      <c r="K3" s="10">
        <v>2.39</v>
      </c>
      <c r="L3" s="10">
        <v>325</v>
      </c>
      <c r="M3" s="18" t="s">
        <v>568</v>
      </c>
      <c r="O3" s="189" t="s">
        <v>565</v>
      </c>
      <c r="P3" s="189" t="s">
        <v>570</v>
      </c>
      <c r="Q3" s="192"/>
      <c r="R3" s="187"/>
      <c r="S3" s="187"/>
      <c r="T3" s="188"/>
    </row>
    <row r="4" spans="1:20" ht="17" thickBot="1">
      <c r="A4" s="9" t="s">
        <v>593</v>
      </c>
      <c r="B4" s="10">
        <v>1.97</v>
      </c>
      <c r="C4" s="10">
        <v>2.19</v>
      </c>
      <c r="D4" s="10">
        <v>103</v>
      </c>
      <c r="E4" s="18" t="s">
        <v>561</v>
      </c>
      <c r="G4" s="49" t="s">
        <v>593</v>
      </c>
      <c r="H4" s="293" t="s">
        <v>2</v>
      </c>
      <c r="I4" s="199" t="s">
        <v>564</v>
      </c>
      <c r="J4" s="10">
        <v>1.97</v>
      </c>
      <c r="K4" s="10">
        <v>2.19</v>
      </c>
      <c r="L4" s="10">
        <v>103</v>
      </c>
      <c r="M4" s="18" t="s">
        <v>568</v>
      </c>
      <c r="O4" s="191" t="s">
        <v>571</v>
      </c>
      <c r="P4" s="303" t="s">
        <v>75</v>
      </c>
      <c r="Q4" s="304" t="s">
        <v>137</v>
      </c>
      <c r="R4" s="304" t="s">
        <v>11</v>
      </c>
      <c r="S4" s="305" t="s">
        <v>2</v>
      </c>
      <c r="T4" s="300" t="s">
        <v>566</v>
      </c>
    </row>
    <row r="5" spans="1:20" ht="17" thickTop="1">
      <c r="A5" s="198" t="s">
        <v>1115</v>
      </c>
      <c r="B5" s="10">
        <v>1.63</v>
      </c>
      <c r="C5" s="10">
        <v>2.37</v>
      </c>
      <c r="D5" s="10">
        <v>118</v>
      </c>
      <c r="E5" s="18" t="s">
        <v>561</v>
      </c>
      <c r="G5" s="49" t="s">
        <v>594</v>
      </c>
      <c r="H5" s="293" t="s">
        <v>2</v>
      </c>
      <c r="I5" s="199" t="s">
        <v>564</v>
      </c>
      <c r="J5" s="10">
        <v>1.91</v>
      </c>
      <c r="K5" s="10">
        <v>2.33</v>
      </c>
      <c r="L5" s="10">
        <v>378</v>
      </c>
      <c r="M5" s="18" t="s">
        <v>568</v>
      </c>
      <c r="O5" s="302" t="s">
        <v>564</v>
      </c>
      <c r="P5" s="9"/>
      <c r="Q5" s="13">
        <v>30</v>
      </c>
      <c r="R5" s="13"/>
      <c r="S5" s="13">
        <v>30</v>
      </c>
      <c r="T5" s="286">
        <v>60</v>
      </c>
    </row>
    <row r="6" spans="1:20" ht="17" thickBot="1">
      <c r="A6" s="49" t="s">
        <v>594</v>
      </c>
      <c r="B6" s="10">
        <v>1.91</v>
      </c>
      <c r="C6" s="10">
        <v>2.33</v>
      </c>
      <c r="D6" s="10">
        <v>378</v>
      </c>
      <c r="E6" s="18" t="s">
        <v>561</v>
      </c>
      <c r="G6" s="49" t="s">
        <v>595</v>
      </c>
      <c r="H6" s="293" t="s">
        <v>2</v>
      </c>
      <c r="I6" s="199" t="s">
        <v>564</v>
      </c>
      <c r="J6" s="10">
        <v>1.95</v>
      </c>
      <c r="K6" s="10">
        <v>2.21</v>
      </c>
      <c r="L6" s="13">
        <v>86.2</v>
      </c>
      <c r="M6" s="18" t="s">
        <v>568</v>
      </c>
      <c r="O6" s="193" t="s">
        <v>4</v>
      </c>
      <c r="P6" s="9">
        <v>26</v>
      </c>
      <c r="Q6" s="13">
        <v>30</v>
      </c>
      <c r="R6" s="13">
        <v>30</v>
      </c>
      <c r="S6" s="13">
        <v>30</v>
      </c>
      <c r="T6" s="286">
        <v>116</v>
      </c>
    </row>
    <row r="7" spans="1:20" ht="17" thickBot="1">
      <c r="A7" s="196" t="s">
        <v>595</v>
      </c>
      <c r="B7" s="10">
        <v>1.95</v>
      </c>
      <c r="C7" s="10">
        <v>2.21</v>
      </c>
      <c r="D7" s="10">
        <v>86.2</v>
      </c>
      <c r="E7" s="18" t="s">
        <v>561</v>
      </c>
      <c r="G7" s="49" t="s">
        <v>596</v>
      </c>
      <c r="H7" s="293" t="s">
        <v>2</v>
      </c>
      <c r="I7" s="199" t="s">
        <v>564</v>
      </c>
      <c r="J7" s="10">
        <v>1.92</v>
      </c>
      <c r="K7" s="10">
        <v>2.2799999999999998</v>
      </c>
      <c r="L7" s="10">
        <v>543</v>
      </c>
      <c r="M7" s="18" t="s">
        <v>568</v>
      </c>
      <c r="O7" s="190" t="s">
        <v>566</v>
      </c>
      <c r="P7" s="306">
        <v>26</v>
      </c>
      <c r="Q7" s="307">
        <v>60</v>
      </c>
      <c r="R7" s="307">
        <v>30</v>
      </c>
      <c r="S7" s="308">
        <v>60</v>
      </c>
      <c r="T7" s="285">
        <v>176</v>
      </c>
    </row>
    <row r="8" spans="1:20">
      <c r="A8" s="49" t="s">
        <v>596</v>
      </c>
      <c r="B8" s="10">
        <v>1.92</v>
      </c>
      <c r="C8" s="10">
        <v>2.2799999999999998</v>
      </c>
      <c r="D8" s="10">
        <v>543</v>
      </c>
      <c r="E8" s="18" t="s">
        <v>561</v>
      </c>
      <c r="G8" s="49" t="s">
        <v>597</v>
      </c>
      <c r="H8" s="293" t="s">
        <v>2</v>
      </c>
      <c r="I8" s="199" t="s">
        <v>564</v>
      </c>
      <c r="J8" s="13">
        <v>1.92</v>
      </c>
      <c r="K8" s="13">
        <v>2.36</v>
      </c>
      <c r="L8" s="13">
        <v>337</v>
      </c>
      <c r="M8" s="18" t="s">
        <v>568</v>
      </c>
    </row>
    <row r="9" spans="1:20">
      <c r="A9" s="197" t="s">
        <v>597</v>
      </c>
      <c r="B9" s="13">
        <v>1.92</v>
      </c>
      <c r="C9" s="13">
        <v>2.36</v>
      </c>
      <c r="D9" s="10">
        <v>337</v>
      </c>
      <c r="E9" s="18" t="s">
        <v>561</v>
      </c>
      <c r="G9" s="49" t="s">
        <v>598</v>
      </c>
      <c r="H9" s="293" t="s">
        <v>2</v>
      </c>
      <c r="I9" s="199" t="s">
        <v>564</v>
      </c>
      <c r="J9" s="10">
        <v>1.89</v>
      </c>
      <c r="K9" s="10">
        <v>2.37</v>
      </c>
      <c r="L9" s="10">
        <v>367</v>
      </c>
      <c r="M9" s="18" t="s">
        <v>568</v>
      </c>
    </row>
    <row r="10" spans="1:20">
      <c r="A10" s="49" t="s">
        <v>598</v>
      </c>
      <c r="B10" s="10">
        <v>1.89</v>
      </c>
      <c r="C10" s="10">
        <v>2.37</v>
      </c>
      <c r="D10" s="10">
        <v>367</v>
      </c>
      <c r="E10" s="18" t="s">
        <v>561</v>
      </c>
      <c r="G10" s="49" t="s">
        <v>599</v>
      </c>
      <c r="H10" s="293" t="s">
        <v>2</v>
      </c>
      <c r="I10" s="199" t="s">
        <v>564</v>
      </c>
      <c r="J10" s="10">
        <v>1.91</v>
      </c>
      <c r="K10" s="10">
        <v>2.3199999999999998</v>
      </c>
      <c r="L10" s="10">
        <v>310</v>
      </c>
      <c r="M10" s="18" t="s">
        <v>568</v>
      </c>
    </row>
    <row r="11" spans="1:20">
      <c r="A11" s="49" t="s">
        <v>599</v>
      </c>
      <c r="B11" s="13">
        <v>1.91</v>
      </c>
      <c r="C11" s="13">
        <v>2.3199999999999998</v>
      </c>
      <c r="D11" s="13">
        <v>310</v>
      </c>
      <c r="E11" s="18" t="s">
        <v>561</v>
      </c>
      <c r="G11" s="49" t="s">
        <v>600</v>
      </c>
      <c r="H11" s="293" t="s">
        <v>137</v>
      </c>
      <c r="I11" s="199" t="s">
        <v>564</v>
      </c>
      <c r="J11" s="10">
        <v>1.92</v>
      </c>
      <c r="K11" s="10">
        <v>2.4500000000000002</v>
      </c>
      <c r="L11" s="10">
        <v>187</v>
      </c>
      <c r="M11" s="18" t="s">
        <v>568</v>
      </c>
    </row>
    <row r="12" spans="1:20">
      <c r="A12" s="49" t="s">
        <v>600</v>
      </c>
      <c r="B12" s="10">
        <v>1.92</v>
      </c>
      <c r="C12" s="10">
        <v>2.4500000000000002</v>
      </c>
      <c r="D12" s="13">
        <v>187</v>
      </c>
      <c r="E12" s="18" t="s">
        <v>561</v>
      </c>
      <c r="G12" s="49" t="s">
        <v>601</v>
      </c>
      <c r="H12" s="293" t="s">
        <v>137</v>
      </c>
      <c r="I12" s="199" t="s">
        <v>564</v>
      </c>
      <c r="J12" s="10">
        <v>1.92</v>
      </c>
      <c r="K12" s="10">
        <v>2.36</v>
      </c>
      <c r="L12" s="13">
        <v>462</v>
      </c>
      <c r="M12" s="18" t="s">
        <v>568</v>
      </c>
    </row>
    <row r="13" spans="1:20">
      <c r="A13" s="198" t="s">
        <v>1125</v>
      </c>
      <c r="B13" s="10">
        <v>1.59</v>
      </c>
      <c r="C13" s="10">
        <v>2.2200000000000002</v>
      </c>
      <c r="D13" s="10">
        <v>83.4</v>
      </c>
      <c r="E13" s="18" t="s">
        <v>561</v>
      </c>
      <c r="G13" s="49" t="s">
        <v>602</v>
      </c>
      <c r="H13" s="293" t="s">
        <v>137</v>
      </c>
      <c r="I13" s="199" t="s">
        <v>564</v>
      </c>
      <c r="J13" s="10">
        <v>1.91</v>
      </c>
      <c r="K13" s="10">
        <v>1.99</v>
      </c>
      <c r="L13" s="13">
        <v>80.5</v>
      </c>
      <c r="M13" s="18" t="s">
        <v>568</v>
      </c>
    </row>
    <row r="14" spans="1:20">
      <c r="A14" s="196" t="s">
        <v>1127</v>
      </c>
      <c r="B14" s="10">
        <v>1.91</v>
      </c>
      <c r="C14" s="10">
        <v>2.34</v>
      </c>
      <c r="D14" s="10">
        <v>577</v>
      </c>
      <c r="E14" s="18" t="s">
        <v>561</v>
      </c>
      <c r="G14" s="49" t="s">
        <v>603</v>
      </c>
      <c r="H14" s="293" t="s">
        <v>137</v>
      </c>
      <c r="I14" s="199" t="s">
        <v>564</v>
      </c>
      <c r="J14" s="10">
        <v>1.95</v>
      </c>
      <c r="K14" s="10">
        <v>2.4</v>
      </c>
      <c r="L14" s="10">
        <v>221</v>
      </c>
      <c r="M14" s="18" t="s">
        <v>568</v>
      </c>
    </row>
    <row r="15" spans="1:20">
      <c r="A15" s="196" t="s">
        <v>601</v>
      </c>
      <c r="B15" s="10">
        <v>1.92</v>
      </c>
      <c r="C15" s="10">
        <v>2.36</v>
      </c>
      <c r="D15" s="10">
        <v>462</v>
      </c>
      <c r="E15" s="18" t="s">
        <v>561</v>
      </c>
      <c r="G15" s="49" t="s">
        <v>604</v>
      </c>
      <c r="H15" s="293" t="s">
        <v>137</v>
      </c>
      <c r="I15" s="199" t="s">
        <v>4</v>
      </c>
      <c r="J15" s="10">
        <v>1.9</v>
      </c>
      <c r="K15" s="10">
        <v>2.2200000000000002</v>
      </c>
      <c r="L15" s="10">
        <v>336</v>
      </c>
      <c r="M15" s="18" t="s">
        <v>568</v>
      </c>
    </row>
    <row r="16" spans="1:20">
      <c r="A16" s="196" t="s">
        <v>602</v>
      </c>
      <c r="B16" s="10">
        <v>1.91</v>
      </c>
      <c r="C16" s="10">
        <v>1.99</v>
      </c>
      <c r="D16" s="13">
        <v>80.5</v>
      </c>
      <c r="E16" s="18" t="s">
        <v>561</v>
      </c>
      <c r="G16" s="49" t="s">
        <v>605</v>
      </c>
      <c r="H16" s="293" t="s">
        <v>137</v>
      </c>
      <c r="I16" s="199" t="s">
        <v>4</v>
      </c>
      <c r="J16" s="10">
        <v>1.93</v>
      </c>
      <c r="K16" s="10">
        <v>2.29</v>
      </c>
      <c r="L16" s="10">
        <v>379</v>
      </c>
      <c r="M16" s="18" t="s">
        <v>568</v>
      </c>
    </row>
    <row r="17" spans="1:13">
      <c r="A17" s="49" t="s">
        <v>603</v>
      </c>
      <c r="B17" s="10">
        <v>1.95</v>
      </c>
      <c r="C17" s="10">
        <v>2.4</v>
      </c>
      <c r="D17" s="10">
        <v>221</v>
      </c>
      <c r="E17" s="18" t="s">
        <v>561</v>
      </c>
      <c r="G17" s="49" t="s">
        <v>606</v>
      </c>
      <c r="H17" s="293" t="s">
        <v>137</v>
      </c>
      <c r="I17" s="199" t="s">
        <v>4</v>
      </c>
      <c r="J17" s="10">
        <v>1.95</v>
      </c>
      <c r="K17" s="10">
        <v>1.98</v>
      </c>
      <c r="L17" s="13">
        <v>72.5</v>
      </c>
      <c r="M17" s="18" t="s">
        <v>568</v>
      </c>
    </row>
    <row r="18" spans="1:13">
      <c r="A18" s="49" t="s">
        <v>604</v>
      </c>
      <c r="B18" s="10">
        <v>1.9</v>
      </c>
      <c r="C18" s="10">
        <v>2.2200000000000002</v>
      </c>
      <c r="D18" s="10">
        <v>336</v>
      </c>
      <c r="E18" s="18" t="s">
        <v>561</v>
      </c>
      <c r="G18" s="49" t="s">
        <v>607</v>
      </c>
      <c r="H18" s="293" t="s">
        <v>137</v>
      </c>
      <c r="I18" s="199" t="s">
        <v>4</v>
      </c>
      <c r="J18" s="13">
        <v>2</v>
      </c>
      <c r="K18" s="13">
        <v>2.13</v>
      </c>
      <c r="L18" s="13">
        <v>45.1</v>
      </c>
      <c r="M18" s="18" t="s">
        <v>568</v>
      </c>
    </row>
    <row r="19" spans="1:13">
      <c r="A19" s="49" t="s">
        <v>605</v>
      </c>
      <c r="B19" s="10">
        <v>1.93</v>
      </c>
      <c r="C19" s="10">
        <v>2.29</v>
      </c>
      <c r="D19" s="10">
        <v>379</v>
      </c>
      <c r="E19" s="18" t="s">
        <v>561</v>
      </c>
      <c r="G19" s="49" t="s">
        <v>608</v>
      </c>
      <c r="H19" s="293" t="s">
        <v>137</v>
      </c>
      <c r="I19" s="199" t="s">
        <v>4</v>
      </c>
      <c r="J19" s="10">
        <v>1.95</v>
      </c>
      <c r="K19" s="10">
        <v>2.2400000000000002</v>
      </c>
      <c r="L19" s="10">
        <v>102</v>
      </c>
      <c r="M19" s="18" t="s">
        <v>568</v>
      </c>
    </row>
    <row r="20" spans="1:13">
      <c r="A20" s="196" t="s">
        <v>606</v>
      </c>
      <c r="B20" s="13">
        <v>1.95</v>
      </c>
      <c r="C20" s="13">
        <v>1.98</v>
      </c>
      <c r="D20" s="13">
        <v>72.5</v>
      </c>
      <c r="E20" s="18" t="s">
        <v>561</v>
      </c>
      <c r="G20" s="49" t="s">
        <v>609</v>
      </c>
      <c r="H20" s="293" t="s">
        <v>137</v>
      </c>
      <c r="I20" s="199" t="s">
        <v>4</v>
      </c>
      <c r="J20" s="10">
        <v>1.91</v>
      </c>
      <c r="K20" s="10">
        <v>2.1800000000000002</v>
      </c>
      <c r="L20" s="10">
        <v>99.2</v>
      </c>
      <c r="M20" s="18" t="s">
        <v>568</v>
      </c>
    </row>
    <row r="21" spans="1:13">
      <c r="A21" s="197" t="s">
        <v>607</v>
      </c>
      <c r="B21" s="13">
        <v>2</v>
      </c>
      <c r="C21" s="13">
        <v>2.13</v>
      </c>
      <c r="D21" s="13">
        <v>45.1</v>
      </c>
      <c r="E21" s="18" t="s">
        <v>561</v>
      </c>
      <c r="G21" s="49" t="s">
        <v>610</v>
      </c>
      <c r="H21" s="293" t="s">
        <v>137</v>
      </c>
      <c r="I21" s="199" t="s">
        <v>4</v>
      </c>
      <c r="J21" s="10">
        <v>1.89</v>
      </c>
      <c r="K21" s="10">
        <v>2.1800000000000002</v>
      </c>
      <c r="L21" s="10">
        <v>50.3</v>
      </c>
      <c r="M21" s="18" t="s">
        <v>568</v>
      </c>
    </row>
    <row r="22" spans="1:13">
      <c r="A22" s="49" t="s">
        <v>608</v>
      </c>
      <c r="B22" s="13">
        <v>1.95</v>
      </c>
      <c r="C22" s="13">
        <v>2.2400000000000002</v>
      </c>
      <c r="D22" s="13">
        <v>102</v>
      </c>
      <c r="E22" s="18" t="s">
        <v>561</v>
      </c>
      <c r="G22" s="49" t="s">
        <v>611</v>
      </c>
      <c r="H22" s="293" t="s">
        <v>137</v>
      </c>
      <c r="I22" s="199" t="s">
        <v>4</v>
      </c>
      <c r="J22" s="10">
        <v>1.89</v>
      </c>
      <c r="K22" s="10">
        <v>2.2400000000000002</v>
      </c>
      <c r="L22" s="10">
        <v>98.6</v>
      </c>
      <c r="M22" s="18" t="s">
        <v>568</v>
      </c>
    </row>
    <row r="23" spans="1:13">
      <c r="A23" s="49" t="s">
        <v>609</v>
      </c>
      <c r="B23" s="10">
        <v>1.91</v>
      </c>
      <c r="C23" s="10">
        <v>2.1800000000000002</v>
      </c>
      <c r="D23" s="10">
        <v>99.2</v>
      </c>
      <c r="E23" s="18" t="s">
        <v>561</v>
      </c>
      <c r="G23" s="49" t="s">
        <v>612</v>
      </c>
      <c r="H23" s="293" t="s">
        <v>137</v>
      </c>
      <c r="I23" s="199" t="s">
        <v>564</v>
      </c>
      <c r="J23" s="10">
        <v>1.87</v>
      </c>
      <c r="K23" s="10">
        <v>2.19</v>
      </c>
      <c r="L23" s="10">
        <v>118</v>
      </c>
      <c r="M23" s="18" t="s">
        <v>568</v>
      </c>
    </row>
    <row r="24" spans="1:13">
      <c r="A24" s="49" t="s">
        <v>610</v>
      </c>
      <c r="B24" s="10">
        <v>1.89</v>
      </c>
      <c r="C24" s="10">
        <v>2.1800000000000002</v>
      </c>
      <c r="D24" s="10">
        <v>50.3</v>
      </c>
      <c r="E24" s="18" t="s">
        <v>561</v>
      </c>
      <c r="G24" s="49" t="s">
        <v>613</v>
      </c>
      <c r="H24" s="293" t="s">
        <v>137</v>
      </c>
      <c r="I24" s="199" t="s">
        <v>564</v>
      </c>
      <c r="J24" s="10">
        <v>1.94</v>
      </c>
      <c r="K24" s="10">
        <v>2.37</v>
      </c>
      <c r="L24" s="10">
        <v>166</v>
      </c>
      <c r="M24" s="18" t="s">
        <v>568</v>
      </c>
    </row>
    <row r="25" spans="1:13">
      <c r="A25" s="196" t="s">
        <v>611</v>
      </c>
      <c r="B25" s="10">
        <v>1.89</v>
      </c>
      <c r="C25" s="10">
        <v>2.2400000000000002</v>
      </c>
      <c r="D25" s="10">
        <v>98.6</v>
      </c>
      <c r="E25" s="18" t="s">
        <v>561</v>
      </c>
      <c r="G25" s="49" t="s">
        <v>614</v>
      </c>
      <c r="H25" s="293" t="s">
        <v>137</v>
      </c>
      <c r="I25" s="199" t="s">
        <v>564</v>
      </c>
      <c r="J25" s="13">
        <v>1.95</v>
      </c>
      <c r="K25" s="13">
        <v>2.37</v>
      </c>
      <c r="L25" s="13">
        <v>67.7</v>
      </c>
      <c r="M25" s="18" t="s">
        <v>568</v>
      </c>
    </row>
    <row r="26" spans="1:13">
      <c r="A26" s="49" t="s">
        <v>612</v>
      </c>
      <c r="B26" s="10">
        <v>1.87</v>
      </c>
      <c r="C26" s="10">
        <v>2.19</v>
      </c>
      <c r="D26" s="10">
        <v>118</v>
      </c>
      <c r="E26" s="18" t="s">
        <v>561</v>
      </c>
      <c r="G26" s="49" t="s">
        <v>615</v>
      </c>
      <c r="H26" s="293" t="s">
        <v>137</v>
      </c>
      <c r="I26" s="199" t="s">
        <v>564</v>
      </c>
      <c r="J26" s="10">
        <v>1.91</v>
      </c>
      <c r="K26" s="10">
        <v>2.29</v>
      </c>
      <c r="L26" s="10">
        <v>74.599999999999994</v>
      </c>
      <c r="M26" s="18" t="s">
        <v>568</v>
      </c>
    </row>
    <row r="27" spans="1:13">
      <c r="A27" s="49" t="s">
        <v>613</v>
      </c>
      <c r="B27" s="10">
        <v>1.94</v>
      </c>
      <c r="C27" s="10">
        <v>2.37</v>
      </c>
      <c r="D27" s="10">
        <v>166</v>
      </c>
      <c r="E27" s="18" t="s">
        <v>561</v>
      </c>
      <c r="G27" s="49" t="s">
        <v>616</v>
      </c>
      <c r="H27" s="293" t="s">
        <v>137</v>
      </c>
      <c r="I27" s="199" t="s">
        <v>564</v>
      </c>
      <c r="J27" s="10">
        <v>1.9</v>
      </c>
      <c r="K27" s="10">
        <v>2.35</v>
      </c>
      <c r="L27" s="10">
        <v>241</v>
      </c>
      <c r="M27" s="18" t="s">
        <v>568</v>
      </c>
    </row>
    <row r="28" spans="1:13">
      <c r="A28" s="197" t="s">
        <v>614</v>
      </c>
      <c r="B28" s="10">
        <v>1.95</v>
      </c>
      <c r="C28" s="10">
        <v>2.37</v>
      </c>
      <c r="D28" s="10">
        <v>67.7</v>
      </c>
      <c r="E28" s="18" t="s">
        <v>561</v>
      </c>
      <c r="G28" s="49" t="s">
        <v>617</v>
      </c>
      <c r="H28" s="293" t="s">
        <v>137</v>
      </c>
      <c r="I28" s="199" t="s">
        <v>564</v>
      </c>
      <c r="J28" s="10">
        <v>1.9</v>
      </c>
      <c r="K28" s="10">
        <v>2.29</v>
      </c>
      <c r="L28" s="10">
        <v>73.7</v>
      </c>
      <c r="M28" s="18" t="s">
        <v>568</v>
      </c>
    </row>
    <row r="29" spans="1:13">
      <c r="A29" s="49" t="s">
        <v>615</v>
      </c>
      <c r="B29" s="10">
        <v>1.91</v>
      </c>
      <c r="C29" s="10">
        <v>2.29</v>
      </c>
      <c r="D29" s="10">
        <v>74.599999999999994</v>
      </c>
      <c r="E29" s="18" t="s">
        <v>561</v>
      </c>
      <c r="G29" s="49" t="s">
        <v>618</v>
      </c>
      <c r="H29" s="293" t="s">
        <v>137</v>
      </c>
      <c r="I29" s="199" t="s">
        <v>564</v>
      </c>
      <c r="J29" s="10">
        <v>1.91</v>
      </c>
      <c r="K29" s="10">
        <v>2.31</v>
      </c>
      <c r="L29" s="10">
        <v>102</v>
      </c>
      <c r="M29" s="18" t="s">
        <v>568</v>
      </c>
    </row>
    <row r="30" spans="1:13">
      <c r="A30" s="49" t="s">
        <v>616</v>
      </c>
      <c r="B30" s="10">
        <v>1.9</v>
      </c>
      <c r="C30" s="10">
        <v>2.35</v>
      </c>
      <c r="D30" s="10">
        <v>241</v>
      </c>
      <c r="E30" s="18" t="s">
        <v>561</v>
      </c>
      <c r="G30" s="49" t="s">
        <v>619</v>
      </c>
      <c r="H30" s="293" t="s">
        <v>137</v>
      </c>
      <c r="I30" s="199" t="s">
        <v>564</v>
      </c>
      <c r="J30" s="10">
        <v>1.9</v>
      </c>
      <c r="K30" s="10">
        <v>2.36</v>
      </c>
      <c r="L30" s="13">
        <v>261</v>
      </c>
      <c r="M30" s="18" t="s">
        <v>568</v>
      </c>
    </row>
    <row r="31" spans="1:13">
      <c r="A31" s="196" t="s">
        <v>617</v>
      </c>
      <c r="B31" s="10">
        <v>1.9</v>
      </c>
      <c r="C31" s="10">
        <v>2.29</v>
      </c>
      <c r="D31" s="10">
        <v>73.7</v>
      </c>
      <c r="E31" s="18" t="s">
        <v>561</v>
      </c>
      <c r="G31" s="49" t="s">
        <v>620</v>
      </c>
      <c r="H31" s="293" t="s">
        <v>137</v>
      </c>
      <c r="I31" s="199" t="s">
        <v>564</v>
      </c>
      <c r="J31" s="10">
        <v>1.91</v>
      </c>
      <c r="K31" s="10">
        <v>2.31</v>
      </c>
      <c r="L31" s="10">
        <v>78.2</v>
      </c>
      <c r="M31" s="18" t="s">
        <v>568</v>
      </c>
    </row>
    <row r="32" spans="1:13">
      <c r="A32" s="49" t="s">
        <v>618</v>
      </c>
      <c r="B32" s="10">
        <v>1.91</v>
      </c>
      <c r="C32" s="10">
        <v>2.31</v>
      </c>
      <c r="D32" s="10">
        <v>102</v>
      </c>
      <c r="E32" s="18" t="s">
        <v>561</v>
      </c>
      <c r="G32" s="49" t="s">
        <v>621</v>
      </c>
      <c r="H32" s="293" t="s">
        <v>137</v>
      </c>
      <c r="I32" s="199" t="s">
        <v>564</v>
      </c>
      <c r="J32" s="10">
        <v>1.9</v>
      </c>
      <c r="K32" s="10">
        <v>2.2400000000000002</v>
      </c>
      <c r="L32" s="10">
        <v>118</v>
      </c>
      <c r="M32" s="18" t="s">
        <v>568</v>
      </c>
    </row>
    <row r="33" spans="1:13">
      <c r="A33" s="49" t="s">
        <v>619</v>
      </c>
      <c r="B33" s="13">
        <v>1.9</v>
      </c>
      <c r="C33" s="13">
        <v>2.36</v>
      </c>
      <c r="D33" s="10">
        <v>261</v>
      </c>
      <c r="E33" s="18" t="s">
        <v>561</v>
      </c>
      <c r="G33" s="49" t="s">
        <v>622</v>
      </c>
      <c r="H33" s="293" t="s">
        <v>137</v>
      </c>
      <c r="I33" s="199" t="s">
        <v>564</v>
      </c>
      <c r="J33" s="10">
        <v>1.87</v>
      </c>
      <c r="K33" s="10">
        <v>2.15</v>
      </c>
      <c r="L33" s="10">
        <v>93.2</v>
      </c>
      <c r="M33" s="18" t="s">
        <v>568</v>
      </c>
    </row>
    <row r="34" spans="1:13">
      <c r="A34" s="49" t="s">
        <v>620</v>
      </c>
      <c r="B34" s="10">
        <v>1.91</v>
      </c>
      <c r="C34" s="10">
        <v>2.31</v>
      </c>
      <c r="D34" s="10">
        <v>78.2</v>
      </c>
      <c r="E34" s="18" t="s">
        <v>561</v>
      </c>
      <c r="G34" s="49" t="s">
        <v>623</v>
      </c>
      <c r="H34" s="293" t="s">
        <v>137</v>
      </c>
      <c r="I34" s="199" t="s">
        <v>564</v>
      </c>
      <c r="J34" s="10">
        <v>1.92</v>
      </c>
      <c r="K34" s="10">
        <v>2.31</v>
      </c>
      <c r="L34" s="10">
        <v>276</v>
      </c>
      <c r="M34" s="18" t="s">
        <v>568</v>
      </c>
    </row>
    <row r="35" spans="1:13">
      <c r="A35" s="49" t="s">
        <v>621</v>
      </c>
      <c r="B35" s="13">
        <v>1.9</v>
      </c>
      <c r="C35" s="13">
        <v>2.2400000000000002</v>
      </c>
      <c r="D35" s="13">
        <v>118</v>
      </c>
      <c r="E35" s="18" t="s">
        <v>561</v>
      </c>
      <c r="G35" s="49" t="s">
        <v>624</v>
      </c>
      <c r="H35" s="293" t="s">
        <v>137</v>
      </c>
      <c r="I35" s="199" t="s">
        <v>564</v>
      </c>
      <c r="J35" s="10">
        <v>1.91</v>
      </c>
      <c r="K35" s="10">
        <v>2.2599999999999998</v>
      </c>
      <c r="L35" s="10">
        <v>506</v>
      </c>
      <c r="M35" s="18" t="s">
        <v>568</v>
      </c>
    </row>
    <row r="36" spans="1:13">
      <c r="A36" s="49" t="s">
        <v>622</v>
      </c>
      <c r="B36" s="10">
        <v>1.87</v>
      </c>
      <c r="C36" s="10">
        <v>2.15</v>
      </c>
      <c r="D36" s="13">
        <v>93.2</v>
      </c>
      <c r="E36" s="18" t="s">
        <v>561</v>
      </c>
      <c r="G36" s="49" t="s">
        <v>625</v>
      </c>
      <c r="H36" s="293" t="s">
        <v>137</v>
      </c>
      <c r="I36" s="199" t="s">
        <v>564</v>
      </c>
      <c r="J36" s="10">
        <v>1.91</v>
      </c>
      <c r="K36" s="10">
        <v>2.2400000000000002</v>
      </c>
      <c r="L36" s="10">
        <v>521</v>
      </c>
      <c r="M36" s="18" t="s">
        <v>568</v>
      </c>
    </row>
    <row r="37" spans="1:13">
      <c r="A37" s="49" t="s">
        <v>623</v>
      </c>
      <c r="B37" s="10">
        <v>1.92</v>
      </c>
      <c r="C37" s="10">
        <v>2.31</v>
      </c>
      <c r="D37" s="10">
        <v>276</v>
      </c>
      <c r="E37" s="18" t="s">
        <v>561</v>
      </c>
      <c r="G37" s="49" t="s">
        <v>626</v>
      </c>
      <c r="H37" s="293" t="s">
        <v>137</v>
      </c>
      <c r="I37" s="199" t="s">
        <v>564</v>
      </c>
      <c r="J37" s="10">
        <v>1.91</v>
      </c>
      <c r="K37" s="10">
        <v>2.31</v>
      </c>
      <c r="L37" s="10">
        <v>393</v>
      </c>
      <c r="M37" s="18" t="s">
        <v>568</v>
      </c>
    </row>
    <row r="38" spans="1:13">
      <c r="A38" s="49" t="s">
        <v>624</v>
      </c>
      <c r="B38" s="10">
        <v>1.91</v>
      </c>
      <c r="C38" s="10">
        <v>2.2599999999999998</v>
      </c>
      <c r="D38" s="10">
        <v>506</v>
      </c>
      <c r="E38" s="18" t="s">
        <v>561</v>
      </c>
      <c r="G38" s="49" t="s">
        <v>627</v>
      </c>
      <c r="H38" s="293" t="s">
        <v>137</v>
      </c>
      <c r="I38" s="199" t="s">
        <v>564</v>
      </c>
      <c r="J38" s="10">
        <v>1.88</v>
      </c>
      <c r="K38" s="10">
        <v>2.31</v>
      </c>
      <c r="L38" s="13">
        <v>188</v>
      </c>
      <c r="M38" s="18" t="s">
        <v>568</v>
      </c>
    </row>
    <row r="39" spans="1:13">
      <c r="A39" s="49" t="s">
        <v>625</v>
      </c>
      <c r="B39" s="10">
        <v>1.91</v>
      </c>
      <c r="C39" s="10">
        <v>2.2400000000000002</v>
      </c>
      <c r="D39" s="10">
        <v>521</v>
      </c>
      <c r="E39" s="18" t="s">
        <v>561</v>
      </c>
      <c r="G39" s="49" t="s">
        <v>628</v>
      </c>
      <c r="H39" s="293" t="s">
        <v>137</v>
      </c>
      <c r="I39" s="199" t="s">
        <v>564</v>
      </c>
      <c r="J39" s="10">
        <v>1.91</v>
      </c>
      <c r="K39" s="10">
        <v>2.25</v>
      </c>
      <c r="L39" s="10">
        <v>446</v>
      </c>
      <c r="M39" s="18" t="s">
        <v>568</v>
      </c>
    </row>
    <row r="40" spans="1:13">
      <c r="A40" s="49" t="s">
        <v>626</v>
      </c>
      <c r="B40" s="10">
        <v>1.91</v>
      </c>
      <c r="C40" s="10">
        <v>2.31</v>
      </c>
      <c r="D40" s="13">
        <v>393</v>
      </c>
      <c r="E40" s="18" t="s">
        <v>561</v>
      </c>
      <c r="G40" s="49" t="s">
        <v>629</v>
      </c>
      <c r="H40" s="293" t="s">
        <v>137</v>
      </c>
      <c r="I40" s="199" t="s">
        <v>564</v>
      </c>
      <c r="J40" s="10">
        <v>1.9</v>
      </c>
      <c r="K40" s="10">
        <v>2.33</v>
      </c>
      <c r="L40" s="10">
        <v>307</v>
      </c>
      <c r="M40" s="18" t="s">
        <v>568</v>
      </c>
    </row>
    <row r="41" spans="1:13">
      <c r="A41" s="197" t="s">
        <v>627</v>
      </c>
      <c r="B41" s="10">
        <v>1.88</v>
      </c>
      <c r="C41" s="10">
        <v>2.31</v>
      </c>
      <c r="D41" s="10">
        <v>188</v>
      </c>
      <c r="E41" s="18" t="s">
        <v>561</v>
      </c>
      <c r="G41" s="49" t="s">
        <v>630</v>
      </c>
      <c r="H41" s="293" t="s">
        <v>137</v>
      </c>
      <c r="I41" s="199" t="s">
        <v>564</v>
      </c>
      <c r="J41" s="10">
        <v>1.94</v>
      </c>
      <c r="K41" s="10">
        <v>2.35</v>
      </c>
      <c r="L41" s="10">
        <v>329</v>
      </c>
      <c r="M41" s="18" t="s">
        <v>568</v>
      </c>
    </row>
    <row r="42" spans="1:13">
      <c r="A42" s="49" t="s">
        <v>628</v>
      </c>
      <c r="B42" s="10">
        <v>1.91</v>
      </c>
      <c r="C42" s="10">
        <v>2.25</v>
      </c>
      <c r="D42" s="10">
        <v>446</v>
      </c>
      <c r="E42" s="18" t="s">
        <v>561</v>
      </c>
      <c r="G42" s="49" t="s">
        <v>631</v>
      </c>
      <c r="H42" s="293" t="s">
        <v>137</v>
      </c>
      <c r="I42" s="199" t="s">
        <v>564</v>
      </c>
      <c r="J42" s="10">
        <v>1.92</v>
      </c>
      <c r="K42" s="10">
        <v>2.33</v>
      </c>
      <c r="L42" s="10">
        <v>477</v>
      </c>
      <c r="M42" s="18" t="s">
        <v>568</v>
      </c>
    </row>
    <row r="43" spans="1:13">
      <c r="A43" s="49" t="s">
        <v>1157</v>
      </c>
      <c r="B43" s="10">
        <v>1.9</v>
      </c>
      <c r="C43" s="10">
        <v>2.2200000000000002</v>
      </c>
      <c r="D43" s="10">
        <v>532</v>
      </c>
      <c r="E43" s="18" t="s">
        <v>561</v>
      </c>
      <c r="G43" s="49" t="s">
        <v>632</v>
      </c>
      <c r="H43" s="293" t="s">
        <v>137</v>
      </c>
      <c r="I43" s="199" t="s">
        <v>564</v>
      </c>
      <c r="J43" s="10">
        <v>1.88</v>
      </c>
      <c r="K43" s="10">
        <v>2.1800000000000002</v>
      </c>
      <c r="L43" s="10">
        <v>245</v>
      </c>
      <c r="M43" s="18" t="s">
        <v>568</v>
      </c>
    </row>
    <row r="44" spans="1:13">
      <c r="A44" s="49" t="s">
        <v>629</v>
      </c>
      <c r="B44" s="13">
        <v>1.9</v>
      </c>
      <c r="C44" s="13">
        <v>2.33</v>
      </c>
      <c r="D44" s="13">
        <v>307</v>
      </c>
      <c r="E44" s="18" t="s">
        <v>561</v>
      </c>
      <c r="G44" s="49" t="s">
        <v>633</v>
      </c>
      <c r="H44" s="293" t="s">
        <v>137</v>
      </c>
      <c r="I44" s="199" t="s">
        <v>564</v>
      </c>
      <c r="J44" s="10">
        <v>1.92</v>
      </c>
      <c r="K44" s="10">
        <v>2.12</v>
      </c>
      <c r="L44" s="10">
        <v>130</v>
      </c>
      <c r="M44" s="18" t="s">
        <v>568</v>
      </c>
    </row>
    <row r="45" spans="1:13">
      <c r="A45" s="49" t="s">
        <v>630</v>
      </c>
      <c r="B45" s="13">
        <v>1.94</v>
      </c>
      <c r="C45" s="13">
        <v>2.35</v>
      </c>
      <c r="D45" s="13">
        <v>329</v>
      </c>
      <c r="E45" s="18" t="s">
        <v>561</v>
      </c>
      <c r="G45" s="49" t="s">
        <v>634</v>
      </c>
      <c r="H45" s="293" t="s">
        <v>11</v>
      </c>
      <c r="I45" s="199" t="s">
        <v>4</v>
      </c>
      <c r="J45" s="10">
        <v>1.86</v>
      </c>
      <c r="K45" s="10">
        <v>2.09</v>
      </c>
      <c r="L45" s="10">
        <v>266</v>
      </c>
      <c r="M45" s="18" t="s">
        <v>568</v>
      </c>
    </row>
    <row r="46" spans="1:13">
      <c r="A46" s="49" t="s">
        <v>631</v>
      </c>
      <c r="B46" s="13">
        <v>1.92</v>
      </c>
      <c r="C46" s="13">
        <v>2.33</v>
      </c>
      <c r="D46" s="13">
        <v>477</v>
      </c>
      <c r="E46" s="18" t="s">
        <v>561</v>
      </c>
      <c r="G46" s="49" t="s">
        <v>635</v>
      </c>
      <c r="H46" s="293" t="s">
        <v>11</v>
      </c>
      <c r="I46" s="199" t="s">
        <v>4</v>
      </c>
      <c r="J46" s="10">
        <v>1.91</v>
      </c>
      <c r="K46" s="10">
        <v>2.29</v>
      </c>
      <c r="L46" s="10">
        <v>319</v>
      </c>
      <c r="M46" s="18" t="s">
        <v>568</v>
      </c>
    </row>
    <row r="47" spans="1:13">
      <c r="A47" s="49" t="s">
        <v>632</v>
      </c>
      <c r="B47" s="10">
        <v>1.88</v>
      </c>
      <c r="C47" s="10">
        <v>2.1800000000000002</v>
      </c>
      <c r="D47" s="10">
        <v>245</v>
      </c>
      <c r="E47" s="18" t="s">
        <v>563</v>
      </c>
      <c r="G47" s="49" t="s">
        <v>636</v>
      </c>
      <c r="H47" s="293" t="s">
        <v>11</v>
      </c>
      <c r="I47" s="199" t="s">
        <v>4</v>
      </c>
      <c r="J47" s="13">
        <v>1.85</v>
      </c>
      <c r="K47" s="13">
        <v>2.19</v>
      </c>
      <c r="L47" s="13">
        <v>371</v>
      </c>
      <c r="M47" s="18" t="s">
        <v>568</v>
      </c>
    </row>
    <row r="48" spans="1:13">
      <c r="A48" s="49" t="s">
        <v>633</v>
      </c>
      <c r="B48" s="10">
        <v>1.92</v>
      </c>
      <c r="C48" s="10">
        <v>2.12</v>
      </c>
      <c r="D48" s="10">
        <v>130</v>
      </c>
      <c r="E48" s="18" t="s">
        <v>563</v>
      </c>
      <c r="G48" s="49" t="s">
        <v>637</v>
      </c>
      <c r="H48" s="293" t="s">
        <v>11</v>
      </c>
      <c r="I48" s="199" t="s">
        <v>4</v>
      </c>
      <c r="J48" s="10">
        <v>1.89</v>
      </c>
      <c r="K48" s="10">
        <v>2.19</v>
      </c>
      <c r="L48" s="10">
        <v>317</v>
      </c>
      <c r="M48" s="18" t="s">
        <v>568</v>
      </c>
    </row>
    <row r="49" spans="1:13">
      <c r="A49" s="49" t="s">
        <v>634</v>
      </c>
      <c r="B49" s="10">
        <v>1.86</v>
      </c>
      <c r="C49" s="10">
        <v>2.09</v>
      </c>
      <c r="D49" s="10">
        <v>266</v>
      </c>
      <c r="E49" s="18" t="s">
        <v>563</v>
      </c>
      <c r="G49" s="49" t="s">
        <v>638</v>
      </c>
      <c r="H49" s="293" t="s">
        <v>11</v>
      </c>
      <c r="I49" s="199" t="s">
        <v>4</v>
      </c>
      <c r="J49" s="10">
        <v>1.87</v>
      </c>
      <c r="K49" s="10">
        <v>2.14</v>
      </c>
      <c r="L49" s="10">
        <v>314</v>
      </c>
      <c r="M49" s="18" t="s">
        <v>568</v>
      </c>
    </row>
    <row r="50" spans="1:13">
      <c r="A50" s="49" t="s">
        <v>1165</v>
      </c>
      <c r="B50" s="10">
        <v>1.86</v>
      </c>
      <c r="C50" s="10">
        <v>2.1800000000000002</v>
      </c>
      <c r="D50" s="10">
        <v>665</v>
      </c>
      <c r="E50" s="18" t="s">
        <v>563</v>
      </c>
      <c r="G50" s="49" t="s">
        <v>639</v>
      </c>
      <c r="H50" s="293" t="s">
        <v>11</v>
      </c>
      <c r="I50" s="199" t="s">
        <v>4</v>
      </c>
      <c r="J50" s="10">
        <v>1.86</v>
      </c>
      <c r="K50" s="10">
        <v>2.17</v>
      </c>
      <c r="L50" s="10">
        <v>342</v>
      </c>
      <c r="M50" s="18" t="s">
        <v>568</v>
      </c>
    </row>
    <row r="51" spans="1:13">
      <c r="A51" s="49" t="s">
        <v>635</v>
      </c>
      <c r="B51" s="10">
        <v>1.91</v>
      </c>
      <c r="C51" s="10">
        <v>2.29</v>
      </c>
      <c r="D51" s="10">
        <v>319</v>
      </c>
      <c r="E51" s="18" t="s">
        <v>563</v>
      </c>
      <c r="G51" s="49" t="s">
        <v>640</v>
      </c>
      <c r="H51" s="293" t="s">
        <v>11</v>
      </c>
      <c r="I51" s="199" t="s">
        <v>4</v>
      </c>
      <c r="J51" s="10">
        <v>1.86</v>
      </c>
      <c r="K51" s="10">
        <v>2.08</v>
      </c>
      <c r="L51" s="10">
        <v>232</v>
      </c>
      <c r="M51" s="18" t="s">
        <v>568</v>
      </c>
    </row>
    <row r="52" spans="1:13">
      <c r="A52" s="196" t="s">
        <v>636</v>
      </c>
      <c r="B52" s="10">
        <v>1.85</v>
      </c>
      <c r="C52" s="10">
        <v>2.19</v>
      </c>
      <c r="D52" s="10">
        <v>371</v>
      </c>
      <c r="E52" s="18" t="s">
        <v>563</v>
      </c>
      <c r="G52" s="49" t="s">
        <v>641</v>
      </c>
      <c r="H52" s="293" t="s">
        <v>11</v>
      </c>
      <c r="I52" s="199" t="s">
        <v>4</v>
      </c>
      <c r="J52" s="10">
        <v>1.91</v>
      </c>
      <c r="K52" s="10">
        <v>2.21</v>
      </c>
      <c r="L52" s="10">
        <v>251</v>
      </c>
      <c r="M52" s="18" t="s">
        <v>568</v>
      </c>
    </row>
    <row r="53" spans="1:13">
      <c r="A53" s="49" t="s">
        <v>637</v>
      </c>
      <c r="B53" s="10">
        <v>1.89</v>
      </c>
      <c r="C53" s="10">
        <v>2.19</v>
      </c>
      <c r="D53" s="10">
        <v>317</v>
      </c>
      <c r="E53" s="18" t="s">
        <v>563</v>
      </c>
      <c r="G53" s="49" t="s">
        <v>642</v>
      </c>
      <c r="H53" s="293" t="s">
        <v>11</v>
      </c>
      <c r="I53" s="199" t="s">
        <v>4</v>
      </c>
      <c r="J53" s="10">
        <v>1.9</v>
      </c>
      <c r="K53" s="10">
        <v>2.16</v>
      </c>
      <c r="L53" s="10">
        <v>177</v>
      </c>
      <c r="M53" s="18" t="s">
        <v>568</v>
      </c>
    </row>
    <row r="54" spans="1:13">
      <c r="A54" s="49" t="s">
        <v>638</v>
      </c>
      <c r="B54" s="10">
        <v>1.87</v>
      </c>
      <c r="C54" s="10">
        <v>2.14</v>
      </c>
      <c r="D54" s="10">
        <v>314</v>
      </c>
      <c r="E54" s="18" t="s">
        <v>563</v>
      </c>
      <c r="G54" s="49" t="s">
        <v>643</v>
      </c>
      <c r="H54" s="293" t="s">
        <v>11</v>
      </c>
      <c r="I54" s="199" t="s">
        <v>4</v>
      </c>
      <c r="J54" s="10">
        <v>1.89</v>
      </c>
      <c r="K54" s="10">
        <v>2.11</v>
      </c>
      <c r="L54" s="10">
        <v>285</v>
      </c>
      <c r="M54" s="18" t="s">
        <v>568</v>
      </c>
    </row>
    <row r="55" spans="1:13">
      <c r="A55" s="49" t="s">
        <v>1171</v>
      </c>
      <c r="B55" s="10">
        <v>1.89</v>
      </c>
      <c r="C55" s="10">
        <v>2.1800000000000002</v>
      </c>
      <c r="D55" s="10">
        <v>397</v>
      </c>
      <c r="E55" s="18" t="s">
        <v>563</v>
      </c>
      <c r="G55" s="49" t="s">
        <v>644</v>
      </c>
      <c r="H55" s="293" t="s">
        <v>11</v>
      </c>
      <c r="I55" s="199" t="s">
        <v>4</v>
      </c>
      <c r="J55" s="10">
        <v>1.86</v>
      </c>
      <c r="K55" s="10">
        <v>2.02</v>
      </c>
      <c r="L55" s="10">
        <v>254</v>
      </c>
      <c r="M55" s="18" t="s">
        <v>568</v>
      </c>
    </row>
    <row r="56" spans="1:13">
      <c r="A56" s="49" t="s">
        <v>639</v>
      </c>
      <c r="B56" s="10">
        <v>1.86</v>
      </c>
      <c r="C56" s="10">
        <v>2.17</v>
      </c>
      <c r="D56" s="10">
        <v>342</v>
      </c>
      <c r="E56" s="18" t="s">
        <v>563</v>
      </c>
      <c r="G56" s="49" t="s">
        <v>645</v>
      </c>
      <c r="H56" s="293" t="s">
        <v>11</v>
      </c>
      <c r="I56" s="199" t="s">
        <v>4</v>
      </c>
      <c r="J56" s="10">
        <v>1.86</v>
      </c>
      <c r="K56" s="10">
        <v>2.04</v>
      </c>
      <c r="L56" s="10">
        <v>216</v>
      </c>
      <c r="M56" s="18" t="s">
        <v>568</v>
      </c>
    </row>
    <row r="57" spans="1:13">
      <c r="A57" s="49" t="s">
        <v>640</v>
      </c>
      <c r="B57" s="13">
        <v>1.86</v>
      </c>
      <c r="C57" s="13">
        <v>2.08</v>
      </c>
      <c r="D57" s="10">
        <v>232</v>
      </c>
      <c r="E57" s="18" t="s">
        <v>563</v>
      </c>
      <c r="G57" s="49" t="s">
        <v>646</v>
      </c>
      <c r="H57" s="293" t="s">
        <v>11</v>
      </c>
      <c r="I57" s="199" t="s">
        <v>4</v>
      </c>
      <c r="J57" s="10">
        <v>1.9</v>
      </c>
      <c r="K57" s="10">
        <v>2.15</v>
      </c>
      <c r="L57" s="10">
        <v>166</v>
      </c>
      <c r="M57" s="18" t="s">
        <v>568</v>
      </c>
    </row>
    <row r="58" spans="1:13">
      <c r="A58" s="49" t="s">
        <v>641</v>
      </c>
      <c r="B58" s="10">
        <v>1.91</v>
      </c>
      <c r="C58" s="10">
        <v>2.21</v>
      </c>
      <c r="D58" s="10">
        <v>251</v>
      </c>
      <c r="E58" s="18" t="s">
        <v>563</v>
      </c>
      <c r="G58" s="49" t="s">
        <v>647</v>
      </c>
      <c r="H58" s="293" t="s">
        <v>11</v>
      </c>
      <c r="I58" s="199" t="s">
        <v>4</v>
      </c>
      <c r="J58" s="10">
        <v>1.92</v>
      </c>
      <c r="K58" s="10">
        <v>2.25</v>
      </c>
      <c r="L58" s="10">
        <v>125</v>
      </c>
      <c r="M58" s="18" t="s">
        <v>568</v>
      </c>
    </row>
    <row r="59" spans="1:13">
      <c r="A59" s="49" t="s">
        <v>642</v>
      </c>
      <c r="B59" s="13">
        <v>1.9</v>
      </c>
      <c r="C59" s="13">
        <v>2.16</v>
      </c>
      <c r="D59" s="13">
        <v>177</v>
      </c>
      <c r="E59" s="18" t="s">
        <v>563</v>
      </c>
      <c r="G59" s="49" t="s">
        <v>648</v>
      </c>
      <c r="H59" s="293" t="s">
        <v>11</v>
      </c>
      <c r="I59" s="199" t="s">
        <v>4</v>
      </c>
      <c r="J59" s="10">
        <v>1.89</v>
      </c>
      <c r="K59" s="10">
        <v>2.21</v>
      </c>
      <c r="L59" s="10">
        <v>200</v>
      </c>
      <c r="M59" s="18" t="s">
        <v>568</v>
      </c>
    </row>
    <row r="60" spans="1:13">
      <c r="A60" s="49" t="s">
        <v>643</v>
      </c>
      <c r="B60" s="10">
        <v>1.89</v>
      </c>
      <c r="C60" s="10">
        <v>2.11</v>
      </c>
      <c r="D60" s="13">
        <v>285</v>
      </c>
      <c r="E60" s="18" t="s">
        <v>563</v>
      </c>
      <c r="G60" s="49" t="s">
        <v>649</v>
      </c>
      <c r="H60" s="293" t="s">
        <v>11</v>
      </c>
      <c r="I60" s="199" t="s">
        <v>4</v>
      </c>
      <c r="J60" s="10">
        <v>1.88</v>
      </c>
      <c r="K60" s="10">
        <v>2.17</v>
      </c>
      <c r="L60" s="10">
        <v>292</v>
      </c>
      <c r="M60" s="18" t="s">
        <v>568</v>
      </c>
    </row>
    <row r="61" spans="1:13">
      <c r="A61" s="49" t="s">
        <v>644</v>
      </c>
      <c r="B61" s="10">
        <v>1.86</v>
      </c>
      <c r="C61" s="10">
        <v>2.02</v>
      </c>
      <c r="D61" s="10">
        <v>254</v>
      </c>
      <c r="E61" s="18" t="s">
        <v>563</v>
      </c>
      <c r="G61" s="49" t="s">
        <v>650</v>
      </c>
      <c r="H61" s="293" t="s">
        <v>11</v>
      </c>
      <c r="I61" s="199" t="s">
        <v>4</v>
      </c>
      <c r="J61" s="10">
        <v>1.89</v>
      </c>
      <c r="K61" s="10">
        <v>2.21</v>
      </c>
      <c r="L61" s="10">
        <v>310</v>
      </c>
      <c r="M61" s="18" t="s">
        <v>568</v>
      </c>
    </row>
    <row r="62" spans="1:13">
      <c r="A62" s="49" t="s">
        <v>645</v>
      </c>
      <c r="B62" s="10">
        <v>1.86</v>
      </c>
      <c r="C62" s="10">
        <v>2.04</v>
      </c>
      <c r="D62" s="10">
        <v>216</v>
      </c>
      <c r="E62" s="18" t="s">
        <v>563</v>
      </c>
      <c r="G62" s="49" t="s">
        <v>651</v>
      </c>
      <c r="H62" s="293" t="s">
        <v>11</v>
      </c>
      <c r="I62" s="199" t="s">
        <v>4</v>
      </c>
      <c r="J62" s="10">
        <v>1.9</v>
      </c>
      <c r="K62" s="10">
        <v>2.17</v>
      </c>
      <c r="L62" s="10">
        <v>88.8</v>
      </c>
      <c r="M62" s="18" t="s">
        <v>568</v>
      </c>
    </row>
    <row r="63" spans="1:13">
      <c r="A63" s="49" t="s">
        <v>646</v>
      </c>
      <c r="B63" s="10">
        <v>1.9</v>
      </c>
      <c r="C63" s="10">
        <v>2.15</v>
      </c>
      <c r="D63" s="10">
        <v>166</v>
      </c>
      <c r="E63" s="18" t="s">
        <v>563</v>
      </c>
      <c r="G63" s="49" t="s">
        <v>652</v>
      </c>
      <c r="H63" s="293" t="s">
        <v>11</v>
      </c>
      <c r="I63" s="199" t="s">
        <v>4</v>
      </c>
      <c r="J63" s="10">
        <v>1.9</v>
      </c>
      <c r="K63" s="10">
        <v>2.2200000000000002</v>
      </c>
      <c r="L63" s="10">
        <v>308</v>
      </c>
      <c r="M63" s="18" t="s">
        <v>568</v>
      </c>
    </row>
    <row r="64" spans="1:13">
      <c r="A64" s="49" t="s">
        <v>647</v>
      </c>
      <c r="B64" s="10">
        <v>1.92</v>
      </c>
      <c r="C64" s="10">
        <v>2.25</v>
      </c>
      <c r="D64" s="13">
        <v>125</v>
      </c>
      <c r="E64" s="18" t="s">
        <v>563</v>
      </c>
      <c r="G64" s="49" t="s">
        <v>653</v>
      </c>
      <c r="H64" s="293" t="s">
        <v>11</v>
      </c>
      <c r="I64" s="199" t="s">
        <v>4</v>
      </c>
      <c r="J64" s="10">
        <v>1.96</v>
      </c>
      <c r="K64" s="10">
        <v>2.33</v>
      </c>
      <c r="L64" s="10">
        <v>245</v>
      </c>
      <c r="M64" s="18" t="s">
        <v>568</v>
      </c>
    </row>
    <row r="65" spans="1:13">
      <c r="A65" s="49" t="s">
        <v>648</v>
      </c>
      <c r="B65" s="10">
        <v>1.89</v>
      </c>
      <c r="C65" s="10">
        <v>2.21</v>
      </c>
      <c r="D65" s="10">
        <v>200</v>
      </c>
      <c r="E65" s="18" t="s">
        <v>563</v>
      </c>
      <c r="G65" s="49" t="s">
        <v>654</v>
      </c>
      <c r="H65" s="293" t="s">
        <v>11</v>
      </c>
      <c r="I65" s="199" t="s">
        <v>4</v>
      </c>
      <c r="J65" s="10">
        <v>1.93</v>
      </c>
      <c r="K65" s="10">
        <v>2.2200000000000002</v>
      </c>
      <c r="L65" s="10">
        <v>151</v>
      </c>
      <c r="M65" s="18" t="s">
        <v>568</v>
      </c>
    </row>
    <row r="66" spans="1:13">
      <c r="A66" s="49" t="s">
        <v>649</v>
      </c>
      <c r="B66" s="10">
        <v>1.88</v>
      </c>
      <c r="C66" s="10">
        <v>2.17</v>
      </c>
      <c r="D66" s="10">
        <v>292</v>
      </c>
      <c r="E66" s="18" t="s">
        <v>563</v>
      </c>
      <c r="G66" s="49" t="s">
        <v>655</v>
      </c>
      <c r="H66" s="293" t="s">
        <v>11</v>
      </c>
      <c r="I66" s="199" t="s">
        <v>4</v>
      </c>
      <c r="J66" s="10">
        <v>1.93</v>
      </c>
      <c r="K66" s="10">
        <v>2.2799999999999998</v>
      </c>
      <c r="L66" s="10">
        <v>243</v>
      </c>
      <c r="M66" s="18" t="s">
        <v>568</v>
      </c>
    </row>
    <row r="67" spans="1:13">
      <c r="A67" s="49" t="s">
        <v>1184</v>
      </c>
      <c r="B67" s="10">
        <v>1.87</v>
      </c>
      <c r="C67" s="10">
        <v>2.31</v>
      </c>
      <c r="D67" s="10">
        <v>503</v>
      </c>
      <c r="E67" s="18" t="s">
        <v>563</v>
      </c>
      <c r="G67" s="49" t="s">
        <v>656</v>
      </c>
      <c r="H67" s="293" t="s">
        <v>11</v>
      </c>
      <c r="I67" s="199" t="s">
        <v>4</v>
      </c>
      <c r="J67" s="10">
        <v>1.93</v>
      </c>
      <c r="K67" s="10">
        <v>2.1800000000000002</v>
      </c>
      <c r="L67" s="10">
        <v>95.6</v>
      </c>
      <c r="M67" s="18" t="s">
        <v>568</v>
      </c>
    </row>
    <row r="68" spans="1:13">
      <c r="A68" s="49" t="s">
        <v>650</v>
      </c>
      <c r="B68" s="13">
        <v>1.89</v>
      </c>
      <c r="C68" s="13">
        <v>2.21</v>
      </c>
      <c r="D68" s="13">
        <v>310</v>
      </c>
      <c r="E68" s="18" t="s">
        <v>563</v>
      </c>
      <c r="G68" s="49" t="s">
        <v>657</v>
      </c>
      <c r="H68" s="293" t="s">
        <v>11</v>
      </c>
      <c r="I68" s="199" t="s">
        <v>4</v>
      </c>
      <c r="J68" s="10">
        <v>1.93</v>
      </c>
      <c r="K68" s="10">
        <v>2.2799999999999998</v>
      </c>
      <c r="L68" s="10">
        <v>109</v>
      </c>
      <c r="M68" s="18" t="s">
        <v>568</v>
      </c>
    </row>
    <row r="69" spans="1:13">
      <c r="A69" s="49" t="s">
        <v>651</v>
      </c>
      <c r="B69" s="13">
        <v>1.9</v>
      </c>
      <c r="C69" s="13">
        <v>2.17</v>
      </c>
      <c r="D69" s="13">
        <v>88.8</v>
      </c>
      <c r="E69" s="18" t="s">
        <v>563</v>
      </c>
      <c r="G69" s="49" t="s">
        <v>658</v>
      </c>
      <c r="H69" s="293" t="s">
        <v>11</v>
      </c>
      <c r="I69" s="199" t="s">
        <v>4</v>
      </c>
      <c r="J69" s="10">
        <v>1.93</v>
      </c>
      <c r="K69" s="10">
        <v>2.2799999999999998</v>
      </c>
      <c r="L69" s="10">
        <v>279</v>
      </c>
      <c r="M69" s="18" t="s">
        <v>568</v>
      </c>
    </row>
    <row r="70" spans="1:13">
      <c r="A70" s="49" t="s">
        <v>652</v>
      </c>
      <c r="B70" s="13">
        <v>1.9</v>
      </c>
      <c r="C70" s="13">
        <v>2.2200000000000002</v>
      </c>
      <c r="D70" s="13">
        <v>308</v>
      </c>
      <c r="E70" s="18" t="s">
        <v>563</v>
      </c>
      <c r="G70" s="49" t="s">
        <v>659</v>
      </c>
      <c r="H70" s="293" t="s">
        <v>11</v>
      </c>
      <c r="I70" s="199" t="s">
        <v>4</v>
      </c>
      <c r="J70" s="10">
        <v>1.95</v>
      </c>
      <c r="K70" s="10">
        <v>2.29</v>
      </c>
      <c r="L70" s="10">
        <v>88.2</v>
      </c>
      <c r="M70" s="18" t="s">
        <v>568</v>
      </c>
    </row>
    <row r="71" spans="1:13">
      <c r="A71" s="49" t="s">
        <v>653</v>
      </c>
      <c r="B71" s="10">
        <v>1.96</v>
      </c>
      <c r="C71" s="10">
        <v>2.33</v>
      </c>
      <c r="D71" s="10">
        <v>245</v>
      </c>
      <c r="E71" s="18" t="s">
        <v>562</v>
      </c>
      <c r="G71" s="49" t="s">
        <v>660</v>
      </c>
      <c r="H71" s="293" t="s">
        <v>11</v>
      </c>
      <c r="I71" s="199" t="s">
        <v>4</v>
      </c>
      <c r="J71" s="10">
        <v>1.94</v>
      </c>
      <c r="K71" s="10">
        <v>2.27</v>
      </c>
      <c r="L71" s="10">
        <v>251</v>
      </c>
      <c r="M71" s="18" t="s">
        <v>568</v>
      </c>
    </row>
    <row r="72" spans="1:13">
      <c r="A72" s="49" t="s">
        <v>654</v>
      </c>
      <c r="B72" s="10">
        <v>1.93</v>
      </c>
      <c r="C72" s="10">
        <v>2.2200000000000002</v>
      </c>
      <c r="D72" s="10">
        <v>151</v>
      </c>
      <c r="E72" s="18" t="s">
        <v>562</v>
      </c>
      <c r="G72" s="49" t="s">
        <v>661</v>
      </c>
      <c r="H72" s="293" t="s">
        <v>11</v>
      </c>
      <c r="I72" s="199" t="s">
        <v>4</v>
      </c>
      <c r="J72" s="10">
        <v>1.9</v>
      </c>
      <c r="K72" s="10">
        <v>2.33</v>
      </c>
      <c r="L72" s="10">
        <v>63</v>
      </c>
      <c r="M72" s="18" t="s">
        <v>568</v>
      </c>
    </row>
    <row r="73" spans="1:13">
      <c r="A73" s="49" t="s">
        <v>655</v>
      </c>
      <c r="B73" s="10">
        <v>1.93</v>
      </c>
      <c r="C73" s="10">
        <v>2.2799999999999998</v>
      </c>
      <c r="D73" s="10">
        <v>243</v>
      </c>
      <c r="E73" s="18" t="s">
        <v>562</v>
      </c>
      <c r="G73" s="49" t="s">
        <v>662</v>
      </c>
      <c r="H73" s="293" t="s">
        <v>11</v>
      </c>
      <c r="I73" s="199" t="s">
        <v>4</v>
      </c>
      <c r="J73" s="10">
        <v>1.94</v>
      </c>
      <c r="K73" s="10">
        <v>2.33</v>
      </c>
      <c r="L73" s="10">
        <v>296</v>
      </c>
      <c r="M73" s="18" t="s">
        <v>568</v>
      </c>
    </row>
    <row r="74" spans="1:13">
      <c r="A74" s="49" t="s">
        <v>656</v>
      </c>
      <c r="B74" s="10">
        <v>1.93</v>
      </c>
      <c r="C74" s="10">
        <v>2.1800000000000002</v>
      </c>
      <c r="D74" s="10">
        <v>95.6</v>
      </c>
      <c r="E74" s="18" t="s">
        <v>562</v>
      </c>
      <c r="G74" s="49" t="s">
        <v>663</v>
      </c>
      <c r="H74" s="293" t="s">
        <v>11</v>
      </c>
      <c r="I74" s="199" t="s">
        <v>4</v>
      </c>
      <c r="J74" s="10">
        <v>1.9</v>
      </c>
      <c r="K74" s="10">
        <v>2.1800000000000002</v>
      </c>
      <c r="L74" s="10">
        <v>331</v>
      </c>
      <c r="M74" s="18" t="s">
        <v>568</v>
      </c>
    </row>
    <row r="75" spans="1:13">
      <c r="A75" s="49" t="s">
        <v>657</v>
      </c>
      <c r="B75" s="10">
        <v>1.93</v>
      </c>
      <c r="C75" s="10">
        <v>2.2799999999999998</v>
      </c>
      <c r="D75" s="10">
        <v>109</v>
      </c>
      <c r="E75" s="18" t="s">
        <v>562</v>
      </c>
      <c r="G75" s="49" t="s">
        <v>664</v>
      </c>
      <c r="H75" s="293" t="s">
        <v>75</v>
      </c>
      <c r="I75" s="199" t="s">
        <v>4</v>
      </c>
      <c r="J75" s="10">
        <v>1.94</v>
      </c>
      <c r="K75" s="10">
        <v>2.31</v>
      </c>
      <c r="L75" s="10">
        <v>178</v>
      </c>
      <c r="M75" s="18" t="s">
        <v>568</v>
      </c>
    </row>
    <row r="76" spans="1:13">
      <c r="A76" s="49" t="s">
        <v>658</v>
      </c>
      <c r="B76" s="10">
        <v>1.93</v>
      </c>
      <c r="C76" s="10">
        <v>2.2799999999999998</v>
      </c>
      <c r="D76" s="10">
        <v>279</v>
      </c>
      <c r="E76" s="18" t="s">
        <v>562</v>
      </c>
      <c r="G76" s="49" t="s">
        <v>665</v>
      </c>
      <c r="H76" s="293" t="s">
        <v>75</v>
      </c>
      <c r="I76" s="199" t="s">
        <v>4</v>
      </c>
      <c r="J76" s="10">
        <v>1.95</v>
      </c>
      <c r="K76" s="10">
        <v>2.31</v>
      </c>
      <c r="L76" s="10">
        <v>347</v>
      </c>
      <c r="M76" s="18" t="s">
        <v>568</v>
      </c>
    </row>
    <row r="77" spans="1:13">
      <c r="A77" s="49" t="s">
        <v>659</v>
      </c>
      <c r="B77" s="10">
        <v>1.95</v>
      </c>
      <c r="C77" s="10">
        <v>2.29</v>
      </c>
      <c r="D77" s="10">
        <v>88.2</v>
      </c>
      <c r="E77" s="18" t="s">
        <v>562</v>
      </c>
      <c r="G77" s="49" t="s">
        <v>666</v>
      </c>
      <c r="H77" s="293" t="s">
        <v>75</v>
      </c>
      <c r="I77" s="199" t="s">
        <v>4</v>
      </c>
      <c r="J77" s="10">
        <v>1.95</v>
      </c>
      <c r="K77" s="10">
        <v>2.34</v>
      </c>
      <c r="L77" s="10">
        <v>246</v>
      </c>
      <c r="M77" s="18" t="s">
        <v>568</v>
      </c>
    </row>
    <row r="78" spans="1:13">
      <c r="A78" s="49" t="s">
        <v>660</v>
      </c>
      <c r="B78" s="10">
        <v>1.94</v>
      </c>
      <c r="C78" s="10">
        <v>2.27</v>
      </c>
      <c r="D78" s="10">
        <v>251</v>
      </c>
      <c r="E78" s="18" t="s">
        <v>562</v>
      </c>
      <c r="G78" s="49" t="s">
        <v>667</v>
      </c>
      <c r="H78" s="293" t="s">
        <v>75</v>
      </c>
      <c r="I78" s="199" t="s">
        <v>4</v>
      </c>
      <c r="J78" s="10">
        <v>1.95</v>
      </c>
      <c r="K78" s="10">
        <v>2.35</v>
      </c>
      <c r="L78" s="10">
        <v>257</v>
      </c>
      <c r="M78" s="18" t="s">
        <v>568</v>
      </c>
    </row>
    <row r="79" spans="1:13">
      <c r="A79" s="49" t="s">
        <v>661</v>
      </c>
      <c r="B79" s="10">
        <v>1.9</v>
      </c>
      <c r="C79" s="10">
        <v>2.33</v>
      </c>
      <c r="D79" s="10">
        <v>63</v>
      </c>
      <c r="E79" s="18" t="s">
        <v>562</v>
      </c>
      <c r="G79" s="49" t="s">
        <v>668</v>
      </c>
      <c r="H79" s="293" t="s">
        <v>75</v>
      </c>
      <c r="I79" s="199" t="s">
        <v>4</v>
      </c>
      <c r="J79" s="10">
        <v>1.94</v>
      </c>
      <c r="K79" s="10">
        <v>2.29</v>
      </c>
      <c r="L79" s="10">
        <v>346</v>
      </c>
      <c r="M79" s="18" t="s">
        <v>568</v>
      </c>
    </row>
    <row r="80" spans="1:13">
      <c r="A80" s="49" t="s">
        <v>662</v>
      </c>
      <c r="B80" s="10">
        <v>1.94</v>
      </c>
      <c r="C80" s="10">
        <v>2.33</v>
      </c>
      <c r="D80" s="10">
        <v>296</v>
      </c>
      <c r="E80" s="18" t="s">
        <v>562</v>
      </c>
      <c r="G80" s="49" t="s">
        <v>669</v>
      </c>
      <c r="H80" s="293" t="s">
        <v>75</v>
      </c>
      <c r="I80" s="199" t="s">
        <v>4</v>
      </c>
      <c r="J80" s="10">
        <v>1.97</v>
      </c>
      <c r="K80" s="10">
        <v>2.34</v>
      </c>
      <c r="L80" s="10">
        <v>220</v>
      </c>
      <c r="M80" s="18" t="s">
        <v>568</v>
      </c>
    </row>
    <row r="81" spans="1:13">
      <c r="A81" s="49" t="s">
        <v>663</v>
      </c>
      <c r="B81" s="13">
        <v>1.9</v>
      </c>
      <c r="C81" s="13">
        <v>2.1800000000000002</v>
      </c>
      <c r="D81" s="10">
        <v>331</v>
      </c>
      <c r="E81" s="18" t="s">
        <v>562</v>
      </c>
      <c r="G81" s="49" t="s">
        <v>670</v>
      </c>
      <c r="H81" s="293" t="s">
        <v>75</v>
      </c>
      <c r="I81" s="199" t="s">
        <v>4</v>
      </c>
      <c r="J81" s="10">
        <v>2.02</v>
      </c>
      <c r="K81" s="10">
        <v>2.31</v>
      </c>
      <c r="L81" s="10">
        <v>113</v>
      </c>
      <c r="M81" s="18" t="s">
        <v>568</v>
      </c>
    </row>
    <row r="82" spans="1:13">
      <c r="A82" s="49" t="s">
        <v>1200</v>
      </c>
      <c r="B82" s="10">
        <v>1.92</v>
      </c>
      <c r="C82" s="10">
        <v>2.21</v>
      </c>
      <c r="D82" s="10">
        <v>346</v>
      </c>
      <c r="E82" s="18" t="s">
        <v>562</v>
      </c>
      <c r="G82" s="49" t="s">
        <v>671</v>
      </c>
      <c r="H82" s="293" t="s">
        <v>75</v>
      </c>
      <c r="I82" s="199" t="s">
        <v>4</v>
      </c>
      <c r="J82" s="10">
        <v>2</v>
      </c>
      <c r="K82" s="10">
        <v>2.3199999999999998</v>
      </c>
      <c r="L82" s="10">
        <v>96.1</v>
      </c>
      <c r="M82" s="18" t="s">
        <v>568</v>
      </c>
    </row>
    <row r="83" spans="1:13">
      <c r="A83" s="49" t="s">
        <v>664</v>
      </c>
      <c r="B83" s="13">
        <v>1.94</v>
      </c>
      <c r="C83" s="13">
        <v>2.31</v>
      </c>
      <c r="D83" s="13">
        <v>178</v>
      </c>
      <c r="E83" s="18" t="s">
        <v>562</v>
      </c>
      <c r="G83" s="49" t="s">
        <v>672</v>
      </c>
      <c r="H83" s="293" t="s">
        <v>75</v>
      </c>
      <c r="I83" s="199" t="s">
        <v>4</v>
      </c>
      <c r="J83" s="10">
        <v>1.98</v>
      </c>
      <c r="K83" s="10">
        <v>2.2799999999999998</v>
      </c>
      <c r="L83" s="10">
        <v>49.6</v>
      </c>
      <c r="M83" s="18" t="s">
        <v>568</v>
      </c>
    </row>
    <row r="84" spans="1:13">
      <c r="A84" s="49" t="s">
        <v>665</v>
      </c>
      <c r="B84" s="10">
        <v>1.95</v>
      </c>
      <c r="C84" s="10">
        <v>2.31</v>
      </c>
      <c r="D84" s="13">
        <v>347</v>
      </c>
      <c r="E84" s="18" t="s">
        <v>562</v>
      </c>
      <c r="G84" s="49" t="s">
        <v>673</v>
      </c>
      <c r="H84" s="293" t="s">
        <v>75</v>
      </c>
      <c r="I84" s="199" t="s">
        <v>4</v>
      </c>
      <c r="J84" s="10">
        <v>1.95</v>
      </c>
      <c r="K84" s="10">
        <v>2.29</v>
      </c>
      <c r="L84" s="10">
        <v>306</v>
      </c>
      <c r="M84" s="18" t="s">
        <v>568</v>
      </c>
    </row>
    <row r="85" spans="1:13">
      <c r="A85" s="49" t="s">
        <v>666</v>
      </c>
      <c r="B85" s="10">
        <v>1.95</v>
      </c>
      <c r="C85" s="10">
        <v>2.34</v>
      </c>
      <c r="D85" s="10">
        <v>246</v>
      </c>
      <c r="E85" s="18" t="s">
        <v>562</v>
      </c>
      <c r="G85" s="49" t="s">
        <v>674</v>
      </c>
      <c r="H85" s="293" t="s">
        <v>75</v>
      </c>
      <c r="I85" s="199" t="s">
        <v>4</v>
      </c>
      <c r="J85" s="10">
        <v>1.96</v>
      </c>
      <c r="K85" s="10">
        <v>2.29</v>
      </c>
      <c r="L85" s="10">
        <v>369</v>
      </c>
      <c r="M85" s="18" t="s">
        <v>568</v>
      </c>
    </row>
    <row r="86" spans="1:13">
      <c r="A86" s="49" t="s">
        <v>667</v>
      </c>
      <c r="B86" s="10">
        <v>1.95</v>
      </c>
      <c r="C86" s="10">
        <v>2.35</v>
      </c>
      <c r="D86" s="10">
        <v>257</v>
      </c>
      <c r="E86" s="18" t="s">
        <v>562</v>
      </c>
      <c r="G86" s="49" t="s">
        <v>675</v>
      </c>
      <c r="H86" s="293" t="s">
        <v>75</v>
      </c>
      <c r="I86" s="199" t="s">
        <v>4</v>
      </c>
      <c r="J86" s="10">
        <v>1.96</v>
      </c>
      <c r="K86" s="10">
        <v>2.2999999999999998</v>
      </c>
      <c r="L86" s="10">
        <v>235</v>
      </c>
      <c r="M86" s="18" t="s">
        <v>568</v>
      </c>
    </row>
    <row r="87" spans="1:13">
      <c r="A87" s="49" t="s">
        <v>668</v>
      </c>
      <c r="B87" s="10">
        <v>1.94</v>
      </c>
      <c r="C87" s="10">
        <v>2.29</v>
      </c>
      <c r="D87" s="10">
        <v>346</v>
      </c>
      <c r="E87" s="18" t="s">
        <v>562</v>
      </c>
      <c r="G87" s="49" t="s">
        <v>676</v>
      </c>
      <c r="H87" s="293" t="s">
        <v>75</v>
      </c>
      <c r="I87" s="199" t="s">
        <v>4</v>
      </c>
      <c r="J87" s="10">
        <v>1.96</v>
      </c>
      <c r="K87" s="10">
        <v>2.2999999999999998</v>
      </c>
      <c r="L87" s="10">
        <v>157</v>
      </c>
      <c r="M87" s="18" t="s">
        <v>568</v>
      </c>
    </row>
    <row r="88" spans="1:13">
      <c r="A88" s="49" t="s">
        <v>669</v>
      </c>
      <c r="B88" s="10">
        <v>1.97</v>
      </c>
      <c r="C88" s="10">
        <v>2.34</v>
      </c>
      <c r="D88" s="13">
        <v>220</v>
      </c>
      <c r="E88" s="18" t="s">
        <v>562</v>
      </c>
      <c r="G88" s="49" t="s">
        <v>677</v>
      </c>
      <c r="H88" s="293" t="s">
        <v>75</v>
      </c>
      <c r="I88" s="199" t="s">
        <v>4</v>
      </c>
      <c r="J88" s="10">
        <v>1.93</v>
      </c>
      <c r="K88" s="10">
        <v>2.27</v>
      </c>
      <c r="L88" s="10">
        <v>129</v>
      </c>
      <c r="M88" s="18" t="s">
        <v>568</v>
      </c>
    </row>
    <row r="89" spans="1:13">
      <c r="A89" s="49" t="s">
        <v>670</v>
      </c>
      <c r="B89" s="10">
        <v>2.02</v>
      </c>
      <c r="C89" s="10">
        <v>2.31</v>
      </c>
      <c r="D89" s="10">
        <v>113</v>
      </c>
      <c r="E89" s="18" t="s">
        <v>562</v>
      </c>
      <c r="G89" s="49" t="s">
        <v>678</v>
      </c>
      <c r="H89" s="293" t="s">
        <v>75</v>
      </c>
      <c r="I89" s="199" t="s">
        <v>4</v>
      </c>
      <c r="J89" s="10">
        <v>1.95</v>
      </c>
      <c r="K89" s="10">
        <v>2.31</v>
      </c>
      <c r="L89" s="10">
        <v>89.6</v>
      </c>
      <c r="M89" s="18" t="s">
        <v>568</v>
      </c>
    </row>
    <row r="90" spans="1:13">
      <c r="A90" s="49" t="s">
        <v>671</v>
      </c>
      <c r="B90" s="10">
        <v>2</v>
      </c>
      <c r="C90" s="10">
        <v>2.3199999999999998</v>
      </c>
      <c r="D90" s="10">
        <v>96.1</v>
      </c>
      <c r="E90" s="18" t="s">
        <v>562</v>
      </c>
      <c r="G90" s="49" t="s">
        <v>679</v>
      </c>
      <c r="H90" s="293" t="s">
        <v>75</v>
      </c>
      <c r="I90" s="199" t="s">
        <v>4</v>
      </c>
      <c r="J90" s="10">
        <v>1.93</v>
      </c>
      <c r="K90" s="10">
        <v>2.37</v>
      </c>
      <c r="L90" s="10">
        <v>146</v>
      </c>
      <c r="M90" s="18" t="s">
        <v>568</v>
      </c>
    </row>
    <row r="91" spans="1:13">
      <c r="A91" s="49" t="s">
        <v>672</v>
      </c>
      <c r="B91" s="10">
        <v>1.98</v>
      </c>
      <c r="C91" s="10">
        <v>2.2799999999999998</v>
      </c>
      <c r="D91" s="10">
        <v>49.6</v>
      </c>
      <c r="E91" s="18" t="s">
        <v>562</v>
      </c>
      <c r="G91" s="49" t="s">
        <v>680</v>
      </c>
      <c r="H91" s="293" t="s">
        <v>75</v>
      </c>
      <c r="I91" s="199" t="s">
        <v>4</v>
      </c>
      <c r="J91" s="10">
        <v>1.93</v>
      </c>
      <c r="K91" s="10">
        <v>2.37</v>
      </c>
      <c r="L91" s="10">
        <v>166</v>
      </c>
      <c r="M91" s="18" t="s">
        <v>568</v>
      </c>
    </row>
    <row r="92" spans="1:13">
      <c r="A92" s="49" t="s">
        <v>673</v>
      </c>
      <c r="B92" s="13">
        <v>1.95</v>
      </c>
      <c r="C92" s="13">
        <v>2.29</v>
      </c>
      <c r="D92" s="13">
        <v>306</v>
      </c>
      <c r="E92" s="18" t="s">
        <v>562</v>
      </c>
      <c r="G92" s="49" t="s">
        <v>681</v>
      </c>
      <c r="H92" s="293" t="s">
        <v>75</v>
      </c>
      <c r="I92" s="199" t="s">
        <v>4</v>
      </c>
      <c r="J92" s="10">
        <v>1.89</v>
      </c>
      <c r="K92" s="10">
        <v>2.27</v>
      </c>
      <c r="L92" s="10">
        <v>239</v>
      </c>
      <c r="M92" s="18" t="s">
        <v>568</v>
      </c>
    </row>
    <row r="93" spans="1:13">
      <c r="A93" s="49" t="s">
        <v>674</v>
      </c>
      <c r="B93" s="13">
        <v>1.96</v>
      </c>
      <c r="C93" s="13">
        <v>2.29</v>
      </c>
      <c r="D93" s="13">
        <v>369</v>
      </c>
      <c r="E93" s="18" t="s">
        <v>562</v>
      </c>
      <c r="G93" s="49" t="s">
        <v>682</v>
      </c>
      <c r="H93" s="293" t="s">
        <v>75</v>
      </c>
      <c r="I93" s="199" t="s">
        <v>4</v>
      </c>
      <c r="J93" s="10">
        <v>1.94</v>
      </c>
      <c r="K93" s="10">
        <v>2.35</v>
      </c>
      <c r="L93" s="10">
        <v>205</v>
      </c>
      <c r="M93" s="18" t="s">
        <v>568</v>
      </c>
    </row>
    <row r="94" spans="1:13">
      <c r="A94" s="49" t="s">
        <v>675</v>
      </c>
      <c r="B94" s="13">
        <v>1.96</v>
      </c>
      <c r="C94" s="13">
        <v>2.2999999999999998</v>
      </c>
      <c r="D94" s="13">
        <v>235</v>
      </c>
      <c r="E94" s="18" t="s">
        <v>562</v>
      </c>
      <c r="G94" s="49" t="s">
        <v>683</v>
      </c>
      <c r="H94" s="293" t="s">
        <v>75</v>
      </c>
      <c r="I94" s="199" t="s">
        <v>4</v>
      </c>
      <c r="J94" s="10">
        <v>1.93</v>
      </c>
      <c r="K94" s="10">
        <v>2.3199999999999998</v>
      </c>
      <c r="L94" s="10">
        <v>100</v>
      </c>
      <c r="M94" s="18" t="s">
        <v>568</v>
      </c>
    </row>
    <row r="95" spans="1:13">
      <c r="A95" s="49" t="s">
        <v>676</v>
      </c>
      <c r="B95" s="10">
        <v>1.96</v>
      </c>
      <c r="C95" s="10">
        <v>2.2999999999999998</v>
      </c>
      <c r="D95" s="10">
        <v>157</v>
      </c>
      <c r="E95" s="18" t="s">
        <v>563</v>
      </c>
      <c r="G95" s="49" t="s">
        <v>684</v>
      </c>
      <c r="H95" s="293" t="s">
        <v>75</v>
      </c>
      <c r="I95" s="199" t="s">
        <v>4</v>
      </c>
      <c r="J95" s="10">
        <v>1.91</v>
      </c>
      <c r="K95" s="10">
        <v>2.2000000000000002</v>
      </c>
      <c r="L95" s="10">
        <v>168</v>
      </c>
      <c r="M95" s="18" t="s">
        <v>568</v>
      </c>
    </row>
    <row r="96" spans="1:13">
      <c r="A96" s="49" t="s">
        <v>677</v>
      </c>
      <c r="B96" s="10">
        <v>1.93</v>
      </c>
      <c r="C96" s="10">
        <v>2.27</v>
      </c>
      <c r="D96" s="10">
        <v>129</v>
      </c>
      <c r="E96" s="18" t="s">
        <v>563</v>
      </c>
      <c r="G96" s="49" t="s">
        <v>685</v>
      </c>
      <c r="H96" s="293" t="s">
        <v>75</v>
      </c>
      <c r="I96" s="199" t="s">
        <v>4</v>
      </c>
      <c r="J96" s="10">
        <v>1.92</v>
      </c>
      <c r="K96" s="10">
        <v>2.3199999999999998</v>
      </c>
      <c r="L96" s="10">
        <v>104</v>
      </c>
      <c r="M96" s="18" t="s">
        <v>568</v>
      </c>
    </row>
    <row r="97" spans="1:13">
      <c r="A97" s="49" t="s">
        <v>678</v>
      </c>
      <c r="B97" s="10">
        <v>1.95</v>
      </c>
      <c r="C97" s="10">
        <v>2.31</v>
      </c>
      <c r="D97" s="10">
        <v>89.6</v>
      </c>
      <c r="E97" s="18" t="s">
        <v>563</v>
      </c>
      <c r="G97" s="49" t="s">
        <v>686</v>
      </c>
      <c r="H97" s="293" t="s">
        <v>75</v>
      </c>
      <c r="I97" s="199" t="s">
        <v>4</v>
      </c>
      <c r="J97" s="13">
        <v>1.93</v>
      </c>
      <c r="K97" s="13">
        <v>2.2400000000000002</v>
      </c>
      <c r="L97" s="13">
        <v>117</v>
      </c>
      <c r="M97" s="18" t="s">
        <v>568</v>
      </c>
    </row>
    <row r="98" spans="1:13">
      <c r="A98" s="49" t="s">
        <v>679</v>
      </c>
      <c r="B98" s="10">
        <v>1.93</v>
      </c>
      <c r="C98" s="10">
        <v>2.37</v>
      </c>
      <c r="D98" s="10">
        <v>146</v>
      </c>
      <c r="E98" s="18" t="s">
        <v>563</v>
      </c>
      <c r="G98" s="49" t="s">
        <v>687</v>
      </c>
      <c r="H98" s="293" t="s">
        <v>75</v>
      </c>
      <c r="I98" s="199" t="s">
        <v>4</v>
      </c>
      <c r="J98" s="10">
        <v>1.93</v>
      </c>
      <c r="K98" s="10">
        <v>2.27</v>
      </c>
      <c r="L98" s="10">
        <v>154</v>
      </c>
      <c r="M98" s="18" t="s">
        <v>568</v>
      </c>
    </row>
    <row r="99" spans="1:13">
      <c r="A99" s="49" t="s">
        <v>680</v>
      </c>
      <c r="B99" s="10">
        <v>1.93</v>
      </c>
      <c r="C99" s="10">
        <v>2.37</v>
      </c>
      <c r="D99" s="10">
        <v>166</v>
      </c>
      <c r="E99" s="18" t="s">
        <v>563</v>
      </c>
      <c r="G99" s="49" t="s">
        <v>688</v>
      </c>
      <c r="H99" s="293" t="s">
        <v>75</v>
      </c>
      <c r="I99" s="199" t="s">
        <v>4</v>
      </c>
      <c r="J99" s="13">
        <v>1.93</v>
      </c>
      <c r="K99" s="13">
        <v>2.27</v>
      </c>
      <c r="L99" s="13">
        <v>38.9</v>
      </c>
      <c r="M99" s="18" t="s">
        <v>568</v>
      </c>
    </row>
    <row r="100" spans="1:13">
      <c r="A100" s="49" t="s">
        <v>681</v>
      </c>
      <c r="B100" s="10">
        <v>1.89</v>
      </c>
      <c r="C100" s="10">
        <v>2.27</v>
      </c>
      <c r="D100" s="10">
        <v>239</v>
      </c>
      <c r="E100" s="18" t="s">
        <v>563</v>
      </c>
      <c r="G100" s="49" t="s">
        <v>689</v>
      </c>
      <c r="H100" s="293" t="s">
        <v>75</v>
      </c>
      <c r="I100" s="199" t="s">
        <v>4</v>
      </c>
      <c r="J100" s="10">
        <v>1.93</v>
      </c>
      <c r="K100" s="10">
        <v>2.37</v>
      </c>
      <c r="L100" s="13">
        <v>192</v>
      </c>
      <c r="M100" s="18" t="s">
        <v>568</v>
      </c>
    </row>
    <row r="101" spans="1:13">
      <c r="A101" s="49" t="s">
        <v>682</v>
      </c>
      <c r="B101" s="10">
        <v>1.94</v>
      </c>
      <c r="C101" s="10">
        <v>2.35</v>
      </c>
      <c r="D101" s="10">
        <v>205</v>
      </c>
      <c r="E101" s="18" t="s">
        <v>563</v>
      </c>
      <c r="G101" s="49" t="s">
        <v>690</v>
      </c>
      <c r="H101" s="293" t="s">
        <v>2</v>
      </c>
      <c r="I101" s="199" t="s">
        <v>4</v>
      </c>
      <c r="J101" s="10">
        <v>1.92</v>
      </c>
      <c r="K101" s="10">
        <v>2.2999999999999998</v>
      </c>
      <c r="L101" s="10">
        <v>264</v>
      </c>
      <c r="M101" s="18" t="s">
        <v>568</v>
      </c>
    </row>
    <row r="102" spans="1:13">
      <c r="A102" s="49" t="s">
        <v>683</v>
      </c>
      <c r="B102" s="10">
        <v>1.93</v>
      </c>
      <c r="C102" s="10">
        <v>2.3199999999999998</v>
      </c>
      <c r="D102" s="10">
        <v>100</v>
      </c>
      <c r="E102" s="18" t="s">
        <v>563</v>
      </c>
      <c r="G102" s="49" t="s">
        <v>691</v>
      </c>
      <c r="H102" s="293" t="s">
        <v>2</v>
      </c>
      <c r="I102" s="199" t="s">
        <v>4</v>
      </c>
      <c r="J102" s="10">
        <v>1.91</v>
      </c>
      <c r="K102" s="10">
        <v>2.4</v>
      </c>
      <c r="L102" s="10">
        <v>376</v>
      </c>
      <c r="M102" s="18" t="s">
        <v>568</v>
      </c>
    </row>
    <row r="103" spans="1:13">
      <c r="A103" s="49" t="s">
        <v>684</v>
      </c>
      <c r="B103" s="10">
        <v>1.91</v>
      </c>
      <c r="C103" s="10">
        <v>2.2000000000000002</v>
      </c>
      <c r="D103" s="10">
        <v>168</v>
      </c>
      <c r="E103" s="18" t="s">
        <v>563</v>
      </c>
      <c r="G103" s="49" t="s">
        <v>692</v>
      </c>
      <c r="H103" s="293" t="s">
        <v>2</v>
      </c>
      <c r="I103" s="199" t="s">
        <v>4</v>
      </c>
      <c r="J103" s="10">
        <v>1.99</v>
      </c>
      <c r="K103" s="10">
        <v>2.27</v>
      </c>
      <c r="L103" s="10">
        <v>63.4</v>
      </c>
      <c r="M103" s="18" t="s">
        <v>568</v>
      </c>
    </row>
    <row r="104" spans="1:13">
      <c r="A104" s="49" t="s">
        <v>685</v>
      </c>
      <c r="B104" s="10">
        <v>1.92</v>
      </c>
      <c r="C104" s="10">
        <v>2.3199999999999998</v>
      </c>
      <c r="D104" s="10">
        <v>104</v>
      </c>
      <c r="E104" s="18" t="s">
        <v>563</v>
      </c>
      <c r="G104" s="49" t="s">
        <v>693</v>
      </c>
      <c r="H104" s="293" t="s">
        <v>2</v>
      </c>
      <c r="I104" s="199" t="s">
        <v>4</v>
      </c>
      <c r="J104" s="10">
        <v>1.94</v>
      </c>
      <c r="K104" s="10">
        <v>2.39</v>
      </c>
      <c r="L104" s="10">
        <v>221</v>
      </c>
      <c r="M104" s="18" t="s">
        <v>568</v>
      </c>
    </row>
    <row r="105" spans="1:13">
      <c r="A105" s="197" t="s">
        <v>686</v>
      </c>
      <c r="B105" s="13">
        <v>1.93</v>
      </c>
      <c r="C105" s="13">
        <v>2.2400000000000002</v>
      </c>
      <c r="D105" s="10">
        <v>117</v>
      </c>
      <c r="E105" s="18" t="s">
        <v>563</v>
      </c>
      <c r="G105" s="49" t="s">
        <v>694</v>
      </c>
      <c r="H105" s="293" t="s">
        <v>2</v>
      </c>
      <c r="I105" s="199" t="s">
        <v>4</v>
      </c>
      <c r="J105" s="10">
        <v>1.98</v>
      </c>
      <c r="K105" s="10">
        <v>2.34</v>
      </c>
      <c r="L105" s="10">
        <v>114</v>
      </c>
      <c r="M105" s="18" t="s">
        <v>568</v>
      </c>
    </row>
    <row r="106" spans="1:13">
      <c r="A106" s="196" t="s">
        <v>687</v>
      </c>
      <c r="B106" s="10">
        <v>1.93</v>
      </c>
      <c r="C106" s="10">
        <v>2.27</v>
      </c>
      <c r="D106" s="10">
        <v>154</v>
      </c>
      <c r="E106" s="18" t="s">
        <v>563</v>
      </c>
      <c r="G106" s="49" t="s">
        <v>695</v>
      </c>
      <c r="H106" s="293" t="s">
        <v>2</v>
      </c>
      <c r="I106" s="199" t="s">
        <v>4</v>
      </c>
      <c r="J106" s="10">
        <v>1.97</v>
      </c>
      <c r="K106" s="10">
        <v>2.27</v>
      </c>
      <c r="L106" s="10">
        <v>77.2</v>
      </c>
      <c r="M106" s="18" t="s">
        <v>568</v>
      </c>
    </row>
    <row r="107" spans="1:13">
      <c r="A107" s="197" t="s">
        <v>688</v>
      </c>
      <c r="B107" s="13">
        <v>1.93</v>
      </c>
      <c r="C107" s="13">
        <v>2.27</v>
      </c>
      <c r="D107" s="13">
        <v>38.9</v>
      </c>
      <c r="E107" s="18" t="s">
        <v>563</v>
      </c>
      <c r="G107" s="49" t="s">
        <v>696</v>
      </c>
      <c r="H107" s="293" t="s">
        <v>2</v>
      </c>
      <c r="I107" s="199" t="s">
        <v>4</v>
      </c>
      <c r="J107" s="13">
        <v>1.93</v>
      </c>
      <c r="K107" s="13">
        <v>2.27</v>
      </c>
      <c r="L107" s="13">
        <v>72.2</v>
      </c>
      <c r="M107" s="18" t="s">
        <v>568</v>
      </c>
    </row>
    <row r="108" spans="1:13">
      <c r="A108" s="197" t="s">
        <v>689</v>
      </c>
      <c r="B108" s="10">
        <v>1.93</v>
      </c>
      <c r="C108" s="10">
        <v>2.37</v>
      </c>
      <c r="D108" s="13">
        <v>192</v>
      </c>
      <c r="E108" s="18" t="s">
        <v>563</v>
      </c>
      <c r="G108" s="49" t="s">
        <v>697</v>
      </c>
      <c r="H108" s="293" t="s">
        <v>2</v>
      </c>
      <c r="I108" s="199" t="s">
        <v>4</v>
      </c>
      <c r="J108" s="13">
        <v>1.89</v>
      </c>
      <c r="K108" s="13">
        <v>2.34</v>
      </c>
      <c r="L108" s="13">
        <v>49.6</v>
      </c>
      <c r="M108" s="18" t="s">
        <v>568</v>
      </c>
    </row>
    <row r="109" spans="1:13">
      <c r="A109" s="198" t="s">
        <v>1228</v>
      </c>
      <c r="B109" s="10">
        <v>1.98</v>
      </c>
      <c r="C109" s="10">
        <v>2.25</v>
      </c>
      <c r="D109" s="10">
        <v>24.9</v>
      </c>
      <c r="E109" s="18" t="s">
        <v>563</v>
      </c>
      <c r="G109" s="49" t="s">
        <v>698</v>
      </c>
      <c r="H109" s="293" t="s">
        <v>2</v>
      </c>
      <c r="I109" s="199" t="s">
        <v>4</v>
      </c>
      <c r="J109" s="13">
        <v>1.89</v>
      </c>
      <c r="K109" s="13">
        <v>2.27</v>
      </c>
      <c r="L109" s="13">
        <v>89.4</v>
      </c>
      <c r="M109" s="18" t="s">
        <v>568</v>
      </c>
    </row>
    <row r="110" spans="1:13">
      <c r="A110" s="49" t="s">
        <v>690</v>
      </c>
      <c r="B110" s="10">
        <v>1.92</v>
      </c>
      <c r="C110" s="10">
        <v>2.2999999999999998</v>
      </c>
      <c r="D110" s="10">
        <v>264</v>
      </c>
      <c r="E110" s="18" t="s">
        <v>563</v>
      </c>
      <c r="G110" s="49" t="s">
        <v>699</v>
      </c>
      <c r="H110" s="293" t="s">
        <v>2</v>
      </c>
      <c r="I110" s="199" t="s">
        <v>4</v>
      </c>
      <c r="J110" s="10">
        <v>1.9</v>
      </c>
      <c r="K110" s="10">
        <v>2.2999999999999998</v>
      </c>
      <c r="L110" s="10">
        <v>101</v>
      </c>
      <c r="M110" s="18" t="s">
        <v>568</v>
      </c>
    </row>
    <row r="111" spans="1:13">
      <c r="A111" s="49" t="s">
        <v>691</v>
      </c>
      <c r="B111" s="10">
        <v>1.91</v>
      </c>
      <c r="C111" s="10">
        <v>2.4</v>
      </c>
      <c r="D111" s="10">
        <v>376</v>
      </c>
      <c r="E111" s="18" t="s">
        <v>563</v>
      </c>
      <c r="G111" s="49" t="s">
        <v>700</v>
      </c>
      <c r="H111" s="293" t="s">
        <v>2</v>
      </c>
      <c r="I111" s="199" t="s">
        <v>4</v>
      </c>
      <c r="J111" s="10">
        <v>1.89</v>
      </c>
      <c r="K111" s="10">
        <v>2.2999999999999998</v>
      </c>
      <c r="L111" s="10">
        <v>217</v>
      </c>
      <c r="M111" s="18" t="s">
        <v>568</v>
      </c>
    </row>
    <row r="112" spans="1:13">
      <c r="A112" s="49" t="s">
        <v>692</v>
      </c>
      <c r="B112" s="10">
        <v>1.99</v>
      </c>
      <c r="C112" s="10">
        <v>2.27</v>
      </c>
      <c r="D112" s="13">
        <v>63.4</v>
      </c>
      <c r="E112" s="18" t="s">
        <v>563</v>
      </c>
      <c r="G112" s="49" t="s">
        <v>701</v>
      </c>
      <c r="H112" s="293" t="s">
        <v>137</v>
      </c>
      <c r="I112" s="199" t="s">
        <v>4</v>
      </c>
      <c r="J112" s="10">
        <v>1.91</v>
      </c>
      <c r="K112" s="10">
        <v>2.16</v>
      </c>
      <c r="L112" s="10">
        <v>112</v>
      </c>
      <c r="M112" s="18" t="s">
        <v>568</v>
      </c>
    </row>
    <row r="113" spans="1:13">
      <c r="A113" s="49" t="s">
        <v>693</v>
      </c>
      <c r="B113" s="10">
        <v>1.94</v>
      </c>
      <c r="C113" s="10">
        <v>2.39</v>
      </c>
      <c r="D113" s="10">
        <v>221</v>
      </c>
      <c r="E113" s="18" t="s">
        <v>563</v>
      </c>
      <c r="G113" s="49" t="s">
        <v>702</v>
      </c>
      <c r="H113" s="293" t="s">
        <v>137</v>
      </c>
      <c r="I113" s="199" t="s">
        <v>4</v>
      </c>
      <c r="J113" s="10">
        <v>1.95</v>
      </c>
      <c r="K113" s="10">
        <v>2.2400000000000002</v>
      </c>
      <c r="L113" s="10">
        <v>151</v>
      </c>
      <c r="M113" s="18" t="s">
        <v>568</v>
      </c>
    </row>
    <row r="114" spans="1:13">
      <c r="A114" s="49" t="s">
        <v>694</v>
      </c>
      <c r="B114" s="10">
        <v>1.98</v>
      </c>
      <c r="C114" s="10">
        <v>2.34</v>
      </c>
      <c r="D114" s="10">
        <v>114</v>
      </c>
      <c r="E114" s="18" t="s">
        <v>563</v>
      </c>
      <c r="G114" s="49" t="s">
        <v>703</v>
      </c>
      <c r="H114" s="293" t="s">
        <v>137</v>
      </c>
      <c r="I114" s="199" t="s">
        <v>4</v>
      </c>
      <c r="J114" s="10">
        <v>1.9</v>
      </c>
      <c r="K114" s="10">
        <v>2.29</v>
      </c>
      <c r="L114" s="10">
        <v>334</v>
      </c>
      <c r="M114" s="18" t="s">
        <v>568</v>
      </c>
    </row>
    <row r="115" spans="1:13">
      <c r="A115" s="49" t="s">
        <v>695</v>
      </c>
      <c r="B115" s="10">
        <v>1.97</v>
      </c>
      <c r="C115" s="10">
        <v>2.27</v>
      </c>
      <c r="D115" s="10">
        <v>77.2</v>
      </c>
      <c r="E115" s="18" t="s">
        <v>563</v>
      </c>
      <c r="G115" s="49" t="s">
        <v>704</v>
      </c>
      <c r="H115" s="293" t="s">
        <v>137</v>
      </c>
      <c r="I115" s="199" t="s">
        <v>564</v>
      </c>
      <c r="J115" s="10">
        <v>1.9</v>
      </c>
      <c r="K115" s="10">
        <v>2.33</v>
      </c>
      <c r="L115" s="10">
        <v>221</v>
      </c>
      <c r="M115" s="18" t="s">
        <v>568</v>
      </c>
    </row>
    <row r="116" spans="1:13">
      <c r="A116" s="197" t="s">
        <v>696</v>
      </c>
      <c r="B116" s="13">
        <v>1.93</v>
      </c>
      <c r="C116" s="13">
        <v>2.27</v>
      </c>
      <c r="D116" s="13">
        <v>72.2</v>
      </c>
      <c r="E116" s="18" t="s">
        <v>563</v>
      </c>
      <c r="G116" s="49" t="s">
        <v>705</v>
      </c>
      <c r="H116" s="293" t="s">
        <v>137</v>
      </c>
      <c r="I116" s="199" t="s">
        <v>564</v>
      </c>
      <c r="J116" s="13">
        <v>1.91</v>
      </c>
      <c r="K116" s="13">
        <v>2.2799999999999998</v>
      </c>
      <c r="L116" s="13">
        <v>295</v>
      </c>
      <c r="M116" s="18" t="s">
        <v>568</v>
      </c>
    </row>
    <row r="117" spans="1:13">
      <c r="A117" s="196" t="s">
        <v>697</v>
      </c>
      <c r="B117" s="13">
        <v>1.89</v>
      </c>
      <c r="C117" s="13">
        <v>2.34</v>
      </c>
      <c r="D117" s="13">
        <v>49.6</v>
      </c>
      <c r="E117" s="18" t="s">
        <v>563</v>
      </c>
      <c r="G117" s="49" t="s">
        <v>706</v>
      </c>
      <c r="H117" s="293" t="s">
        <v>137</v>
      </c>
      <c r="I117" s="199" t="s">
        <v>4</v>
      </c>
      <c r="J117" s="10">
        <v>1.96</v>
      </c>
      <c r="K117" s="10">
        <v>2.34</v>
      </c>
      <c r="L117" s="10">
        <v>178</v>
      </c>
      <c r="M117" s="18" t="s">
        <v>568</v>
      </c>
    </row>
    <row r="118" spans="1:13">
      <c r="A118" s="197" t="s">
        <v>698</v>
      </c>
      <c r="B118" s="13">
        <v>1.89</v>
      </c>
      <c r="C118" s="13">
        <v>2.27</v>
      </c>
      <c r="D118" s="13">
        <v>89.4</v>
      </c>
      <c r="E118" s="19" t="s">
        <v>563</v>
      </c>
      <c r="G118" s="49" t="s">
        <v>707</v>
      </c>
      <c r="H118" s="293" t="s">
        <v>137</v>
      </c>
      <c r="I118" s="199" t="s">
        <v>4</v>
      </c>
      <c r="J118" s="13">
        <v>1.88</v>
      </c>
      <c r="K118" s="13">
        <v>2.21</v>
      </c>
      <c r="L118" s="13">
        <v>162</v>
      </c>
      <c r="M118" s="18" t="s">
        <v>568</v>
      </c>
    </row>
    <row r="119" spans="1:13">
      <c r="A119" s="49" t="s">
        <v>699</v>
      </c>
      <c r="B119" s="10">
        <v>1.9</v>
      </c>
      <c r="C119" s="10">
        <v>2.2999999999999998</v>
      </c>
      <c r="D119" s="10">
        <v>101</v>
      </c>
      <c r="E119" s="18" t="s">
        <v>562</v>
      </c>
      <c r="G119" s="49" t="s">
        <v>708</v>
      </c>
      <c r="H119" s="293" t="s">
        <v>137</v>
      </c>
      <c r="I119" s="199" t="s">
        <v>4</v>
      </c>
      <c r="J119" s="10">
        <v>1.93</v>
      </c>
      <c r="K119" s="10">
        <v>2.35</v>
      </c>
      <c r="L119" s="10">
        <v>336</v>
      </c>
      <c r="M119" s="18" t="s">
        <v>568</v>
      </c>
    </row>
    <row r="120" spans="1:13">
      <c r="A120" s="49" t="s">
        <v>700</v>
      </c>
      <c r="B120" s="10">
        <v>1.89</v>
      </c>
      <c r="C120" s="10">
        <v>2.2999999999999998</v>
      </c>
      <c r="D120" s="10">
        <v>217</v>
      </c>
      <c r="E120" s="18" t="s">
        <v>562</v>
      </c>
      <c r="G120" s="49" t="s">
        <v>709</v>
      </c>
      <c r="H120" s="293" t="s">
        <v>137</v>
      </c>
      <c r="I120" s="199" t="s">
        <v>564</v>
      </c>
      <c r="J120" s="13">
        <v>1.9</v>
      </c>
      <c r="K120" s="13">
        <v>2.2799999999999998</v>
      </c>
      <c r="L120" s="13">
        <v>343</v>
      </c>
      <c r="M120" s="18" t="s">
        <v>568</v>
      </c>
    </row>
    <row r="121" spans="1:13">
      <c r="A121" s="49" t="s">
        <v>701</v>
      </c>
      <c r="B121" s="10">
        <v>1.91</v>
      </c>
      <c r="C121" s="10">
        <v>2.16</v>
      </c>
      <c r="D121" s="10">
        <v>112</v>
      </c>
      <c r="E121" s="18" t="s">
        <v>562</v>
      </c>
      <c r="G121" s="49" t="s">
        <v>710</v>
      </c>
      <c r="H121" s="293" t="s">
        <v>137</v>
      </c>
      <c r="I121" s="199" t="s">
        <v>564</v>
      </c>
      <c r="J121" s="10">
        <v>1.93</v>
      </c>
      <c r="K121" s="10">
        <v>2.0699999999999998</v>
      </c>
      <c r="L121" s="13">
        <v>163</v>
      </c>
      <c r="M121" s="18" t="s">
        <v>568</v>
      </c>
    </row>
    <row r="122" spans="1:13">
      <c r="A122" s="198" t="s">
        <v>767</v>
      </c>
      <c r="B122" s="10">
        <v>1.92</v>
      </c>
      <c r="C122" s="10">
        <v>1.03</v>
      </c>
      <c r="D122" s="10">
        <v>7.8</v>
      </c>
      <c r="E122" s="18" t="s">
        <v>562</v>
      </c>
      <c r="G122" s="49" t="s">
        <v>711</v>
      </c>
      <c r="H122" s="293" t="s">
        <v>137</v>
      </c>
      <c r="I122" s="199" t="s">
        <v>4</v>
      </c>
      <c r="J122" s="10">
        <v>1.88</v>
      </c>
      <c r="K122" s="10">
        <v>2.09</v>
      </c>
      <c r="L122" s="10">
        <v>148</v>
      </c>
      <c r="M122" s="18" t="s">
        <v>568</v>
      </c>
    </row>
    <row r="123" spans="1:13">
      <c r="A123" s="49" t="s">
        <v>702</v>
      </c>
      <c r="B123" s="10">
        <v>1.95</v>
      </c>
      <c r="C123" s="10">
        <v>2.2400000000000002</v>
      </c>
      <c r="D123" s="10">
        <v>151</v>
      </c>
      <c r="E123" s="18" t="s">
        <v>562</v>
      </c>
      <c r="G123" s="49" t="s">
        <v>712</v>
      </c>
      <c r="H123" s="293" t="s">
        <v>137</v>
      </c>
      <c r="I123" s="199" t="s">
        <v>4</v>
      </c>
      <c r="J123" s="10">
        <v>1.94</v>
      </c>
      <c r="K123" s="10">
        <v>2.31</v>
      </c>
      <c r="L123" s="10">
        <v>306</v>
      </c>
      <c r="M123" s="18" t="s">
        <v>568</v>
      </c>
    </row>
    <row r="124" spans="1:13">
      <c r="A124" s="49" t="s">
        <v>703</v>
      </c>
      <c r="B124" s="10">
        <v>1.9</v>
      </c>
      <c r="C124" s="10">
        <v>2.29</v>
      </c>
      <c r="D124" s="10">
        <v>334</v>
      </c>
      <c r="E124" s="18" t="s">
        <v>562</v>
      </c>
      <c r="G124" s="49" t="s">
        <v>713</v>
      </c>
      <c r="H124" s="293" t="s">
        <v>137</v>
      </c>
      <c r="I124" s="199" t="s">
        <v>4</v>
      </c>
      <c r="J124" s="10">
        <v>1.98</v>
      </c>
      <c r="K124" s="10">
        <v>2.2400000000000002</v>
      </c>
      <c r="L124" s="10">
        <v>454</v>
      </c>
      <c r="M124" s="18" t="s">
        <v>568</v>
      </c>
    </row>
    <row r="125" spans="1:13">
      <c r="A125" s="49" t="s">
        <v>704</v>
      </c>
      <c r="B125" s="10">
        <v>1.9</v>
      </c>
      <c r="C125" s="10">
        <v>2.33</v>
      </c>
      <c r="D125" s="10">
        <v>221</v>
      </c>
      <c r="E125" s="18" t="s">
        <v>562</v>
      </c>
      <c r="G125" s="49" t="s">
        <v>714</v>
      </c>
      <c r="H125" s="293" t="s">
        <v>137</v>
      </c>
      <c r="I125" s="199" t="s">
        <v>4</v>
      </c>
      <c r="J125" s="10">
        <v>1.88</v>
      </c>
      <c r="K125" s="10">
        <v>2.3199999999999998</v>
      </c>
      <c r="L125" s="10">
        <v>795</v>
      </c>
      <c r="M125" s="18" t="s">
        <v>568</v>
      </c>
    </row>
    <row r="126" spans="1:13">
      <c r="A126" s="49" t="s">
        <v>705</v>
      </c>
      <c r="B126" s="10">
        <v>1.91</v>
      </c>
      <c r="C126" s="10">
        <v>2.2799999999999998</v>
      </c>
      <c r="D126" s="10">
        <v>295</v>
      </c>
      <c r="E126" s="18" t="s">
        <v>562</v>
      </c>
      <c r="G126" s="49" t="s">
        <v>715</v>
      </c>
      <c r="H126" s="293" t="s">
        <v>137</v>
      </c>
      <c r="I126" s="199" t="s">
        <v>4</v>
      </c>
      <c r="J126" s="10">
        <v>1.91</v>
      </c>
      <c r="K126" s="10">
        <v>2.0099999999999998</v>
      </c>
      <c r="L126" s="10">
        <v>123</v>
      </c>
      <c r="M126" s="18" t="s">
        <v>568</v>
      </c>
    </row>
    <row r="127" spans="1:13">
      <c r="A127" s="49" t="s">
        <v>768</v>
      </c>
      <c r="B127" s="10">
        <v>1.87</v>
      </c>
      <c r="C127" s="10">
        <v>2.4</v>
      </c>
      <c r="D127" s="10">
        <v>511</v>
      </c>
      <c r="E127" s="18" t="s">
        <v>562</v>
      </c>
      <c r="G127" s="49" t="s">
        <v>716</v>
      </c>
      <c r="H127" s="293" t="s">
        <v>137</v>
      </c>
      <c r="I127" s="199" t="s">
        <v>4</v>
      </c>
      <c r="J127" s="10">
        <v>1.85</v>
      </c>
      <c r="K127" s="10">
        <v>2.29</v>
      </c>
      <c r="L127" s="13">
        <v>493</v>
      </c>
      <c r="M127" s="18" t="s">
        <v>568</v>
      </c>
    </row>
    <row r="128" spans="1:13">
      <c r="A128" s="49" t="s">
        <v>706</v>
      </c>
      <c r="B128" s="10">
        <v>1.96</v>
      </c>
      <c r="C128" s="10">
        <v>2.34</v>
      </c>
      <c r="D128" s="10">
        <v>178</v>
      </c>
      <c r="E128" s="18" t="s">
        <v>562</v>
      </c>
      <c r="G128" s="49" t="s">
        <v>717</v>
      </c>
      <c r="H128" s="293" t="s">
        <v>137</v>
      </c>
      <c r="I128" s="199" t="s">
        <v>4</v>
      </c>
      <c r="J128" s="10">
        <v>1.87</v>
      </c>
      <c r="K128" s="10">
        <v>2.23</v>
      </c>
      <c r="L128" s="10">
        <v>515</v>
      </c>
      <c r="M128" s="18" t="s">
        <v>568</v>
      </c>
    </row>
    <row r="129" spans="1:13">
      <c r="A129" s="49" t="s">
        <v>707</v>
      </c>
      <c r="B129" s="13">
        <v>1.88</v>
      </c>
      <c r="C129" s="13">
        <v>2.21</v>
      </c>
      <c r="D129" s="10">
        <v>162</v>
      </c>
      <c r="E129" s="18" t="s">
        <v>562</v>
      </c>
      <c r="G129" s="49" t="s">
        <v>718</v>
      </c>
      <c r="H129" s="293" t="s">
        <v>137</v>
      </c>
      <c r="I129" s="199" t="s">
        <v>4</v>
      </c>
      <c r="J129" s="10">
        <v>1.95</v>
      </c>
      <c r="K129" s="10">
        <v>2.2400000000000002</v>
      </c>
      <c r="L129" s="13">
        <v>588</v>
      </c>
      <c r="M129" s="18" t="s">
        <v>568</v>
      </c>
    </row>
    <row r="130" spans="1:13">
      <c r="A130" s="49" t="s">
        <v>708</v>
      </c>
      <c r="B130" s="10">
        <v>1.93</v>
      </c>
      <c r="C130" s="10">
        <v>2.35</v>
      </c>
      <c r="D130" s="10">
        <v>336</v>
      </c>
      <c r="E130" s="18" t="s">
        <v>562</v>
      </c>
      <c r="G130" s="49" t="s">
        <v>719</v>
      </c>
      <c r="H130" s="293" t="s">
        <v>137</v>
      </c>
      <c r="I130" s="199" t="s">
        <v>4</v>
      </c>
      <c r="J130" s="10">
        <v>1.88</v>
      </c>
      <c r="K130" s="10">
        <v>2.17</v>
      </c>
      <c r="L130" s="10">
        <v>309</v>
      </c>
      <c r="M130" s="18" t="s">
        <v>568</v>
      </c>
    </row>
    <row r="131" spans="1:13">
      <c r="A131" s="49" t="s">
        <v>769</v>
      </c>
      <c r="B131" s="13">
        <v>1.92</v>
      </c>
      <c r="C131" s="13">
        <v>1.93</v>
      </c>
      <c r="D131" s="13">
        <v>119</v>
      </c>
      <c r="E131" s="18" t="s">
        <v>562</v>
      </c>
      <c r="G131" s="49" t="s">
        <v>720</v>
      </c>
      <c r="H131" s="293" t="s">
        <v>137</v>
      </c>
      <c r="I131" s="199" t="s">
        <v>4</v>
      </c>
      <c r="J131" s="10">
        <v>1.94</v>
      </c>
      <c r="K131" s="10">
        <v>2.25</v>
      </c>
      <c r="L131" s="10">
        <v>521</v>
      </c>
      <c r="M131" s="18" t="s">
        <v>568</v>
      </c>
    </row>
    <row r="132" spans="1:13">
      <c r="A132" s="49" t="s">
        <v>709</v>
      </c>
      <c r="B132" s="10">
        <v>1.9</v>
      </c>
      <c r="C132" s="10">
        <v>2.2799999999999998</v>
      </c>
      <c r="D132" s="13">
        <v>343</v>
      </c>
      <c r="E132" s="18" t="s">
        <v>562</v>
      </c>
      <c r="G132" s="49" t="s">
        <v>721</v>
      </c>
      <c r="H132" s="293" t="s">
        <v>137</v>
      </c>
      <c r="I132" s="199" t="s">
        <v>4</v>
      </c>
      <c r="J132" s="10">
        <v>1.89</v>
      </c>
      <c r="K132" s="10">
        <v>2.19</v>
      </c>
      <c r="L132" s="10">
        <v>202</v>
      </c>
      <c r="M132" s="18" t="s">
        <v>568</v>
      </c>
    </row>
    <row r="133" spans="1:13">
      <c r="A133" s="49" t="s">
        <v>710</v>
      </c>
      <c r="B133" s="10">
        <v>1.93</v>
      </c>
      <c r="C133" s="10">
        <v>2.0699999999999998</v>
      </c>
      <c r="D133" s="10">
        <v>163</v>
      </c>
      <c r="E133" s="18" t="s">
        <v>562</v>
      </c>
      <c r="G133" s="49" t="s">
        <v>722</v>
      </c>
      <c r="H133" s="293" t="s">
        <v>137</v>
      </c>
      <c r="I133" s="199" t="s">
        <v>4</v>
      </c>
      <c r="J133" s="10">
        <v>1.85</v>
      </c>
      <c r="K133" s="10">
        <v>2.23</v>
      </c>
      <c r="L133" s="13">
        <v>603</v>
      </c>
      <c r="M133" s="18" t="s">
        <v>568</v>
      </c>
    </row>
    <row r="134" spans="1:13">
      <c r="A134" s="49" t="s">
        <v>711</v>
      </c>
      <c r="B134" s="10">
        <v>1.88</v>
      </c>
      <c r="C134" s="10">
        <v>2.09</v>
      </c>
      <c r="D134" s="10">
        <v>148</v>
      </c>
      <c r="E134" s="18" t="s">
        <v>562</v>
      </c>
      <c r="G134" s="49" t="s">
        <v>723</v>
      </c>
      <c r="H134" s="293" t="s">
        <v>137</v>
      </c>
      <c r="I134" s="199" t="s">
        <v>4</v>
      </c>
      <c r="J134" s="10">
        <v>1.85</v>
      </c>
      <c r="K134" s="10">
        <v>2.16</v>
      </c>
      <c r="L134" s="10">
        <v>512</v>
      </c>
      <c r="M134" s="18" t="s">
        <v>568</v>
      </c>
    </row>
    <row r="135" spans="1:13">
      <c r="A135" s="49" t="s">
        <v>712</v>
      </c>
      <c r="B135" s="10">
        <v>1.94</v>
      </c>
      <c r="C135" s="10">
        <v>2.31</v>
      </c>
      <c r="D135" s="10">
        <v>306</v>
      </c>
      <c r="E135" s="18" t="s">
        <v>562</v>
      </c>
      <c r="G135" s="49" t="s">
        <v>724</v>
      </c>
      <c r="H135" s="293" t="s">
        <v>137</v>
      </c>
      <c r="I135" s="199" t="s">
        <v>4</v>
      </c>
      <c r="J135" s="10">
        <v>1.91</v>
      </c>
      <c r="K135" s="10">
        <v>2.0499999999999998</v>
      </c>
      <c r="L135" s="13">
        <v>136</v>
      </c>
      <c r="M135" s="18" t="s">
        <v>568</v>
      </c>
    </row>
    <row r="136" spans="1:13">
      <c r="A136" s="49" t="s">
        <v>713</v>
      </c>
      <c r="B136" s="10">
        <v>1.98</v>
      </c>
      <c r="C136" s="10">
        <v>2.2400000000000002</v>
      </c>
      <c r="D136" s="13">
        <v>454</v>
      </c>
      <c r="E136" s="18" t="s">
        <v>562</v>
      </c>
      <c r="G136" s="49" t="s">
        <v>725</v>
      </c>
      <c r="H136" s="293" t="s">
        <v>137</v>
      </c>
      <c r="I136" s="199" t="s">
        <v>4</v>
      </c>
      <c r="J136" s="10">
        <v>1.87</v>
      </c>
      <c r="K136" s="10">
        <v>2.21</v>
      </c>
      <c r="L136" s="10">
        <v>434</v>
      </c>
      <c r="M136" s="18" t="s">
        <v>568</v>
      </c>
    </row>
    <row r="137" spans="1:13">
      <c r="A137" s="49" t="s">
        <v>714</v>
      </c>
      <c r="B137" s="10">
        <v>1.88</v>
      </c>
      <c r="C137" s="10">
        <v>2.3199999999999998</v>
      </c>
      <c r="D137" s="10">
        <v>795</v>
      </c>
      <c r="E137" s="18" t="s">
        <v>562</v>
      </c>
      <c r="G137" s="49" t="s">
        <v>726</v>
      </c>
      <c r="H137" s="293" t="s">
        <v>137</v>
      </c>
      <c r="I137" s="199" t="s">
        <v>4</v>
      </c>
      <c r="J137" s="10">
        <v>1.9</v>
      </c>
      <c r="K137" s="10">
        <v>2.1800000000000002</v>
      </c>
      <c r="L137" s="10">
        <v>302</v>
      </c>
      <c r="M137" s="18" t="s">
        <v>568</v>
      </c>
    </row>
    <row r="138" spans="1:13">
      <c r="A138" s="49" t="s">
        <v>770</v>
      </c>
      <c r="B138" s="10">
        <v>1.9</v>
      </c>
      <c r="C138" s="10">
        <v>2.2400000000000002</v>
      </c>
      <c r="D138" s="10">
        <v>663</v>
      </c>
      <c r="E138" s="18" t="s">
        <v>562</v>
      </c>
      <c r="G138" s="49" t="s">
        <v>727</v>
      </c>
      <c r="H138" s="293" t="s">
        <v>2</v>
      </c>
      <c r="I138" s="199" t="s">
        <v>4</v>
      </c>
      <c r="J138" s="10">
        <v>1.96</v>
      </c>
      <c r="K138" s="10">
        <v>2.16</v>
      </c>
      <c r="L138" s="10">
        <v>188</v>
      </c>
      <c r="M138" s="18" t="s">
        <v>568</v>
      </c>
    </row>
    <row r="139" spans="1:13">
      <c r="A139" s="49" t="s">
        <v>771</v>
      </c>
      <c r="B139" s="10">
        <v>1.89</v>
      </c>
      <c r="C139" s="10">
        <v>2.27</v>
      </c>
      <c r="D139" s="10">
        <v>671</v>
      </c>
      <c r="E139" s="18" t="s">
        <v>562</v>
      </c>
      <c r="G139" s="49" t="s">
        <v>728</v>
      </c>
      <c r="H139" s="293" t="s">
        <v>2</v>
      </c>
      <c r="I139" s="199" t="s">
        <v>4</v>
      </c>
      <c r="J139" s="10">
        <v>1.87</v>
      </c>
      <c r="K139" s="10">
        <v>1.93</v>
      </c>
      <c r="L139" s="10">
        <v>305</v>
      </c>
      <c r="M139" s="18" t="s">
        <v>568</v>
      </c>
    </row>
    <row r="140" spans="1:13">
      <c r="A140" s="49" t="s">
        <v>715</v>
      </c>
      <c r="B140" s="13">
        <v>1.91</v>
      </c>
      <c r="C140" s="13">
        <v>2.0099999999999998</v>
      </c>
      <c r="D140" s="13">
        <v>123</v>
      </c>
      <c r="E140" s="18" t="s">
        <v>562</v>
      </c>
      <c r="G140" s="49" t="s">
        <v>729</v>
      </c>
      <c r="H140" s="293" t="s">
        <v>2</v>
      </c>
      <c r="I140" s="199" t="s">
        <v>4</v>
      </c>
      <c r="J140" s="10">
        <v>1.85</v>
      </c>
      <c r="K140" s="10">
        <v>1.88</v>
      </c>
      <c r="L140" s="10">
        <v>303</v>
      </c>
      <c r="M140" s="18" t="s">
        <v>568</v>
      </c>
    </row>
    <row r="141" spans="1:13">
      <c r="A141" s="49" t="s">
        <v>716</v>
      </c>
      <c r="B141" s="13">
        <v>1.85</v>
      </c>
      <c r="C141" s="13">
        <v>2.29</v>
      </c>
      <c r="D141" s="13">
        <v>493</v>
      </c>
      <c r="E141" s="18" t="s">
        <v>562</v>
      </c>
      <c r="G141" s="49" t="s">
        <v>730</v>
      </c>
      <c r="H141" s="293" t="s">
        <v>2</v>
      </c>
      <c r="I141" s="199" t="s">
        <v>4</v>
      </c>
      <c r="J141" s="10">
        <v>1.91</v>
      </c>
      <c r="K141" s="10">
        <v>2.29</v>
      </c>
      <c r="L141" s="10">
        <v>387</v>
      </c>
      <c r="M141" s="18" t="s">
        <v>568</v>
      </c>
    </row>
    <row r="142" spans="1:13">
      <c r="A142" s="49" t="s">
        <v>717</v>
      </c>
      <c r="B142" s="13">
        <v>1.87</v>
      </c>
      <c r="C142" s="13">
        <v>2.23</v>
      </c>
      <c r="D142" s="13">
        <v>515</v>
      </c>
      <c r="E142" s="18" t="s">
        <v>562</v>
      </c>
      <c r="G142" s="49" t="s">
        <v>731</v>
      </c>
      <c r="H142" s="293" t="s">
        <v>2</v>
      </c>
      <c r="I142" s="199" t="s">
        <v>4</v>
      </c>
      <c r="J142" s="10">
        <v>1.9</v>
      </c>
      <c r="K142" s="10">
        <v>2.2400000000000002</v>
      </c>
      <c r="L142" s="13">
        <v>395</v>
      </c>
      <c r="M142" s="18" t="s">
        <v>568</v>
      </c>
    </row>
    <row r="143" spans="1:13">
      <c r="A143" s="49" t="s">
        <v>718</v>
      </c>
      <c r="B143" s="10">
        <v>1.95</v>
      </c>
      <c r="C143" s="10">
        <v>2.2400000000000002</v>
      </c>
      <c r="D143" s="10">
        <v>588</v>
      </c>
      <c r="E143" s="18" t="s">
        <v>562</v>
      </c>
      <c r="G143" s="49" t="s">
        <v>732</v>
      </c>
      <c r="H143" s="293" t="s">
        <v>2</v>
      </c>
      <c r="I143" s="199" t="s">
        <v>4</v>
      </c>
      <c r="J143" s="10">
        <v>1.88</v>
      </c>
      <c r="K143" s="10">
        <v>1.98</v>
      </c>
      <c r="L143" s="10">
        <v>199</v>
      </c>
      <c r="M143" s="18" t="s">
        <v>568</v>
      </c>
    </row>
    <row r="144" spans="1:13">
      <c r="A144" s="49" t="s">
        <v>719</v>
      </c>
      <c r="B144" s="10">
        <v>1.88</v>
      </c>
      <c r="C144" s="10">
        <v>2.17</v>
      </c>
      <c r="D144" s="10">
        <v>309</v>
      </c>
      <c r="E144" s="18" t="s">
        <v>562</v>
      </c>
      <c r="G144" s="49" t="s">
        <v>733</v>
      </c>
      <c r="H144" s="293" t="s">
        <v>2</v>
      </c>
      <c r="I144" s="199" t="s">
        <v>4</v>
      </c>
      <c r="J144" s="10">
        <v>1.97</v>
      </c>
      <c r="K144" s="10">
        <v>2.31</v>
      </c>
      <c r="L144" s="10">
        <v>456</v>
      </c>
      <c r="M144" s="18" t="s">
        <v>568</v>
      </c>
    </row>
    <row r="145" spans="1:13">
      <c r="A145" s="49" t="s">
        <v>720</v>
      </c>
      <c r="B145" s="10">
        <v>1.94</v>
      </c>
      <c r="C145" s="10">
        <v>2.25</v>
      </c>
      <c r="D145" s="10">
        <v>521</v>
      </c>
      <c r="E145" s="18" t="s">
        <v>562</v>
      </c>
      <c r="G145" s="49" t="s">
        <v>734</v>
      </c>
      <c r="H145" s="293" t="s">
        <v>2</v>
      </c>
      <c r="I145" s="199" t="s">
        <v>4</v>
      </c>
      <c r="J145" s="10">
        <v>1.95</v>
      </c>
      <c r="K145" s="10">
        <v>2.16</v>
      </c>
      <c r="L145" s="13">
        <v>164</v>
      </c>
      <c r="M145" s="18" t="s">
        <v>568</v>
      </c>
    </row>
    <row r="146" spans="1:13">
      <c r="A146" s="49" t="s">
        <v>721</v>
      </c>
      <c r="B146" s="10">
        <v>1.89</v>
      </c>
      <c r="C146" s="10">
        <v>2.19</v>
      </c>
      <c r="D146" s="10">
        <v>202</v>
      </c>
      <c r="E146" s="18" t="s">
        <v>562</v>
      </c>
      <c r="G146" s="49" t="s">
        <v>735</v>
      </c>
      <c r="H146" s="293" t="s">
        <v>2</v>
      </c>
      <c r="I146" s="199" t="s">
        <v>4</v>
      </c>
      <c r="J146" s="10">
        <v>1.94</v>
      </c>
      <c r="K146" s="10">
        <v>2.21</v>
      </c>
      <c r="L146" s="10">
        <v>201</v>
      </c>
      <c r="M146" s="18" t="s">
        <v>568</v>
      </c>
    </row>
    <row r="147" spans="1:13">
      <c r="A147" s="49" t="s">
        <v>722</v>
      </c>
      <c r="B147" s="10">
        <v>1.85</v>
      </c>
      <c r="C147" s="10">
        <v>2.23</v>
      </c>
      <c r="D147" s="10">
        <v>603</v>
      </c>
      <c r="E147" s="18" t="s">
        <v>562</v>
      </c>
      <c r="G147" s="49" t="s">
        <v>736</v>
      </c>
      <c r="H147" s="293" t="s">
        <v>2</v>
      </c>
      <c r="I147" s="199" t="s">
        <v>4</v>
      </c>
      <c r="J147" s="10">
        <v>1.91</v>
      </c>
      <c r="K147" s="10">
        <v>2.16</v>
      </c>
      <c r="L147" s="10">
        <v>203</v>
      </c>
      <c r="M147" s="18" t="s">
        <v>568</v>
      </c>
    </row>
    <row r="148" spans="1:13">
      <c r="A148" s="49" t="s">
        <v>723</v>
      </c>
      <c r="B148" s="10">
        <v>1.85</v>
      </c>
      <c r="C148" s="10">
        <v>2.16</v>
      </c>
      <c r="D148" s="10">
        <v>512</v>
      </c>
      <c r="E148" s="18" t="s">
        <v>562</v>
      </c>
      <c r="G148" s="49" t="s">
        <v>737</v>
      </c>
      <c r="H148" s="293" t="s">
        <v>2</v>
      </c>
      <c r="I148" s="199" t="s">
        <v>4</v>
      </c>
      <c r="J148" s="13">
        <v>1.88</v>
      </c>
      <c r="K148" s="13">
        <v>1.78</v>
      </c>
      <c r="L148" s="10">
        <v>213</v>
      </c>
      <c r="M148" s="18" t="s">
        <v>568</v>
      </c>
    </row>
    <row r="149" spans="1:13">
      <c r="A149" s="49" t="s">
        <v>724</v>
      </c>
      <c r="B149" s="10">
        <v>1.91</v>
      </c>
      <c r="C149" s="10">
        <v>2.0499999999999998</v>
      </c>
      <c r="D149" s="10">
        <v>136</v>
      </c>
      <c r="E149" s="18" t="s">
        <v>562</v>
      </c>
      <c r="G149" s="49" t="s">
        <v>738</v>
      </c>
      <c r="H149" s="293" t="s">
        <v>2</v>
      </c>
      <c r="I149" s="199" t="s">
        <v>4</v>
      </c>
      <c r="J149" s="10">
        <v>1.85</v>
      </c>
      <c r="K149" s="10">
        <v>2.06</v>
      </c>
      <c r="L149" s="10">
        <v>321</v>
      </c>
      <c r="M149" s="18" t="s">
        <v>568</v>
      </c>
    </row>
    <row r="150" spans="1:13">
      <c r="A150" s="49" t="s">
        <v>772</v>
      </c>
      <c r="B150" s="10">
        <v>1.89</v>
      </c>
      <c r="C150" s="10">
        <v>2.27</v>
      </c>
      <c r="D150" s="10">
        <v>1131</v>
      </c>
      <c r="E150" s="18" t="s">
        <v>562</v>
      </c>
      <c r="G150" s="49" t="s">
        <v>739</v>
      </c>
      <c r="H150" s="293" t="s">
        <v>2</v>
      </c>
      <c r="I150" s="199" t="s">
        <v>564</v>
      </c>
      <c r="J150" s="13">
        <v>1.89</v>
      </c>
      <c r="K150" s="13">
        <v>2.0699999999999998</v>
      </c>
      <c r="L150" s="10">
        <v>210</v>
      </c>
      <c r="M150" s="18" t="s">
        <v>568</v>
      </c>
    </row>
    <row r="151" spans="1:13">
      <c r="A151" s="49" t="s">
        <v>725</v>
      </c>
      <c r="B151" s="10">
        <v>1.87</v>
      </c>
      <c r="C151" s="10">
        <v>2.21</v>
      </c>
      <c r="D151" s="10">
        <v>434</v>
      </c>
      <c r="E151" s="18" t="s">
        <v>562</v>
      </c>
      <c r="G151" s="49" t="s">
        <v>740</v>
      </c>
      <c r="H151" s="293" t="s">
        <v>2</v>
      </c>
      <c r="I151" s="199" t="s">
        <v>564</v>
      </c>
      <c r="J151" s="10">
        <v>1.89</v>
      </c>
      <c r="K151" s="10">
        <v>2.21</v>
      </c>
      <c r="L151" s="10">
        <v>232</v>
      </c>
      <c r="M151" s="18" t="s">
        <v>568</v>
      </c>
    </row>
    <row r="152" spans="1:13">
      <c r="A152" s="49" t="s">
        <v>726</v>
      </c>
      <c r="B152" s="10">
        <v>1.9</v>
      </c>
      <c r="C152" s="10">
        <v>2.1800000000000002</v>
      </c>
      <c r="D152" s="10">
        <v>302</v>
      </c>
      <c r="E152" s="18" t="s">
        <v>562</v>
      </c>
      <c r="G152" s="49" t="s">
        <v>741</v>
      </c>
      <c r="H152" s="293" t="s">
        <v>2</v>
      </c>
      <c r="I152" s="199" t="s">
        <v>564</v>
      </c>
      <c r="J152" s="10">
        <v>1.88</v>
      </c>
      <c r="K152" s="10">
        <v>2.12</v>
      </c>
      <c r="L152" s="10">
        <v>223</v>
      </c>
      <c r="M152" s="18" t="s">
        <v>568</v>
      </c>
    </row>
    <row r="153" spans="1:13">
      <c r="A153" s="49" t="s">
        <v>727</v>
      </c>
      <c r="B153" s="13">
        <v>1.96</v>
      </c>
      <c r="C153" s="13">
        <v>2.16</v>
      </c>
      <c r="D153" s="10">
        <v>188</v>
      </c>
      <c r="E153" s="18" t="s">
        <v>562</v>
      </c>
      <c r="G153" s="49" t="s">
        <v>742</v>
      </c>
      <c r="H153" s="293" t="s">
        <v>2</v>
      </c>
      <c r="I153" s="199" t="s">
        <v>564</v>
      </c>
      <c r="J153" s="10">
        <v>1.91</v>
      </c>
      <c r="K153" s="10">
        <v>2.2799999999999998</v>
      </c>
      <c r="L153" s="10">
        <v>615</v>
      </c>
      <c r="M153" s="18" t="s">
        <v>568</v>
      </c>
    </row>
    <row r="154" spans="1:13">
      <c r="A154" s="49" t="s">
        <v>728</v>
      </c>
      <c r="B154" s="10">
        <v>1.87</v>
      </c>
      <c r="C154" s="10">
        <v>1.93</v>
      </c>
      <c r="D154" s="10">
        <v>305</v>
      </c>
      <c r="E154" s="18" t="s">
        <v>562</v>
      </c>
      <c r="G154" s="49" t="s">
        <v>743</v>
      </c>
      <c r="H154" s="293" t="s">
        <v>2</v>
      </c>
      <c r="I154" s="199" t="s">
        <v>564</v>
      </c>
      <c r="J154" s="10">
        <v>1.89</v>
      </c>
      <c r="K154" s="10">
        <v>2.2400000000000002</v>
      </c>
      <c r="L154" s="10">
        <v>703</v>
      </c>
      <c r="M154" s="18" t="s">
        <v>568</v>
      </c>
    </row>
    <row r="155" spans="1:13">
      <c r="A155" s="49" t="s">
        <v>773</v>
      </c>
      <c r="B155" s="13">
        <v>1.91</v>
      </c>
      <c r="C155" s="13">
        <v>2.36</v>
      </c>
      <c r="D155" s="13">
        <v>376</v>
      </c>
      <c r="E155" s="18" t="s">
        <v>562</v>
      </c>
      <c r="G155" s="49" t="s">
        <v>744</v>
      </c>
      <c r="H155" s="293" t="s">
        <v>2</v>
      </c>
      <c r="I155" s="199" t="s">
        <v>564</v>
      </c>
      <c r="J155" s="10">
        <v>1.86</v>
      </c>
      <c r="K155" s="10">
        <v>1.92</v>
      </c>
      <c r="L155" s="10">
        <v>352</v>
      </c>
      <c r="M155" s="18" t="s">
        <v>568</v>
      </c>
    </row>
    <row r="156" spans="1:13">
      <c r="A156" s="49" t="s">
        <v>774</v>
      </c>
      <c r="B156" s="10">
        <v>1.88</v>
      </c>
      <c r="C156" s="10">
        <v>2.2799999999999998</v>
      </c>
      <c r="D156" s="13">
        <v>1191</v>
      </c>
      <c r="E156" s="18" t="s">
        <v>562</v>
      </c>
      <c r="G156" s="49" t="s">
        <v>745</v>
      </c>
      <c r="H156" s="293" t="s">
        <v>2</v>
      </c>
      <c r="I156" s="199" t="s">
        <v>564</v>
      </c>
      <c r="J156" s="10">
        <v>1.92</v>
      </c>
      <c r="K156" s="10">
        <v>2.21</v>
      </c>
      <c r="L156" s="10">
        <v>664</v>
      </c>
      <c r="M156" s="18" t="s">
        <v>568</v>
      </c>
    </row>
    <row r="157" spans="1:13">
      <c r="A157" s="49" t="s">
        <v>729</v>
      </c>
      <c r="B157" s="10">
        <v>1.85</v>
      </c>
      <c r="C157" s="10">
        <v>1.88</v>
      </c>
      <c r="D157" s="10">
        <v>303</v>
      </c>
      <c r="E157" s="18" t="s">
        <v>562</v>
      </c>
      <c r="G157" s="49" t="s">
        <v>746</v>
      </c>
      <c r="H157" s="293" t="s">
        <v>2</v>
      </c>
      <c r="I157" s="199" t="s">
        <v>4</v>
      </c>
      <c r="J157" s="10">
        <v>1.89</v>
      </c>
      <c r="K157" s="10">
        <v>2.08</v>
      </c>
      <c r="L157" s="10">
        <v>284</v>
      </c>
      <c r="M157" s="18" t="s">
        <v>568</v>
      </c>
    </row>
    <row r="158" spans="1:13">
      <c r="A158" s="49" t="s">
        <v>730</v>
      </c>
      <c r="B158" s="10">
        <v>1.91</v>
      </c>
      <c r="C158" s="10">
        <v>2.29</v>
      </c>
      <c r="D158" s="10">
        <v>387</v>
      </c>
      <c r="E158" s="18" t="s">
        <v>562</v>
      </c>
      <c r="G158" s="49" t="s">
        <v>747</v>
      </c>
      <c r="H158" s="293" t="s">
        <v>2</v>
      </c>
      <c r="I158" s="199" t="s">
        <v>4</v>
      </c>
      <c r="J158" s="10">
        <v>1.88</v>
      </c>
      <c r="K158" s="10">
        <v>2.2799999999999998</v>
      </c>
      <c r="L158" s="10">
        <v>288</v>
      </c>
      <c r="M158" s="18" t="s">
        <v>568</v>
      </c>
    </row>
    <row r="159" spans="1:13">
      <c r="A159" s="49" t="s">
        <v>731</v>
      </c>
      <c r="B159" s="10">
        <v>1.9</v>
      </c>
      <c r="C159" s="10">
        <v>2.2400000000000002</v>
      </c>
      <c r="D159" s="10">
        <v>395</v>
      </c>
      <c r="E159" s="18" t="s">
        <v>562</v>
      </c>
      <c r="G159" s="49" t="s">
        <v>748</v>
      </c>
      <c r="H159" s="293" t="s">
        <v>2</v>
      </c>
      <c r="I159" s="199" t="s">
        <v>4</v>
      </c>
      <c r="J159" s="10">
        <v>1.87</v>
      </c>
      <c r="K159" s="10">
        <v>2.19</v>
      </c>
      <c r="L159" s="10">
        <v>350</v>
      </c>
      <c r="M159" s="18" t="s">
        <v>568</v>
      </c>
    </row>
    <row r="160" spans="1:13">
      <c r="A160" s="49" t="s">
        <v>732</v>
      </c>
      <c r="B160" s="10">
        <v>1.88</v>
      </c>
      <c r="C160" s="10">
        <v>1.98</v>
      </c>
      <c r="D160" s="13">
        <v>199</v>
      </c>
      <c r="E160" s="18" t="s">
        <v>562</v>
      </c>
      <c r="G160" s="49" t="s">
        <v>749</v>
      </c>
      <c r="H160" s="293" t="s">
        <v>2</v>
      </c>
      <c r="I160" s="199" t="s">
        <v>4</v>
      </c>
      <c r="J160" s="10">
        <v>1.85</v>
      </c>
      <c r="K160" s="10">
        <v>2.2000000000000002</v>
      </c>
      <c r="L160" s="10">
        <v>130</v>
      </c>
      <c r="M160" s="18" t="s">
        <v>568</v>
      </c>
    </row>
    <row r="161" spans="1:13">
      <c r="A161" s="49" t="s">
        <v>733</v>
      </c>
      <c r="B161" s="10">
        <v>1.97</v>
      </c>
      <c r="C161" s="10">
        <v>2.31</v>
      </c>
      <c r="D161" s="10">
        <v>456</v>
      </c>
      <c r="E161" s="18" t="s">
        <v>562</v>
      </c>
      <c r="G161" s="49" t="s">
        <v>750</v>
      </c>
      <c r="H161" s="293" t="s">
        <v>2</v>
      </c>
      <c r="I161" s="199" t="s">
        <v>4</v>
      </c>
      <c r="J161" s="10">
        <v>1.94</v>
      </c>
      <c r="K161" s="10">
        <v>2.33</v>
      </c>
      <c r="L161" s="13">
        <v>204</v>
      </c>
      <c r="M161" s="18" t="s">
        <v>568</v>
      </c>
    </row>
    <row r="162" spans="1:13">
      <c r="A162" s="49" t="s">
        <v>734</v>
      </c>
      <c r="B162" s="10">
        <v>1.95</v>
      </c>
      <c r="C162" s="10">
        <v>2.16</v>
      </c>
      <c r="D162" s="10">
        <v>164</v>
      </c>
      <c r="E162" s="18" t="s">
        <v>562</v>
      </c>
      <c r="G162" s="49" t="s">
        <v>751</v>
      </c>
      <c r="H162" s="293" t="s">
        <v>2</v>
      </c>
      <c r="I162" s="199" t="s">
        <v>4</v>
      </c>
      <c r="J162" s="10">
        <v>1.89</v>
      </c>
      <c r="K162" s="10">
        <v>2.12</v>
      </c>
      <c r="L162" s="10">
        <v>260</v>
      </c>
      <c r="M162" s="18" t="s">
        <v>568</v>
      </c>
    </row>
    <row r="163" spans="1:13">
      <c r="A163" s="49" t="s">
        <v>735</v>
      </c>
      <c r="B163" s="10">
        <v>1.94</v>
      </c>
      <c r="C163" s="10">
        <v>2.21</v>
      </c>
      <c r="D163" s="10">
        <v>201</v>
      </c>
      <c r="E163" s="18" t="s">
        <v>562</v>
      </c>
      <c r="G163" s="49" t="s">
        <v>752</v>
      </c>
      <c r="H163" s="293" t="s">
        <v>2</v>
      </c>
      <c r="I163" s="199" t="s">
        <v>4</v>
      </c>
      <c r="J163" s="10">
        <v>1.87</v>
      </c>
      <c r="K163" s="10">
        <v>2.2000000000000002</v>
      </c>
      <c r="L163" s="13">
        <v>208</v>
      </c>
      <c r="M163" s="18" t="s">
        <v>568</v>
      </c>
    </row>
    <row r="164" spans="1:13">
      <c r="A164" s="49" t="s">
        <v>775</v>
      </c>
      <c r="B164" s="13">
        <v>1.84</v>
      </c>
      <c r="C164" s="13">
        <v>2.17</v>
      </c>
      <c r="D164" s="13">
        <v>499</v>
      </c>
      <c r="E164" s="18" t="s">
        <v>562</v>
      </c>
      <c r="G164" s="49" t="s">
        <v>753</v>
      </c>
      <c r="H164" s="293" t="s">
        <v>2</v>
      </c>
      <c r="I164" s="199" t="s">
        <v>564</v>
      </c>
      <c r="J164" s="10">
        <v>1.88</v>
      </c>
      <c r="K164" s="10">
        <v>2.2400000000000002</v>
      </c>
      <c r="L164" s="10">
        <v>386</v>
      </c>
      <c r="M164" s="18" t="s">
        <v>568</v>
      </c>
    </row>
    <row r="165" spans="1:13">
      <c r="A165" s="49" t="s">
        <v>736</v>
      </c>
      <c r="B165" s="13">
        <v>1.91</v>
      </c>
      <c r="C165" s="13">
        <v>2.16</v>
      </c>
      <c r="D165" s="13">
        <v>203</v>
      </c>
      <c r="E165" s="18" t="s">
        <v>562</v>
      </c>
      <c r="G165" s="49" t="s">
        <v>754</v>
      </c>
      <c r="H165" s="293" t="s">
        <v>2</v>
      </c>
      <c r="I165" s="199" t="s">
        <v>564</v>
      </c>
      <c r="J165" s="10">
        <v>1.9</v>
      </c>
      <c r="K165" s="10">
        <v>2.34</v>
      </c>
      <c r="L165" s="10">
        <v>540</v>
      </c>
      <c r="M165" s="18" t="s">
        <v>568</v>
      </c>
    </row>
    <row r="166" spans="1:13">
      <c r="A166" s="49" t="s">
        <v>776</v>
      </c>
      <c r="B166" s="13">
        <v>1.98</v>
      </c>
      <c r="C166" s="13">
        <v>2.3199999999999998</v>
      </c>
      <c r="D166" s="13">
        <v>562</v>
      </c>
      <c r="E166" s="18" t="s">
        <v>562</v>
      </c>
      <c r="G166" s="49" t="s">
        <v>755</v>
      </c>
      <c r="H166" s="293" t="s">
        <v>2</v>
      </c>
      <c r="I166" s="199" t="s">
        <v>564</v>
      </c>
      <c r="J166" s="10">
        <v>1.95</v>
      </c>
      <c r="K166" s="10">
        <v>2.21</v>
      </c>
      <c r="L166" s="13">
        <v>142</v>
      </c>
      <c r="M166" s="18" t="s">
        <v>568</v>
      </c>
    </row>
    <row r="167" spans="1:13">
      <c r="A167" s="49" t="s">
        <v>777</v>
      </c>
      <c r="B167" s="10">
        <v>1.87</v>
      </c>
      <c r="C167" s="10">
        <v>2.0299999999999998</v>
      </c>
      <c r="D167" s="10">
        <v>654</v>
      </c>
      <c r="E167" s="18" t="s">
        <v>562</v>
      </c>
      <c r="G167" s="49" t="s">
        <v>756</v>
      </c>
      <c r="H167" s="293" t="s">
        <v>2</v>
      </c>
      <c r="I167" s="199" t="s">
        <v>564</v>
      </c>
      <c r="J167" s="10">
        <v>1.88</v>
      </c>
      <c r="K167" s="10">
        <v>2.33</v>
      </c>
      <c r="L167" s="13">
        <v>512</v>
      </c>
      <c r="M167" s="18" t="s">
        <v>568</v>
      </c>
    </row>
    <row r="168" spans="1:13">
      <c r="A168" s="49" t="s">
        <v>778</v>
      </c>
      <c r="B168" s="10">
        <v>1.86</v>
      </c>
      <c r="C168" s="10">
        <v>2.12</v>
      </c>
      <c r="D168" s="10">
        <v>910</v>
      </c>
      <c r="E168" s="18" t="s">
        <v>562</v>
      </c>
      <c r="G168" s="49" t="s">
        <v>757</v>
      </c>
      <c r="H168" s="293" t="s">
        <v>2</v>
      </c>
      <c r="I168" s="199" t="s">
        <v>564</v>
      </c>
      <c r="J168" s="10">
        <v>1.89</v>
      </c>
      <c r="K168" s="10">
        <v>2.29</v>
      </c>
      <c r="L168" s="10">
        <v>423</v>
      </c>
      <c r="M168" s="18" t="s">
        <v>568</v>
      </c>
    </row>
    <row r="169" spans="1:13">
      <c r="A169" s="49" t="s">
        <v>737</v>
      </c>
      <c r="B169" s="10">
        <v>1.88</v>
      </c>
      <c r="C169" s="10">
        <v>1.78</v>
      </c>
      <c r="D169" s="10">
        <v>213</v>
      </c>
      <c r="E169" s="18" t="s">
        <v>562</v>
      </c>
      <c r="G169" s="49" t="s">
        <v>758</v>
      </c>
      <c r="H169" s="293" t="s">
        <v>2</v>
      </c>
      <c r="I169" s="199" t="s">
        <v>564</v>
      </c>
      <c r="J169" s="10">
        <v>1.91</v>
      </c>
      <c r="K169" s="10">
        <v>2.06</v>
      </c>
      <c r="L169" s="10">
        <v>187</v>
      </c>
      <c r="M169" s="18" t="s">
        <v>568</v>
      </c>
    </row>
    <row r="170" spans="1:13">
      <c r="A170" s="49" t="s">
        <v>738</v>
      </c>
      <c r="B170" s="10">
        <v>1.85</v>
      </c>
      <c r="C170" s="10">
        <v>2.06</v>
      </c>
      <c r="D170" s="10">
        <v>321</v>
      </c>
      <c r="E170" s="18" t="s">
        <v>562</v>
      </c>
      <c r="G170" s="49" t="s">
        <v>759</v>
      </c>
      <c r="H170" s="293" t="s">
        <v>2</v>
      </c>
      <c r="I170" s="199" t="s">
        <v>564</v>
      </c>
      <c r="J170" s="10">
        <v>1.9</v>
      </c>
      <c r="K170" s="10">
        <v>2.09</v>
      </c>
      <c r="L170" s="10">
        <v>244</v>
      </c>
      <c r="M170" s="18" t="s">
        <v>568</v>
      </c>
    </row>
    <row r="171" spans="1:13">
      <c r="A171" s="49" t="s">
        <v>739</v>
      </c>
      <c r="B171" s="10">
        <v>1.89</v>
      </c>
      <c r="C171" s="10">
        <v>2.0699999999999998</v>
      </c>
      <c r="D171" s="10">
        <v>210</v>
      </c>
      <c r="E171" s="18" t="s">
        <v>562</v>
      </c>
      <c r="G171" s="49" t="s">
        <v>760</v>
      </c>
      <c r="H171" s="293" t="s">
        <v>2</v>
      </c>
      <c r="I171" s="199" t="s">
        <v>564</v>
      </c>
      <c r="J171" s="10">
        <v>1.87</v>
      </c>
      <c r="K171" s="10">
        <v>2.27</v>
      </c>
      <c r="L171" s="10">
        <v>533</v>
      </c>
      <c r="M171" s="18" t="s">
        <v>568</v>
      </c>
    </row>
    <row r="172" spans="1:13">
      <c r="A172" s="49" t="s">
        <v>740</v>
      </c>
      <c r="B172" s="10">
        <v>1.89</v>
      </c>
      <c r="C172" s="10">
        <v>2.21</v>
      </c>
      <c r="D172" s="10">
        <v>232</v>
      </c>
      <c r="E172" s="18" t="s">
        <v>562</v>
      </c>
      <c r="G172" s="49" t="s">
        <v>761</v>
      </c>
      <c r="H172" s="293" t="s">
        <v>2</v>
      </c>
      <c r="I172" s="199" t="s">
        <v>564</v>
      </c>
      <c r="J172" s="10">
        <v>1.85</v>
      </c>
      <c r="K172" s="10">
        <v>2.2599999999999998</v>
      </c>
      <c r="L172" s="10">
        <v>532</v>
      </c>
      <c r="M172" s="18" t="s">
        <v>568</v>
      </c>
    </row>
    <row r="173" spans="1:13">
      <c r="A173" s="49" t="s">
        <v>741</v>
      </c>
      <c r="B173" s="10">
        <v>1.88</v>
      </c>
      <c r="C173" s="10">
        <v>2.12</v>
      </c>
      <c r="D173" s="10">
        <v>223</v>
      </c>
      <c r="E173" s="18" t="s">
        <v>562</v>
      </c>
      <c r="G173" s="49" t="s">
        <v>762</v>
      </c>
      <c r="H173" s="293" t="s">
        <v>2</v>
      </c>
      <c r="I173" s="199" t="s">
        <v>564</v>
      </c>
      <c r="J173" s="10">
        <v>1.88</v>
      </c>
      <c r="K173" s="10">
        <v>2.21</v>
      </c>
      <c r="L173" s="10">
        <v>381</v>
      </c>
      <c r="M173" s="18" t="s">
        <v>568</v>
      </c>
    </row>
    <row r="174" spans="1:13">
      <c r="A174" s="49" t="s">
        <v>742</v>
      </c>
      <c r="B174" s="10">
        <v>1.91</v>
      </c>
      <c r="C174" s="10">
        <v>2.2799999999999998</v>
      </c>
      <c r="D174" s="10">
        <v>615</v>
      </c>
      <c r="E174" s="18" t="s">
        <v>562</v>
      </c>
      <c r="G174" s="49" t="s">
        <v>763</v>
      </c>
      <c r="H174" s="293" t="s">
        <v>2</v>
      </c>
      <c r="I174" s="199" t="s">
        <v>564</v>
      </c>
      <c r="J174" s="10">
        <v>1.89</v>
      </c>
      <c r="K174" s="10">
        <v>2.16</v>
      </c>
      <c r="L174" s="13">
        <v>302</v>
      </c>
      <c r="M174" s="18" t="s">
        <v>568</v>
      </c>
    </row>
    <row r="175" spans="1:13">
      <c r="A175" s="49" t="s">
        <v>743</v>
      </c>
      <c r="B175" s="10">
        <v>1.89</v>
      </c>
      <c r="C175" s="10">
        <v>2.2400000000000002</v>
      </c>
      <c r="D175" s="10">
        <v>703</v>
      </c>
      <c r="E175" s="18" t="s">
        <v>562</v>
      </c>
      <c r="G175" s="49" t="s">
        <v>764</v>
      </c>
      <c r="H175" s="293" t="s">
        <v>2</v>
      </c>
      <c r="I175" s="199" t="s">
        <v>564</v>
      </c>
      <c r="J175" s="10">
        <v>2</v>
      </c>
      <c r="K175" s="10">
        <v>2.36</v>
      </c>
      <c r="L175" s="10">
        <v>315</v>
      </c>
      <c r="M175" s="18" t="s">
        <v>568</v>
      </c>
    </row>
    <row r="176" spans="1:13">
      <c r="A176" s="49" t="s">
        <v>744</v>
      </c>
      <c r="B176" s="10">
        <v>1.86</v>
      </c>
      <c r="C176" s="10">
        <v>1.92</v>
      </c>
      <c r="D176" s="10">
        <v>352</v>
      </c>
      <c r="E176" s="18" t="s">
        <v>562</v>
      </c>
      <c r="G176" s="49" t="s">
        <v>765</v>
      </c>
      <c r="H176" s="293" t="s">
        <v>2</v>
      </c>
      <c r="I176" s="199" t="s">
        <v>564</v>
      </c>
      <c r="J176" s="10">
        <v>1.89</v>
      </c>
      <c r="K176" s="10">
        <v>1.86</v>
      </c>
      <c r="L176" s="10">
        <v>205</v>
      </c>
      <c r="M176" s="18" t="s">
        <v>568</v>
      </c>
    </row>
    <row r="177" spans="1:13">
      <c r="A177" s="49" t="s">
        <v>779</v>
      </c>
      <c r="B177" s="13">
        <v>1.91</v>
      </c>
      <c r="C177" s="13">
        <v>2.2799999999999998</v>
      </c>
      <c r="D177" s="10">
        <v>875</v>
      </c>
      <c r="E177" s="18" t="s">
        <v>562</v>
      </c>
      <c r="G177" s="49" t="s">
        <v>766</v>
      </c>
      <c r="H177" s="293" t="s">
        <v>2</v>
      </c>
      <c r="I177" s="199" t="s">
        <v>564</v>
      </c>
      <c r="J177" s="10">
        <v>1.91</v>
      </c>
      <c r="K177" s="10">
        <v>2.3199999999999998</v>
      </c>
      <c r="L177" s="10">
        <v>486</v>
      </c>
      <c r="M177" s="18" t="s">
        <v>568</v>
      </c>
    </row>
    <row r="178" spans="1:13">
      <c r="A178" s="49" t="s">
        <v>780</v>
      </c>
      <c r="B178" s="10">
        <v>1.9</v>
      </c>
      <c r="C178" s="10">
        <v>2.2799999999999998</v>
      </c>
      <c r="D178" s="10">
        <v>1111</v>
      </c>
      <c r="E178" s="18" t="s">
        <v>562</v>
      </c>
      <c r="G178" s="255" t="s">
        <v>1115</v>
      </c>
      <c r="H178" s="294" t="s">
        <v>2</v>
      </c>
      <c r="I178" s="181" t="s">
        <v>564</v>
      </c>
      <c r="J178" s="182">
        <v>1.63</v>
      </c>
      <c r="K178" s="182">
        <v>2.37</v>
      </c>
      <c r="L178" s="182">
        <v>118</v>
      </c>
      <c r="M178" s="18" t="s">
        <v>569</v>
      </c>
    </row>
    <row r="179" spans="1:13">
      <c r="A179" s="49" t="s">
        <v>781</v>
      </c>
      <c r="B179" s="13">
        <v>1.92</v>
      </c>
      <c r="C179" s="13">
        <v>2.2200000000000002</v>
      </c>
      <c r="D179" s="13">
        <v>1206</v>
      </c>
      <c r="E179" s="18" t="s">
        <v>562</v>
      </c>
      <c r="G179" s="255" t="s">
        <v>1125</v>
      </c>
      <c r="H179" s="294" t="s">
        <v>137</v>
      </c>
      <c r="I179" s="181" t="s">
        <v>564</v>
      </c>
      <c r="J179" s="181">
        <v>1.59</v>
      </c>
      <c r="K179" s="181">
        <v>2.2200000000000002</v>
      </c>
      <c r="L179" s="181">
        <v>83.4</v>
      </c>
      <c r="M179" s="18" t="s">
        <v>569</v>
      </c>
    </row>
    <row r="180" spans="1:13">
      <c r="A180" s="49" t="s">
        <v>745</v>
      </c>
      <c r="B180" s="10">
        <v>1.92</v>
      </c>
      <c r="C180" s="10">
        <v>2.21</v>
      </c>
      <c r="D180" s="13">
        <v>664</v>
      </c>
      <c r="E180" s="18" t="s">
        <v>562</v>
      </c>
      <c r="G180" s="255" t="s">
        <v>1127</v>
      </c>
      <c r="H180" s="294" t="s">
        <v>137</v>
      </c>
      <c r="I180" s="181" t="s">
        <v>564</v>
      </c>
      <c r="J180" s="182">
        <v>1.91</v>
      </c>
      <c r="K180" s="182">
        <v>2.34</v>
      </c>
      <c r="L180" s="181">
        <v>577</v>
      </c>
      <c r="M180" s="18" t="s">
        <v>569</v>
      </c>
    </row>
    <row r="181" spans="1:13">
      <c r="A181" s="49" t="s">
        <v>782</v>
      </c>
      <c r="B181" s="10">
        <v>1.9</v>
      </c>
      <c r="C181" s="10">
        <v>2.2400000000000002</v>
      </c>
      <c r="D181" s="10">
        <v>1176</v>
      </c>
      <c r="E181" s="18" t="s">
        <v>562</v>
      </c>
      <c r="G181" s="255" t="s">
        <v>1157</v>
      </c>
      <c r="H181" s="294" t="s">
        <v>137</v>
      </c>
      <c r="I181" s="181" t="s">
        <v>564</v>
      </c>
      <c r="J181" s="182">
        <v>1.9</v>
      </c>
      <c r="K181" s="182">
        <v>2.2200000000000002</v>
      </c>
      <c r="L181" s="182">
        <v>532</v>
      </c>
      <c r="M181" s="278" t="s">
        <v>569</v>
      </c>
    </row>
    <row r="182" spans="1:13">
      <c r="A182" s="49" t="s">
        <v>746</v>
      </c>
      <c r="B182" s="10">
        <v>1.89</v>
      </c>
      <c r="C182" s="10">
        <v>2.08</v>
      </c>
      <c r="D182" s="10">
        <v>284</v>
      </c>
      <c r="E182" s="18" t="s">
        <v>562</v>
      </c>
      <c r="G182" s="255" t="s">
        <v>1165</v>
      </c>
      <c r="H182" s="294" t="s">
        <v>11</v>
      </c>
      <c r="I182" s="181" t="s">
        <v>4</v>
      </c>
      <c r="J182" s="182">
        <v>1.86</v>
      </c>
      <c r="K182" s="182">
        <v>2.1800000000000002</v>
      </c>
      <c r="L182" s="182">
        <v>665</v>
      </c>
      <c r="M182" s="18" t="s">
        <v>569</v>
      </c>
    </row>
    <row r="183" spans="1:13">
      <c r="A183" s="49" t="s">
        <v>747</v>
      </c>
      <c r="B183" s="10">
        <v>1.88</v>
      </c>
      <c r="C183" s="10">
        <v>2.2799999999999998</v>
      </c>
      <c r="D183" s="10">
        <v>288</v>
      </c>
      <c r="E183" s="18" t="s">
        <v>562</v>
      </c>
      <c r="G183" s="255" t="s">
        <v>1171</v>
      </c>
      <c r="H183" s="294" t="s">
        <v>11</v>
      </c>
      <c r="I183" s="181" t="s">
        <v>4</v>
      </c>
      <c r="J183" s="182">
        <v>1.89</v>
      </c>
      <c r="K183" s="182">
        <v>2.1800000000000002</v>
      </c>
      <c r="L183" s="182">
        <v>397</v>
      </c>
      <c r="M183" s="18" t="s">
        <v>569</v>
      </c>
    </row>
    <row r="184" spans="1:13">
      <c r="A184" s="49" t="s">
        <v>748</v>
      </c>
      <c r="B184" s="10">
        <v>1.87</v>
      </c>
      <c r="C184" s="10">
        <v>2.19</v>
      </c>
      <c r="D184" s="13">
        <v>350</v>
      </c>
      <c r="E184" s="18" t="s">
        <v>562</v>
      </c>
      <c r="G184" s="255" t="s">
        <v>1184</v>
      </c>
      <c r="H184" s="294" t="s">
        <v>11</v>
      </c>
      <c r="I184" s="181" t="s">
        <v>4</v>
      </c>
      <c r="J184" s="182">
        <v>1.87</v>
      </c>
      <c r="K184" s="182">
        <v>2.31</v>
      </c>
      <c r="L184" s="182">
        <v>503</v>
      </c>
      <c r="M184" s="18" t="s">
        <v>569</v>
      </c>
    </row>
    <row r="185" spans="1:13">
      <c r="A185" s="49" t="s">
        <v>749</v>
      </c>
      <c r="B185" s="10">
        <v>1.85</v>
      </c>
      <c r="C185" s="10">
        <v>2.2000000000000002</v>
      </c>
      <c r="D185" s="10">
        <v>130</v>
      </c>
      <c r="E185" s="18" t="s">
        <v>562</v>
      </c>
      <c r="G185" s="255" t="s">
        <v>1200</v>
      </c>
      <c r="H185" s="294" t="s">
        <v>11</v>
      </c>
      <c r="I185" s="181" t="s">
        <v>4</v>
      </c>
      <c r="J185" s="182">
        <v>1.92</v>
      </c>
      <c r="K185" s="182">
        <v>2.21</v>
      </c>
      <c r="L185" s="182">
        <v>346</v>
      </c>
      <c r="M185" s="18" t="s">
        <v>569</v>
      </c>
    </row>
    <row r="186" spans="1:13">
      <c r="A186" s="49" t="s">
        <v>750</v>
      </c>
      <c r="B186" s="10">
        <v>1.94</v>
      </c>
      <c r="C186" s="10">
        <v>2.33</v>
      </c>
      <c r="D186" s="10">
        <v>204</v>
      </c>
      <c r="E186" s="18" t="s">
        <v>562</v>
      </c>
      <c r="G186" s="255" t="s">
        <v>1228</v>
      </c>
      <c r="H186" s="294" t="s">
        <v>137</v>
      </c>
      <c r="I186" s="181" t="s">
        <v>4</v>
      </c>
      <c r="J186" s="182">
        <v>1.98</v>
      </c>
      <c r="K186" s="182">
        <v>2.25</v>
      </c>
      <c r="L186" s="182">
        <v>24.9</v>
      </c>
      <c r="M186" s="18" t="s">
        <v>569</v>
      </c>
    </row>
    <row r="187" spans="1:13">
      <c r="A187" s="49" t="s">
        <v>751</v>
      </c>
      <c r="B187" s="10">
        <v>1.89</v>
      </c>
      <c r="C187" s="10">
        <v>2.12</v>
      </c>
      <c r="D187" s="10">
        <v>260</v>
      </c>
      <c r="E187" s="18" t="s">
        <v>562</v>
      </c>
      <c r="G187" s="255" t="s">
        <v>767</v>
      </c>
      <c r="H187" s="294" t="s">
        <v>137</v>
      </c>
      <c r="I187" s="181" t="s">
        <v>4</v>
      </c>
      <c r="J187" s="182">
        <v>1.92</v>
      </c>
      <c r="K187" s="182">
        <v>1.03</v>
      </c>
      <c r="L187" s="182">
        <v>7.8</v>
      </c>
      <c r="M187" s="18" t="s">
        <v>569</v>
      </c>
    </row>
    <row r="188" spans="1:13">
      <c r="A188" s="49" t="s">
        <v>752</v>
      </c>
      <c r="B188" s="13">
        <v>1.87</v>
      </c>
      <c r="C188" s="13">
        <v>2.2000000000000002</v>
      </c>
      <c r="D188" s="13">
        <v>208</v>
      </c>
      <c r="E188" s="18" t="s">
        <v>562</v>
      </c>
      <c r="G188" s="255" t="s">
        <v>768</v>
      </c>
      <c r="H188" s="294" t="s">
        <v>137</v>
      </c>
      <c r="I188" s="181" t="s">
        <v>564</v>
      </c>
      <c r="J188" s="182">
        <v>1.87</v>
      </c>
      <c r="K188" s="182">
        <v>2.4</v>
      </c>
      <c r="L188" s="182">
        <v>511</v>
      </c>
      <c r="M188" s="18" t="s">
        <v>569</v>
      </c>
    </row>
    <row r="189" spans="1:13">
      <c r="A189" s="49" t="s">
        <v>753</v>
      </c>
      <c r="B189" s="13">
        <v>1.88</v>
      </c>
      <c r="C189" s="13">
        <v>2.2400000000000002</v>
      </c>
      <c r="D189" s="13">
        <v>386</v>
      </c>
      <c r="E189" s="18" t="s">
        <v>562</v>
      </c>
      <c r="G189" s="255" t="s">
        <v>769</v>
      </c>
      <c r="H189" s="294" t="s">
        <v>137</v>
      </c>
      <c r="I189" s="181" t="s">
        <v>564</v>
      </c>
      <c r="J189" s="182">
        <v>1.92</v>
      </c>
      <c r="K189" s="182">
        <v>1.93</v>
      </c>
      <c r="L189" s="182">
        <v>119</v>
      </c>
      <c r="M189" s="18" t="s">
        <v>569</v>
      </c>
    </row>
    <row r="190" spans="1:13">
      <c r="A190" s="49" t="s">
        <v>754</v>
      </c>
      <c r="B190" s="13">
        <v>1.9</v>
      </c>
      <c r="C190" s="13">
        <v>2.34</v>
      </c>
      <c r="D190" s="13">
        <v>540</v>
      </c>
      <c r="E190" s="18" t="s">
        <v>562</v>
      </c>
      <c r="G190" s="255" t="s">
        <v>770</v>
      </c>
      <c r="H190" s="294" t="s">
        <v>137</v>
      </c>
      <c r="I190" s="181" t="s">
        <v>4</v>
      </c>
      <c r="J190" s="182">
        <v>1.9</v>
      </c>
      <c r="K190" s="182">
        <v>2.2400000000000002</v>
      </c>
      <c r="L190" s="181">
        <v>663</v>
      </c>
      <c r="M190" s="18" t="s">
        <v>569</v>
      </c>
    </row>
    <row r="191" spans="1:13">
      <c r="A191" s="49" t="s">
        <v>755</v>
      </c>
      <c r="B191" s="10">
        <v>1.95</v>
      </c>
      <c r="C191" s="10">
        <v>2.21</v>
      </c>
      <c r="D191" s="10">
        <v>142</v>
      </c>
      <c r="E191" s="18" t="s">
        <v>562</v>
      </c>
      <c r="G191" s="255" t="s">
        <v>771</v>
      </c>
      <c r="H191" s="294" t="s">
        <v>137</v>
      </c>
      <c r="I191" s="181" t="s">
        <v>4</v>
      </c>
      <c r="J191" s="181">
        <v>1.89</v>
      </c>
      <c r="K191" s="181">
        <v>2.27</v>
      </c>
      <c r="L191" s="181">
        <v>671</v>
      </c>
      <c r="M191" s="18" t="s">
        <v>569</v>
      </c>
    </row>
    <row r="192" spans="1:13">
      <c r="A192" s="49" t="s">
        <v>756</v>
      </c>
      <c r="B192" s="10">
        <v>1.88</v>
      </c>
      <c r="C192" s="10">
        <v>2.33</v>
      </c>
      <c r="D192" s="10">
        <v>512</v>
      </c>
      <c r="E192" s="18" t="s">
        <v>562</v>
      </c>
      <c r="G192" s="255" t="s">
        <v>772</v>
      </c>
      <c r="H192" s="294" t="s">
        <v>137</v>
      </c>
      <c r="I192" s="181" t="s">
        <v>4</v>
      </c>
      <c r="J192" s="182">
        <v>1.89</v>
      </c>
      <c r="K192" s="182">
        <v>2.27</v>
      </c>
      <c r="L192" s="182">
        <v>1131</v>
      </c>
      <c r="M192" s="18" t="s">
        <v>569</v>
      </c>
    </row>
    <row r="193" spans="1:13">
      <c r="A193" s="49" t="s">
        <v>757</v>
      </c>
      <c r="B193" s="10">
        <v>1.89</v>
      </c>
      <c r="C193" s="10">
        <v>2.29</v>
      </c>
      <c r="D193" s="10">
        <v>423</v>
      </c>
      <c r="E193" s="18" t="s">
        <v>562</v>
      </c>
      <c r="G193" s="255" t="s">
        <v>773</v>
      </c>
      <c r="H193" s="294" t="s">
        <v>2</v>
      </c>
      <c r="I193" s="181" t="s">
        <v>4</v>
      </c>
      <c r="J193" s="182">
        <v>1.91</v>
      </c>
      <c r="K193" s="182">
        <v>2.36</v>
      </c>
      <c r="L193" s="181">
        <v>376</v>
      </c>
      <c r="M193" s="18" t="s">
        <v>569</v>
      </c>
    </row>
    <row r="194" spans="1:13">
      <c r="A194" s="49" t="s">
        <v>758</v>
      </c>
      <c r="B194" s="10">
        <v>1.91</v>
      </c>
      <c r="C194" s="10">
        <v>2.06</v>
      </c>
      <c r="D194" s="10">
        <v>187</v>
      </c>
      <c r="E194" s="18" t="s">
        <v>562</v>
      </c>
      <c r="G194" s="255" t="s">
        <v>774</v>
      </c>
      <c r="H194" s="294" t="s">
        <v>2</v>
      </c>
      <c r="I194" s="181" t="s">
        <v>4</v>
      </c>
      <c r="J194" s="182">
        <v>1.88</v>
      </c>
      <c r="K194" s="182">
        <v>2.2799999999999998</v>
      </c>
      <c r="L194" s="182">
        <v>1191</v>
      </c>
      <c r="M194" s="18" t="s">
        <v>569</v>
      </c>
    </row>
    <row r="195" spans="1:13">
      <c r="A195" s="49" t="s">
        <v>759</v>
      </c>
      <c r="B195" s="10">
        <v>1.9</v>
      </c>
      <c r="C195" s="10">
        <v>2.09</v>
      </c>
      <c r="D195" s="10">
        <v>244</v>
      </c>
      <c r="E195" s="18" t="s">
        <v>562</v>
      </c>
      <c r="G195" s="255" t="s">
        <v>775</v>
      </c>
      <c r="H195" s="294" t="s">
        <v>2</v>
      </c>
      <c r="I195" s="181" t="s">
        <v>4</v>
      </c>
      <c r="J195" s="182">
        <v>1.84</v>
      </c>
      <c r="K195" s="182">
        <v>2.17</v>
      </c>
      <c r="L195" s="182">
        <v>499</v>
      </c>
      <c r="M195" s="18" t="s">
        <v>569</v>
      </c>
    </row>
    <row r="196" spans="1:13">
      <c r="A196" s="49" t="s">
        <v>760</v>
      </c>
      <c r="B196" s="10">
        <v>1.87</v>
      </c>
      <c r="C196" s="10">
        <v>2.27</v>
      </c>
      <c r="D196" s="10">
        <v>533</v>
      </c>
      <c r="E196" s="18" t="s">
        <v>562</v>
      </c>
      <c r="G196" s="255" t="s">
        <v>776</v>
      </c>
      <c r="H196" s="294" t="s">
        <v>2</v>
      </c>
      <c r="I196" s="181" t="s">
        <v>4</v>
      </c>
      <c r="J196" s="182">
        <v>1.98</v>
      </c>
      <c r="K196" s="182">
        <v>2.3199999999999998</v>
      </c>
      <c r="L196" s="182">
        <v>562</v>
      </c>
      <c r="M196" s="18" t="s">
        <v>569</v>
      </c>
    </row>
    <row r="197" spans="1:13">
      <c r="A197" s="49" t="s">
        <v>761</v>
      </c>
      <c r="B197" s="10">
        <v>1.85</v>
      </c>
      <c r="C197" s="10">
        <v>2.2599999999999998</v>
      </c>
      <c r="D197" s="10">
        <v>532</v>
      </c>
      <c r="E197" s="18" t="s">
        <v>562</v>
      </c>
      <c r="G197" s="255" t="s">
        <v>777</v>
      </c>
      <c r="H197" s="294" t="s">
        <v>2</v>
      </c>
      <c r="I197" s="181" t="s">
        <v>4</v>
      </c>
      <c r="J197" s="182">
        <v>1.87</v>
      </c>
      <c r="K197" s="182">
        <v>2.0299999999999998</v>
      </c>
      <c r="L197" s="182">
        <v>654</v>
      </c>
      <c r="M197" s="18" t="s">
        <v>569</v>
      </c>
    </row>
    <row r="198" spans="1:13">
      <c r="A198" s="49" t="s">
        <v>762</v>
      </c>
      <c r="B198" s="10">
        <v>1.88</v>
      </c>
      <c r="C198" s="10">
        <v>2.21</v>
      </c>
      <c r="D198" s="10">
        <v>381</v>
      </c>
      <c r="E198" s="18" t="s">
        <v>562</v>
      </c>
      <c r="G198" s="255" t="s">
        <v>778</v>
      </c>
      <c r="H198" s="294" t="s">
        <v>2</v>
      </c>
      <c r="I198" s="181" t="s">
        <v>4</v>
      </c>
      <c r="J198" s="182">
        <v>1.86</v>
      </c>
      <c r="K198" s="182">
        <v>2.12</v>
      </c>
      <c r="L198" s="182">
        <v>910</v>
      </c>
      <c r="M198" s="18" t="s">
        <v>569</v>
      </c>
    </row>
    <row r="199" spans="1:13">
      <c r="A199" s="49" t="s">
        <v>763</v>
      </c>
      <c r="B199" s="10">
        <v>1.89</v>
      </c>
      <c r="C199" s="10">
        <v>2.16</v>
      </c>
      <c r="D199" s="10">
        <v>302</v>
      </c>
      <c r="E199" s="18" t="s">
        <v>562</v>
      </c>
      <c r="G199" s="255" t="s">
        <v>779</v>
      </c>
      <c r="H199" s="294" t="s">
        <v>2</v>
      </c>
      <c r="I199" s="181" t="s">
        <v>564</v>
      </c>
      <c r="J199" s="182">
        <v>1.91</v>
      </c>
      <c r="K199" s="182">
        <v>2.2799999999999998</v>
      </c>
      <c r="L199" s="182">
        <v>875</v>
      </c>
      <c r="M199" s="18" t="s">
        <v>569</v>
      </c>
    </row>
    <row r="200" spans="1:13">
      <c r="A200" s="49" t="s">
        <v>764</v>
      </c>
      <c r="B200" s="10">
        <v>2</v>
      </c>
      <c r="C200" s="10">
        <v>2.36</v>
      </c>
      <c r="D200" s="10">
        <v>315</v>
      </c>
      <c r="E200" s="18" t="s">
        <v>562</v>
      </c>
      <c r="G200" s="255" t="s">
        <v>780</v>
      </c>
      <c r="H200" s="294" t="s">
        <v>2</v>
      </c>
      <c r="I200" s="181" t="s">
        <v>564</v>
      </c>
      <c r="J200" s="182">
        <v>1.9</v>
      </c>
      <c r="K200" s="182">
        <v>2.2799999999999998</v>
      </c>
      <c r="L200" s="181">
        <v>1111</v>
      </c>
      <c r="M200" s="18" t="s">
        <v>569</v>
      </c>
    </row>
    <row r="201" spans="1:13">
      <c r="A201" s="49" t="s">
        <v>765</v>
      </c>
      <c r="B201" s="13">
        <v>1.89</v>
      </c>
      <c r="C201" s="13">
        <v>1.86</v>
      </c>
      <c r="D201" s="10">
        <v>205</v>
      </c>
      <c r="E201" s="18" t="s">
        <v>562</v>
      </c>
      <c r="G201" s="255" t="s">
        <v>781</v>
      </c>
      <c r="H201" s="294" t="s">
        <v>2</v>
      </c>
      <c r="I201" s="181" t="s">
        <v>564</v>
      </c>
      <c r="J201" s="182">
        <v>1.92</v>
      </c>
      <c r="K201" s="182">
        <v>2.2200000000000002</v>
      </c>
      <c r="L201" s="182">
        <v>1206</v>
      </c>
      <c r="M201" s="18" t="s">
        <v>569</v>
      </c>
    </row>
    <row r="202" spans="1:13">
      <c r="A202" s="49" t="s">
        <v>1322</v>
      </c>
      <c r="B202" s="10">
        <v>1.89</v>
      </c>
      <c r="C202" s="10">
        <v>2.2400000000000002</v>
      </c>
      <c r="D202" s="10">
        <v>955</v>
      </c>
      <c r="E202" s="18" t="s">
        <v>562</v>
      </c>
      <c r="G202" s="255" t="s">
        <v>782</v>
      </c>
      <c r="H202" s="294" t="s">
        <v>2</v>
      </c>
      <c r="I202" s="181" t="s">
        <v>564</v>
      </c>
      <c r="J202" s="182">
        <v>1.9</v>
      </c>
      <c r="K202" s="182">
        <v>2.2400000000000002</v>
      </c>
      <c r="L202" s="181">
        <v>1176</v>
      </c>
      <c r="M202" s="18" t="s">
        <v>569</v>
      </c>
    </row>
    <row r="203" spans="1:13" ht="17" thickBot="1">
      <c r="A203" s="53" t="s">
        <v>766</v>
      </c>
      <c r="B203" s="43">
        <v>1.91</v>
      </c>
      <c r="C203" s="43">
        <v>2.3199999999999998</v>
      </c>
      <c r="D203" s="43">
        <v>486</v>
      </c>
      <c r="E203" s="21" t="s">
        <v>562</v>
      </c>
      <c r="G203" s="295" t="s">
        <v>1322</v>
      </c>
      <c r="H203" s="299" t="s">
        <v>2</v>
      </c>
      <c r="I203" s="296" t="s">
        <v>564</v>
      </c>
      <c r="J203" s="297">
        <v>1.89</v>
      </c>
      <c r="K203" s="297">
        <v>2.2400000000000002</v>
      </c>
      <c r="L203" s="297">
        <v>955</v>
      </c>
      <c r="M203" s="21" t="s">
        <v>569</v>
      </c>
    </row>
  </sheetData>
  <sortState xmlns:xlrd2="http://schemas.microsoft.com/office/spreadsheetml/2017/richdata2" ref="G2:M230">
    <sortCondition descending="1" ref="M2:M230"/>
    <sortCondition ref="G2:G230"/>
  </sortState>
  <phoneticPr fontId="7" type="noConversion"/>
  <conditionalFormatting sqref="B2:B203">
    <cfRule type="cellIs" dxfId="7" priority="3" operator="lessThan">
      <formula>1.75</formula>
    </cfRule>
  </conditionalFormatting>
  <conditionalFormatting sqref="C2:C203">
    <cfRule type="cellIs" dxfId="6" priority="1" operator="lessThan">
      <formula>1.7</formula>
    </cfRule>
  </conditionalFormatting>
  <conditionalFormatting sqref="D2:D203">
    <cfRule type="cellIs" dxfId="5" priority="2" operator="lessThan">
      <formula>25</formula>
    </cfRule>
  </conditionalFormatting>
  <conditionalFormatting sqref="G2:I203">
    <cfRule type="containsText" dxfId="4" priority="8" operator="containsText" text="N">
      <formula>NOT(ISERROR(SEARCH("N",G2)))</formula>
    </cfRule>
  </conditionalFormatting>
  <conditionalFormatting sqref="M2:M203">
    <cfRule type="cellIs" dxfId="3" priority="7" operator="equal">
      <formula>"N"</formula>
    </cfRule>
  </conditionalFormatting>
  <pageMargins left="0.7" right="0.7" top="0.75" bottom="0.75" header="0.3" footer="0.3"/>
  <pageSetup orientation="portrait" horizontalDpi="0" verticalDpi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3D5733-D2F0-0646-8B47-83F356A63A64}">
  <dimension ref="A1:T181"/>
  <sheetViews>
    <sheetView workbookViewId="0">
      <selection activeCell="K65" sqref="K65"/>
    </sheetView>
  </sheetViews>
  <sheetFormatPr baseColWidth="10" defaultRowHeight="16"/>
  <cols>
    <col min="3" max="3" width="9.140625" bestFit="1" customWidth="1"/>
    <col min="4" max="4" width="11.140625" bestFit="1" customWidth="1"/>
    <col min="5" max="5" width="10.28515625" bestFit="1" customWidth="1"/>
    <col min="6" max="6" width="8.140625" bestFit="1" customWidth="1"/>
  </cols>
  <sheetData>
    <row r="1" spans="1:20" ht="52" thickBot="1">
      <c r="A1" s="31" t="s">
        <v>225</v>
      </c>
      <c r="B1" s="195" t="s">
        <v>576</v>
      </c>
      <c r="C1" s="3" t="s">
        <v>572</v>
      </c>
      <c r="D1" s="3" t="s">
        <v>573</v>
      </c>
      <c r="E1" s="3" t="s">
        <v>574</v>
      </c>
      <c r="F1" s="202" t="s">
        <v>575</v>
      </c>
      <c r="H1" s="1" t="s">
        <v>225</v>
      </c>
      <c r="I1" s="195" t="s">
        <v>576</v>
      </c>
      <c r="J1" s="3" t="s">
        <v>572</v>
      </c>
      <c r="K1" s="3" t="s">
        <v>573</v>
      </c>
      <c r="L1" s="3" t="s">
        <v>574</v>
      </c>
      <c r="M1" s="202" t="s">
        <v>575</v>
      </c>
      <c r="O1" s="1" t="s">
        <v>225</v>
      </c>
      <c r="P1" s="195" t="s">
        <v>576</v>
      </c>
      <c r="Q1" s="3" t="s">
        <v>572</v>
      </c>
      <c r="R1" s="3" t="s">
        <v>573</v>
      </c>
      <c r="S1" s="3" t="s">
        <v>574</v>
      </c>
      <c r="T1" s="202" t="s">
        <v>575</v>
      </c>
    </row>
    <row r="2" spans="1:20" ht="17" thickTop="1">
      <c r="A2" s="6" t="s">
        <v>0</v>
      </c>
      <c r="B2" s="7">
        <v>60</v>
      </c>
      <c r="C2" s="28">
        <v>20</v>
      </c>
      <c r="D2" s="28">
        <v>25</v>
      </c>
      <c r="E2" s="203">
        <f t="shared" ref="E2:E65" si="0">(C2*D2)/B2</f>
        <v>8.3333333333333339</v>
      </c>
      <c r="F2" s="204">
        <f>C2-E2</f>
        <v>11.666666666666666</v>
      </c>
      <c r="H2" s="6" t="s">
        <v>783</v>
      </c>
      <c r="I2" s="253">
        <v>131</v>
      </c>
      <c r="J2" s="28">
        <v>20</v>
      </c>
      <c r="K2" s="28">
        <v>25</v>
      </c>
      <c r="L2" s="203">
        <f t="shared" ref="L2:L65" si="1">(J2*K2)/I2</f>
        <v>3.8167938931297711</v>
      </c>
      <c r="M2" s="204">
        <f>J2-L2</f>
        <v>16.18320610687023</v>
      </c>
      <c r="O2" s="6" t="s">
        <v>591</v>
      </c>
      <c r="P2" s="7">
        <v>57.5</v>
      </c>
      <c r="Q2" s="28">
        <v>20</v>
      </c>
      <c r="R2" s="28">
        <v>25</v>
      </c>
      <c r="S2" s="203">
        <f>(Q2*R2)/P2</f>
        <v>8.695652173913043</v>
      </c>
      <c r="T2" s="204">
        <f>Q2-S2</f>
        <v>11.304347826086957</v>
      </c>
    </row>
    <row r="3" spans="1:20">
      <c r="A3" s="9" t="s">
        <v>7</v>
      </c>
      <c r="B3" s="10">
        <v>83.7</v>
      </c>
      <c r="C3" s="13">
        <v>20</v>
      </c>
      <c r="D3" s="13">
        <v>25</v>
      </c>
      <c r="E3" s="205">
        <f t="shared" si="0"/>
        <v>5.9737156511350058</v>
      </c>
      <c r="F3" s="206">
        <f t="shared" ref="F3:F66" si="2">C3-E3</f>
        <v>14.026284348864994</v>
      </c>
      <c r="H3" s="9" t="s">
        <v>784</v>
      </c>
      <c r="I3" s="254">
        <v>40.299999999999997</v>
      </c>
      <c r="J3" s="13">
        <v>15</v>
      </c>
      <c r="K3" s="13">
        <v>25</v>
      </c>
      <c r="L3" s="205">
        <f t="shared" si="1"/>
        <v>9.3052109181141454</v>
      </c>
      <c r="M3" s="206">
        <f t="shared" ref="M3:M66" si="3">J3-L3</f>
        <v>5.6947890818858546</v>
      </c>
      <c r="O3" s="9" t="s">
        <v>592</v>
      </c>
      <c r="P3" s="10">
        <v>325</v>
      </c>
      <c r="Q3" s="28">
        <v>20</v>
      </c>
      <c r="R3" s="13">
        <v>25</v>
      </c>
      <c r="S3" s="203">
        <f t="shared" ref="S3:S66" si="4">(Q3*R3)/P3</f>
        <v>1.5384615384615385</v>
      </c>
      <c r="T3" s="204">
        <f t="shared" ref="T3:T66" si="5">Q3-S3</f>
        <v>18.46153846153846</v>
      </c>
    </row>
    <row r="4" spans="1:20">
      <c r="A4" s="9" t="s">
        <v>9</v>
      </c>
      <c r="B4" s="10">
        <v>75.099999999999994</v>
      </c>
      <c r="C4" s="13">
        <v>20</v>
      </c>
      <c r="D4" s="13">
        <v>25</v>
      </c>
      <c r="E4" s="205">
        <f t="shared" si="0"/>
        <v>6.6577896138482027</v>
      </c>
      <c r="F4" s="206">
        <f t="shared" si="2"/>
        <v>13.342210386151798</v>
      </c>
      <c r="H4" s="9" t="s">
        <v>785</v>
      </c>
      <c r="I4" s="254">
        <v>39.700000000000003</v>
      </c>
      <c r="J4" s="13">
        <v>15</v>
      </c>
      <c r="K4" s="13">
        <v>25</v>
      </c>
      <c r="L4" s="205">
        <f t="shared" si="1"/>
        <v>9.4458438287153648</v>
      </c>
      <c r="M4" s="206">
        <f t="shared" si="3"/>
        <v>5.5541561712846352</v>
      </c>
      <c r="O4" s="9" t="s">
        <v>593</v>
      </c>
      <c r="P4" s="10">
        <v>103</v>
      </c>
      <c r="Q4" s="28">
        <v>20</v>
      </c>
      <c r="R4" s="13">
        <v>25</v>
      </c>
      <c r="S4" s="203">
        <f t="shared" si="4"/>
        <v>4.8543689320388346</v>
      </c>
      <c r="T4" s="204">
        <f t="shared" si="5"/>
        <v>15.145631067961165</v>
      </c>
    </row>
    <row r="5" spans="1:20">
      <c r="A5" s="9" t="s">
        <v>13</v>
      </c>
      <c r="B5" s="10">
        <v>140</v>
      </c>
      <c r="C5" s="13">
        <v>20</v>
      </c>
      <c r="D5" s="13">
        <v>25</v>
      </c>
      <c r="E5" s="205">
        <f t="shared" si="0"/>
        <v>3.5714285714285716</v>
      </c>
      <c r="F5" s="206">
        <f t="shared" si="2"/>
        <v>16.428571428571427</v>
      </c>
      <c r="H5" s="9" t="s">
        <v>786</v>
      </c>
      <c r="I5" s="254">
        <v>85.7</v>
      </c>
      <c r="J5" s="13">
        <v>20</v>
      </c>
      <c r="K5" s="13">
        <v>25</v>
      </c>
      <c r="L5" s="205">
        <f t="shared" si="1"/>
        <v>5.8343057176196034</v>
      </c>
      <c r="M5" s="206">
        <f t="shared" si="3"/>
        <v>14.165694282380397</v>
      </c>
      <c r="O5" s="9" t="s">
        <v>594</v>
      </c>
      <c r="P5" s="10">
        <v>378</v>
      </c>
      <c r="Q5" s="28">
        <v>20</v>
      </c>
      <c r="R5" s="13">
        <v>25</v>
      </c>
      <c r="S5" s="203">
        <f t="shared" si="4"/>
        <v>1.3227513227513228</v>
      </c>
      <c r="T5" s="204">
        <f t="shared" si="5"/>
        <v>18.677248677248677</v>
      </c>
    </row>
    <row r="6" spans="1:20">
      <c r="A6" s="9" t="s">
        <v>15</v>
      </c>
      <c r="B6" s="10">
        <v>61</v>
      </c>
      <c r="C6" s="13">
        <v>20</v>
      </c>
      <c r="D6" s="13">
        <v>25</v>
      </c>
      <c r="E6" s="205">
        <f t="shared" si="0"/>
        <v>8.1967213114754092</v>
      </c>
      <c r="F6" s="206">
        <f t="shared" si="2"/>
        <v>11.803278688524591</v>
      </c>
      <c r="H6" s="9" t="s">
        <v>787</v>
      </c>
      <c r="I6" s="254">
        <v>116</v>
      </c>
      <c r="J6" s="13">
        <v>20</v>
      </c>
      <c r="K6" s="13">
        <v>25</v>
      </c>
      <c r="L6" s="205">
        <f t="shared" si="1"/>
        <v>4.3103448275862073</v>
      </c>
      <c r="M6" s="206">
        <f t="shared" si="3"/>
        <v>15.689655172413794</v>
      </c>
      <c r="O6" s="12" t="s">
        <v>595</v>
      </c>
      <c r="P6" s="13">
        <v>86.2</v>
      </c>
      <c r="Q6" s="28">
        <v>20</v>
      </c>
      <c r="R6" s="13">
        <v>25</v>
      </c>
      <c r="S6" s="203">
        <f t="shared" si="4"/>
        <v>5.8004640371229694</v>
      </c>
      <c r="T6" s="204">
        <f t="shared" si="5"/>
        <v>14.199535962877031</v>
      </c>
    </row>
    <row r="7" spans="1:20">
      <c r="A7" s="9" t="s">
        <v>18</v>
      </c>
      <c r="B7" s="10">
        <v>41.9</v>
      </c>
      <c r="C7" s="13">
        <v>20</v>
      </c>
      <c r="D7" s="13">
        <v>25</v>
      </c>
      <c r="E7" s="205">
        <f t="shared" si="0"/>
        <v>11.933174224343675</v>
      </c>
      <c r="F7" s="206">
        <f t="shared" si="2"/>
        <v>8.0668257756563246</v>
      </c>
      <c r="H7" s="9" t="s">
        <v>788</v>
      </c>
      <c r="I7" s="18">
        <v>146</v>
      </c>
      <c r="J7" s="13">
        <v>20</v>
      </c>
      <c r="K7" s="13">
        <v>25</v>
      </c>
      <c r="L7" s="205">
        <f t="shared" si="1"/>
        <v>3.4246575342465753</v>
      </c>
      <c r="M7" s="206">
        <f t="shared" si="3"/>
        <v>16.575342465753426</v>
      </c>
      <c r="O7" s="9" t="s">
        <v>596</v>
      </c>
      <c r="P7" s="10">
        <v>543</v>
      </c>
      <c r="Q7" s="28">
        <v>25</v>
      </c>
      <c r="R7" s="13">
        <v>25</v>
      </c>
      <c r="S7" s="203">
        <f t="shared" si="4"/>
        <v>1.1510128913443831</v>
      </c>
      <c r="T7" s="204">
        <f t="shared" si="5"/>
        <v>23.848987108655617</v>
      </c>
    </row>
    <row r="8" spans="1:20">
      <c r="A8" s="9" t="s">
        <v>19</v>
      </c>
      <c r="B8" s="10">
        <v>71.7</v>
      </c>
      <c r="C8" s="13">
        <v>20</v>
      </c>
      <c r="D8" s="13">
        <v>25</v>
      </c>
      <c r="E8" s="205">
        <f t="shared" si="0"/>
        <v>6.9735006973500697</v>
      </c>
      <c r="F8" s="206">
        <f t="shared" si="2"/>
        <v>13.026499302649931</v>
      </c>
      <c r="H8" s="9" t="s">
        <v>789</v>
      </c>
      <c r="I8" s="254">
        <v>97.3</v>
      </c>
      <c r="J8" s="13">
        <v>20</v>
      </c>
      <c r="K8" s="13">
        <v>25</v>
      </c>
      <c r="L8" s="205">
        <f t="shared" si="1"/>
        <v>5.1387461459403907</v>
      </c>
      <c r="M8" s="206">
        <f t="shared" si="3"/>
        <v>14.861253854059608</v>
      </c>
      <c r="O8" s="14" t="s">
        <v>597</v>
      </c>
      <c r="P8" s="13">
        <v>337</v>
      </c>
      <c r="Q8" s="28">
        <v>20</v>
      </c>
      <c r="R8" s="13">
        <v>25</v>
      </c>
      <c r="S8" s="203">
        <f t="shared" si="4"/>
        <v>1.4836795252225519</v>
      </c>
      <c r="T8" s="204">
        <f t="shared" si="5"/>
        <v>18.516320474777448</v>
      </c>
    </row>
    <row r="9" spans="1:20">
      <c r="A9" s="9" t="s">
        <v>21</v>
      </c>
      <c r="B9" s="10">
        <v>51.6</v>
      </c>
      <c r="C9" s="13">
        <v>20</v>
      </c>
      <c r="D9" s="13">
        <v>25</v>
      </c>
      <c r="E9" s="205">
        <f t="shared" si="0"/>
        <v>9.6899224806201545</v>
      </c>
      <c r="F9" s="206">
        <f t="shared" si="2"/>
        <v>10.310077519379846</v>
      </c>
      <c r="H9" s="9" t="s">
        <v>790</v>
      </c>
      <c r="I9" s="18">
        <v>329</v>
      </c>
      <c r="J9" s="13">
        <v>20</v>
      </c>
      <c r="K9" s="13">
        <v>25</v>
      </c>
      <c r="L9" s="205">
        <f t="shared" si="1"/>
        <v>1.5197568389057752</v>
      </c>
      <c r="M9" s="206">
        <f t="shared" si="3"/>
        <v>18.480243161094226</v>
      </c>
      <c r="O9" s="9" t="s">
        <v>598</v>
      </c>
      <c r="P9" s="10">
        <v>367</v>
      </c>
      <c r="Q9" s="28">
        <v>20</v>
      </c>
      <c r="R9" s="13">
        <v>25</v>
      </c>
      <c r="S9" s="203">
        <f t="shared" si="4"/>
        <v>1.3623978201634876</v>
      </c>
      <c r="T9" s="204">
        <f t="shared" si="5"/>
        <v>18.637602179836513</v>
      </c>
    </row>
    <row r="10" spans="1:20">
      <c r="A10" s="9" t="s">
        <v>23</v>
      </c>
      <c r="B10" s="10">
        <v>110</v>
      </c>
      <c r="C10" s="13">
        <v>20</v>
      </c>
      <c r="D10" s="13">
        <v>25</v>
      </c>
      <c r="E10" s="205">
        <f t="shared" si="0"/>
        <v>4.5454545454545459</v>
      </c>
      <c r="F10" s="206">
        <f t="shared" si="2"/>
        <v>15.454545454545453</v>
      </c>
      <c r="H10" s="9" t="s">
        <v>791</v>
      </c>
      <c r="I10" s="254">
        <v>134</v>
      </c>
      <c r="J10" s="13">
        <v>20</v>
      </c>
      <c r="K10" s="13">
        <v>25</v>
      </c>
      <c r="L10" s="205">
        <f t="shared" si="1"/>
        <v>3.7313432835820897</v>
      </c>
      <c r="M10" s="206">
        <f t="shared" si="3"/>
        <v>16.268656716417912</v>
      </c>
      <c r="O10" s="9" t="s">
        <v>599</v>
      </c>
      <c r="P10" s="10">
        <v>310</v>
      </c>
      <c r="Q10" s="28">
        <v>20</v>
      </c>
      <c r="R10" s="13">
        <v>25</v>
      </c>
      <c r="S10" s="203">
        <f t="shared" si="4"/>
        <v>1.6129032258064515</v>
      </c>
      <c r="T10" s="204">
        <f t="shared" si="5"/>
        <v>18.387096774193548</v>
      </c>
    </row>
    <row r="11" spans="1:20">
      <c r="A11" s="9" t="s">
        <v>25</v>
      </c>
      <c r="B11" s="10">
        <v>64.599999999999994</v>
      </c>
      <c r="C11" s="13">
        <v>20</v>
      </c>
      <c r="D11" s="13">
        <v>25</v>
      </c>
      <c r="E11" s="205">
        <f t="shared" si="0"/>
        <v>7.7399380804953566</v>
      </c>
      <c r="F11" s="206">
        <f t="shared" si="2"/>
        <v>12.260061919504643</v>
      </c>
      <c r="H11" s="9" t="s">
        <v>792</v>
      </c>
      <c r="I11" s="254">
        <v>79.400000000000006</v>
      </c>
      <c r="J11" s="13">
        <v>20</v>
      </c>
      <c r="K11" s="13">
        <v>25</v>
      </c>
      <c r="L11" s="205">
        <f t="shared" si="1"/>
        <v>6.2972292191435768</v>
      </c>
      <c r="M11" s="206">
        <f t="shared" si="3"/>
        <v>13.702770780856422</v>
      </c>
      <c r="O11" s="9" t="s">
        <v>600</v>
      </c>
      <c r="P11" s="10">
        <v>187</v>
      </c>
      <c r="Q11" s="28">
        <v>20</v>
      </c>
      <c r="R11" s="13">
        <v>25</v>
      </c>
      <c r="S11" s="203">
        <f t="shared" si="4"/>
        <v>2.6737967914438503</v>
      </c>
      <c r="T11" s="204">
        <f t="shared" si="5"/>
        <v>17.326203208556151</v>
      </c>
    </row>
    <row r="12" spans="1:20">
      <c r="A12" s="9" t="s">
        <v>27</v>
      </c>
      <c r="B12" s="10">
        <v>59.2</v>
      </c>
      <c r="C12" s="13">
        <v>20</v>
      </c>
      <c r="D12" s="13">
        <v>25</v>
      </c>
      <c r="E12" s="205">
        <f t="shared" si="0"/>
        <v>8.4459459459459456</v>
      </c>
      <c r="F12" s="206">
        <f t="shared" si="2"/>
        <v>11.554054054054054</v>
      </c>
      <c r="H12" s="9" t="s">
        <v>793</v>
      </c>
      <c r="I12" s="254">
        <v>48.9</v>
      </c>
      <c r="J12" s="13">
        <v>15</v>
      </c>
      <c r="K12" s="13">
        <v>25</v>
      </c>
      <c r="L12" s="205">
        <f t="shared" si="1"/>
        <v>7.6687116564417179</v>
      </c>
      <c r="M12" s="206">
        <f t="shared" si="3"/>
        <v>7.3312883435582821</v>
      </c>
      <c r="O12" s="12" t="s">
        <v>601</v>
      </c>
      <c r="P12" s="13">
        <v>462</v>
      </c>
      <c r="Q12" s="28">
        <v>20</v>
      </c>
      <c r="R12" s="13">
        <v>25</v>
      </c>
      <c r="S12" s="203">
        <f t="shared" si="4"/>
        <v>1.0822510822510822</v>
      </c>
      <c r="T12" s="204">
        <f t="shared" si="5"/>
        <v>18.917748917748916</v>
      </c>
    </row>
    <row r="13" spans="1:20">
      <c r="A13" s="9" t="s">
        <v>29</v>
      </c>
      <c r="B13" s="10">
        <v>182</v>
      </c>
      <c r="C13" s="13">
        <v>20</v>
      </c>
      <c r="D13" s="13">
        <v>25</v>
      </c>
      <c r="E13" s="205">
        <f t="shared" si="0"/>
        <v>2.7472527472527473</v>
      </c>
      <c r="F13" s="206">
        <f t="shared" si="2"/>
        <v>17.252747252747252</v>
      </c>
      <c r="H13" s="9" t="s">
        <v>794</v>
      </c>
      <c r="I13" s="18">
        <v>45.8</v>
      </c>
      <c r="J13" s="13">
        <v>15</v>
      </c>
      <c r="K13" s="13">
        <v>25</v>
      </c>
      <c r="L13" s="205">
        <f t="shared" si="1"/>
        <v>8.1877729257641931</v>
      </c>
      <c r="M13" s="206">
        <f t="shared" si="3"/>
        <v>6.8122270742358069</v>
      </c>
      <c r="O13" s="12" t="s">
        <v>602</v>
      </c>
      <c r="P13" s="13">
        <v>80.5</v>
      </c>
      <c r="Q13" s="28">
        <v>20</v>
      </c>
      <c r="R13" s="13">
        <v>25</v>
      </c>
      <c r="S13" s="203">
        <f t="shared" si="4"/>
        <v>6.2111801242236027</v>
      </c>
      <c r="T13" s="204">
        <f t="shared" si="5"/>
        <v>13.788819875776397</v>
      </c>
    </row>
    <row r="14" spans="1:20">
      <c r="A14" s="9" t="s">
        <v>31</v>
      </c>
      <c r="B14" s="10">
        <v>170</v>
      </c>
      <c r="C14" s="13">
        <v>20</v>
      </c>
      <c r="D14" s="13">
        <v>25</v>
      </c>
      <c r="E14" s="205">
        <f t="shared" si="0"/>
        <v>2.9411764705882355</v>
      </c>
      <c r="F14" s="206">
        <f t="shared" si="2"/>
        <v>17.058823529411764</v>
      </c>
      <c r="H14" s="9" t="s">
        <v>795</v>
      </c>
      <c r="I14" s="18">
        <v>61.7</v>
      </c>
      <c r="J14" s="13">
        <v>20</v>
      </c>
      <c r="K14" s="13">
        <v>25</v>
      </c>
      <c r="L14" s="205">
        <f t="shared" si="1"/>
        <v>8.1037277147487838</v>
      </c>
      <c r="M14" s="206">
        <f t="shared" si="3"/>
        <v>11.896272285251216</v>
      </c>
      <c r="O14" s="9" t="s">
        <v>603</v>
      </c>
      <c r="P14" s="10">
        <v>221</v>
      </c>
      <c r="Q14" s="28">
        <v>20</v>
      </c>
      <c r="R14" s="13">
        <v>25</v>
      </c>
      <c r="S14" s="203">
        <f t="shared" si="4"/>
        <v>2.2624434389140271</v>
      </c>
      <c r="T14" s="204">
        <f t="shared" si="5"/>
        <v>17.737556561085974</v>
      </c>
    </row>
    <row r="15" spans="1:20">
      <c r="A15" s="9" t="s">
        <v>33</v>
      </c>
      <c r="B15" s="10">
        <v>133</v>
      </c>
      <c r="C15" s="13">
        <v>20</v>
      </c>
      <c r="D15" s="13">
        <v>25</v>
      </c>
      <c r="E15" s="205">
        <f t="shared" si="0"/>
        <v>3.7593984962406015</v>
      </c>
      <c r="F15" s="206">
        <f t="shared" si="2"/>
        <v>16.2406015037594</v>
      </c>
      <c r="H15" s="9" t="s">
        <v>796</v>
      </c>
      <c r="I15" s="18">
        <v>80.900000000000006</v>
      </c>
      <c r="J15" s="13">
        <v>20</v>
      </c>
      <c r="K15" s="13">
        <v>25</v>
      </c>
      <c r="L15" s="205">
        <f t="shared" si="1"/>
        <v>6.1804697156983925</v>
      </c>
      <c r="M15" s="206">
        <f t="shared" si="3"/>
        <v>13.819530284301607</v>
      </c>
      <c r="O15" s="9" t="s">
        <v>604</v>
      </c>
      <c r="P15" s="10">
        <v>336</v>
      </c>
      <c r="Q15" s="28">
        <v>20</v>
      </c>
      <c r="R15" s="13">
        <v>25</v>
      </c>
      <c r="S15" s="203">
        <f t="shared" si="4"/>
        <v>1.4880952380952381</v>
      </c>
      <c r="T15" s="204">
        <f t="shared" si="5"/>
        <v>18.511904761904763</v>
      </c>
    </row>
    <row r="16" spans="1:20">
      <c r="A16" s="9" t="s">
        <v>35</v>
      </c>
      <c r="B16" s="10">
        <v>86.5</v>
      </c>
      <c r="C16" s="13">
        <v>20</v>
      </c>
      <c r="D16" s="13">
        <v>25</v>
      </c>
      <c r="E16" s="205">
        <f t="shared" si="0"/>
        <v>5.7803468208092488</v>
      </c>
      <c r="F16" s="206">
        <f t="shared" si="2"/>
        <v>14.21965317919075</v>
      </c>
      <c r="H16" s="9" t="s">
        <v>797</v>
      </c>
      <c r="I16" s="18">
        <v>74.8</v>
      </c>
      <c r="J16" s="13">
        <v>20</v>
      </c>
      <c r="K16" s="13">
        <v>25</v>
      </c>
      <c r="L16" s="205">
        <f t="shared" si="1"/>
        <v>6.6844919786096257</v>
      </c>
      <c r="M16" s="206">
        <f t="shared" si="3"/>
        <v>13.315508021390375</v>
      </c>
      <c r="O16" s="9" t="s">
        <v>605</v>
      </c>
      <c r="P16" s="10">
        <v>379</v>
      </c>
      <c r="Q16" s="28">
        <v>20</v>
      </c>
      <c r="R16" s="13">
        <v>25</v>
      </c>
      <c r="S16" s="203">
        <f t="shared" si="4"/>
        <v>1.3192612137203166</v>
      </c>
      <c r="T16" s="204">
        <f t="shared" si="5"/>
        <v>18.680738786279683</v>
      </c>
    </row>
    <row r="17" spans="1:20">
      <c r="A17" s="9" t="s">
        <v>37</v>
      </c>
      <c r="B17" s="10">
        <v>103</v>
      </c>
      <c r="C17" s="13">
        <v>20</v>
      </c>
      <c r="D17" s="13">
        <v>25</v>
      </c>
      <c r="E17" s="205">
        <f t="shared" si="0"/>
        <v>4.8543689320388346</v>
      </c>
      <c r="F17" s="206">
        <f t="shared" si="2"/>
        <v>15.145631067961165</v>
      </c>
      <c r="H17" s="9" t="s">
        <v>798</v>
      </c>
      <c r="I17" s="254">
        <v>140</v>
      </c>
      <c r="J17" s="13">
        <v>20</v>
      </c>
      <c r="K17" s="13">
        <v>25</v>
      </c>
      <c r="L17" s="205">
        <f t="shared" si="1"/>
        <v>3.5714285714285716</v>
      </c>
      <c r="M17" s="206">
        <f t="shared" si="3"/>
        <v>16.428571428571427</v>
      </c>
      <c r="O17" s="12" t="s">
        <v>606</v>
      </c>
      <c r="P17" s="13">
        <v>72.5</v>
      </c>
      <c r="Q17" s="28">
        <v>20</v>
      </c>
      <c r="R17" s="13">
        <v>25</v>
      </c>
      <c r="S17" s="203">
        <f t="shared" si="4"/>
        <v>6.8965517241379306</v>
      </c>
      <c r="T17" s="204">
        <f t="shared" si="5"/>
        <v>13.103448275862069</v>
      </c>
    </row>
    <row r="18" spans="1:20">
      <c r="A18" s="9" t="s">
        <v>39</v>
      </c>
      <c r="B18" s="10">
        <v>169</v>
      </c>
      <c r="C18" s="13">
        <v>20</v>
      </c>
      <c r="D18" s="13">
        <v>25</v>
      </c>
      <c r="E18" s="205">
        <f t="shared" si="0"/>
        <v>2.9585798816568047</v>
      </c>
      <c r="F18" s="206">
        <f t="shared" si="2"/>
        <v>17.041420118343197</v>
      </c>
      <c r="H18" s="9" t="s">
        <v>799</v>
      </c>
      <c r="I18" s="254">
        <v>105</v>
      </c>
      <c r="J18" s="13">
        <v>20</v>
      </c>
      <c r="K18" s="13">
        <v>25</v>
      </c>
      <c r="L18" s="205">
        <f t="shared" si="1"/>
        <v>4.7619047619047619</v>
      </c>
      <c r="M18" s="206">
        <f t="shared" si="3"/>
        <v>15.238095238095237</v>
      </c>
      <c r="O18" s="14" t="s">
        <v>607</v>
      </c>
      <c r="P18" s="13">
        <v>45.1</v>
      </c>
      <c r="Q18" s="28">
        <v>15</v>
      </c>
      <c r="R18" s="13">
        <v>25</v>
      </c>
      <c r="S18" s="203">
        <f t="shared" si="4"/>
        <v>8.3148558758314852</v>
      </c>
      <c r="T18" s="204">
        <f t="shared" si="5"/>
        <v>6.6851441241685148</v>
      </c>
    </row>
    <row r="19" spans="1:20">
      <c r="A19" s="9" t="s">
        <v>41</v>
      </c>
      <c r="B19" s="10">
        <v>105</v>
      </c>
      <c r="C19" s="13">
        <v>20</v>
      </c>
      <c r="D19" s="13">
        <v>25</v>
      </c>
      <c r="E19" s="205">
        <f t="shared" si="0"/>
        <v>4.7619047619047619</v>
      </c>
      <c r="F19" s="206">
        <f t="shared" si="2"/>
        <v>15.238095238095237</v>
      </c>
      <c r="H19" s="9" t="s">
        <v>800</v>
      </c>
      <c r="I19" s="254">
        <v>81.5</v>
      </c>
      <c r="J19" s="13">
        <v>20</v>
      </c>
      <c r="K19" s="13">
        <v>25</v>
      </c>
      <c r="L19" s="205">
        <f t="shared" si="1"/>
        <v>6.1349693251533743</v>
      </c>
      <c r="M19" s="206">
        <f t="shared" si="3"/>
        <v>13.865030674846626</v>
      </c>
      <c r="O19" s="9" t="s">
        <v>608</v>
      </c>
      <c r="P19" s="10">
        <v>102</v>
      </c>
      <c r="Q19" s="28">
        <v>20</v>
      </c>
      <c r="R19" s="13">
        <v>25</v>
      </c>
      <c r="S19" s="203">
        <f t="shared" si="4"/>
        <v>4.9019607843137258</v>
      </c>
      <c r="T19" s="204">
        <f t="shared" si="5"/>
        <v>15.098039215686274</v>
      </c>
    </row>
    <row r="20" spans="1:20">
      <c r="A20" s="9" t="s">
        <v>43</v>
      </c>
      <c r="B20" s="10">
        <v>188</v>
      </c>
      <c r="C20" s="13">
        <v>20</v>
      </c>
      <c r="D20" s="13">
        <v>25</v>
      </c>
      <c r="E20" s="205">
        <f t="shared" si="0"/>
        <v>2.6595744680851063</v>
      </c>
      <c r="F20" s="206">
        <f t="shared" si="2"/>
        <v>17.340425531914892</v>
      </c>
      <c r="H20" s="9" t="s">
        <v>801</v>
      </c>
      <c r="I20" s="18">
        <v>176</v>
      </c>
      <c r="J20" s="13">
        <v>20</v>
      </c>
      <c r="K20" s="13">
        <v>25</v>
      </c>
      <c r="L20" s="205">
        <f t="shared" si="1"/>
        <v>2.8409090909090908</v>
      </c>
      <c r="M20" s="206">
        <f t="shared" si="3"/>
        <v>17.15909090909091</v>
      </c>
      <c r="O20" s="9" t="s">
        <v>609</v>
      </c>
      <c r="P20" s="10">
        <v>99.2</v>
      </c>
      <c r="Q20" s="28">
        <v>20</v>
      </c>
      <c r="R20" s="13">
        <v>25</v>
      </c>
      <c r="S20" s="203">
        <f t="shared" si="4"/>
        <v>5.040322580645161</v>
      </c>
      <c r="T20" s="204">
        <f t="shared" si="5"/>
        <v>14.95967741935484</v>
      </c>
    </row>
    <row r="21" spans="1:20">
      <c r="A21" s="9" t="s">
        <v>45</v>
      </c>
      <c r="B21" s="10">
        <v>44.8</v>
      </c>
      <c r="C21" s="13">
        <v>20</v>
      </c>
      <c r="D21" s="13">
        <v>25</v>
      </c>
      <c r="E21" s="205">
        <f t="shared" si="0"/>
        <v>11.160714285714286</v>
      </c>
      <c r="F21" s="206">
        <f t="shared" si="2"/>
        <v>8.8392857142857135</v>
      </c>
      <c r="H21" s="9" t="s">
        <v>802</v>
      </c>
      <c r="I21" s="18">
        <v>134</v>
      </c>
      <c r="J21" s="13">
        <v>20</v>
      </c>
      <c r="K21" s="13">
        <v>25</v>
      </c>
      <c r="L21" s="205">
        <f t="shared" si="1"/>
        <v>3.7313432835820897</v>
      </c>
      <c r="M21" s="206">
        <f t="shared" si="3"/>
        <v>16.268656716417912</v>
      </c>
      <c r="O21" s="9" t="s">
        <v>610</v>
      </c>
      <c r="P21" s="10">
        <v>50.3</v>
      </c>
      <c r="Q21" s="28">
        <v>15</v>
      </c>
      <c r="R21" s="13">
        <v>25</v>
      </c>
      <c r="S21" s="203">
        <f t="shared" si="4"/>
        <v>7.4552683896620282</v>
      </c>
      <c r="T21" s="204">
        <f t="shared" si="5"/>
        <v>7.5447316103379718</v>
      </c>
    </row>
    <row r="22" spans="1:20">
      <c r="A22" s="9" t="s">
        <v>47</v>
      </c>
      <c r="B22" s="10">
        <v>58.3</v>
      </c>
      <c r="C22" s="13">
        <v>20</v>
      </c>
      <c r="D22" s="13">
        <v>25</v>
      </c>
      <c r="E22" s="205">
        <f t="shared" si="0"/>
        <v>8.5763293310463133</v>
      </c>
      <c r="F22" s="206">
        <f t="shared" si="2"/>
        <v>11.423670668953687</v>
      </c>
      <c r="H22" s="9" t="s">
        <v>803</v>
      </c>
      <c r="I22" s="254">
        <v>171</v>
      </c>
      <c r="J22" s="13">
        <v>20</v>
      </c>
      <c r="K22" s="13">
        <v>25</v>
      </c>
      <c r="L22" s="205">
        <f t="shared" si="1"/>
        <v>2.9239766081871346</v>
      </c>
      <c r="M22" s="206">
        <f t="shared" si="3"/>
        <v>17.076023391812864</v>
      </c>
      <c r="O22" s="12" t="s">
        <v>611</v>
      </c>
      <c r="P22" s="10">
        <v>98.6</v>
      </c>
      <c r="Q22" s="28">
        <v>20</v>
      </c>
      <c r="R22" s="13">
        <v>25</v>
      </c>
      <c r="S22" s="203">
        <f t="shared" si="4"/>
        <v>5.0709939148073024</v>
      </c>
      <c r="T22" s="204">
        <f t="shared" si="5"/>
        <v>14.929006085192697</v>
      </c>
    </row>
    <row r="23" spans="1:20">
      <c r="A23" s="9" t="s">
        <v>49</v>
      </c>
      <c r="B23" s="10">
        <v>203</v>
      </c>
      <c r="C23" s="13">
        <v>20</v>
      </c>
      <c r="D23" s="13">
        <v>25</v>
      </c>
      <c r="E23" s="205">
        <f t="shared" si="0"/>
        <v>2.4630541871921183</v>
      </c>
      <c r="F23" s="206">
        <f t="shared" si="2"/>
        <v>17.536945812807883</v>
      </c>
      <c r="H23" s="9" t="s">
        <v>804</v>
      </c>
      <c r="I23" s="254">
        <v>103</v>
      </c>
      <c r="J23" s="13">
        <v>20</v>
      </c>
      <c r="K23" s="13">
        <v>25</v>
      </c>
      <c r="L23" s="205">
        <f t="shared" si="1"/>
        <v>4.8543689320388346</v>
      </c>
      <c r="M23" s="206">
        <f t="shared" si="3"/>
        <v>15.145631067961165</v>
      </c>
      <c r="O23" s="9" t="s">
        <v>612</v>
      </c>
      <c r="P23" s="10">
        <v>118</v>
      </c>
      <c r="Q23" s="28">
        <v>20</v>
      </c>
      <c r="R23" s="13">
        <v>25</v>
      </c>
      <c r="S23" s="203">
        <f t="shared" si="4"/>
        <v>4.2372881355932206</v>
      </c>
      <c r="T23" s="204">
        <f t="shared" si="5"/>
        <v>15.762711864406779</v>
      </c>
    </row>
    <row r="24" spans="1:20">
      <c r="A24" s="9" t="s">
        <v>51</v>
      </c>
      <c r="B24" s="10">
        <v>147</v>
      </c>
      <c r="C24" s="13">
        <v>20</v>
      </c>
      <c r="D24" s="13">
        <v>25</v>
      </c>
      <c r="E24" s="205">
        <f t="shared" si="0"/>
        <v>3.4013605442176869</v>
      </c>
      <c r="F24" s="206">
        <f t="shared" si="2"/>
        <v>16.598639455782312</v>
      </c>
      <c r="H24" s="9" t="s">
        <v>805</v>
      </c>
      <c r="I24" s="254">
        <v>112</v>
      </c>
      <c r="J24" s="13">
        <v>20</v>
      </c>
      <c r="K24" s="13">
        <v>25</v>
      </c>
      <c r="L24" s="205">
        <f t="shared" si="1"/>
        <v>4.4642857142857144</v>
      </c>
      <c r="M24" s="206">
        <f t="shared" si="3"/>
        <v>15.535714285714285</v>
      </c>
      <c r="O24" s="9" t="s">
        <v>613</v>
      </c>
      <c r="P24" s="10">
        <v>166</v>
      </c>
      <c r="Q24" s="28">
        <v>20</v>
      </c>
      <c r="R24" s="13">
        <v>25</v>
      </c>
      <c r="S24" s="203">
        <f t="shared" si="4"/>
        <v>3.0120481927710845</v>
      </c>
      <c r="T24" s="204">
        <f t="shared" si="5"/>
        <v>16.987951807228917</v>
      </c>
    </row>
    <row r="25" spans="1:20">
      <c r="A25" s="9" t="s">
        <v>55</v>
      </c>
      <c r="B25" s="10">
        <v>71.5</v>
      </c>
      <c r="C25" s="13">
        <v>20</v>
      </c>
      <c r="D25" s="13">
        <v>25</v>
      </c>
      <c r="E25" s="205">
        <f t="shared" si="0"/>
        <v>6.9930069930069934</v>
      </c>
      <c r="F25" s="206">
        <f t="shared" si="2"/>
        <v>13.006993006993007</v>
      </c>
      <c r="H25" s="9" t="s">
        <v>806</v>
      </c>
      <c r="I25" s="254">
        <v>197</v>
      </c>
      <c r="J25" s="13">
        <v>20</v>
      </c>
      <c r="K25" s="13">
        <v>25</v>
      </c>
      <c r="L25" s="205">
        <f t="shared" si="1"/>
        <v>2.5380710659898478</v>
      </c>
      <c r="M25" s="206">
        <f t="shared" si="3"/>
        <v>17.461928934010153</v>
      </c>
      <c r="O25" s="14" t="s">
        <v>614</v>
      </c>
      <c r="P25" s="13">
        <v>67.7</v>
      </c>
      <c r="Q25" s="28">
        <v>20</v>
      </c>
      <c r="R25" s="13">
        <v>25</v>
      </c>
      <c r="S25" s="203">
        <f t="shared" si="4"/>
        <v>7.385524372230428</v>
      </c>
      <c r="T25" s="204">
        <f t="shared" si="5"/>
        <v>12.614475627769572</v>
      </c>
    </row>
    <row r="26" spans="1:20">
      <c r="A26" s="9" t="s">
        <v>57</v>
      </c>
      <c r="B26" s="10">
        <v>51</v>
      </c>
      <c r="C26" s="13">
        <v>20</v>
      </c>
      <c r="D26" s="13">
        <v>25</v>
      </c>
      <c r="E26" s="205">
        <f t="shared" si="0"/>
        <v>9.8039215686274517</v>
      </c>
      <c r="F26" s="206">
        <f t="shared" si="2"/>
        <v>10.196078431372548</v>
      </c>
      <c r="H26" s="9" t="s">
        <v>807</v>
      </c>
      <c r="I26" s="254">
        <v>112</v>
      </c>
      <c r="J26" s="13">
        <v>20</v>
      </c>
      <c r="K26" s="13">
        <v>25</v>
      </c>
      <c r="L26" s="205">
        <f t="shared" si="1"/>
        <v>4.4642857142857144</v>
      </c>
      <c r="M26" s="206">
        <f t="shared" si="3"/>
        <v>15.535714285714285</v>
      </c>
      <c r="O26" s="9" t="s">
        <v>615</v>
      </c>
      <c r="P26" s="10">
        <v>74.599999999999994</v>
      </c>
      <c r="Q26" s="28">
        <v>20</v>
      </c>
      <c r="R26" s="13">
        <v>25</v>
      </c>
      <c r="S26" s="203">
        <f t="shared" si="4"/>
        <v>6.7024128686327087</v>
      </c>
      <c r="T26" s="204">
        <f t="shared" si="5"/>
        <v>13.29758713136729</v>
      </c>
    </row>
    <row r="27" spans="1:20">
      <c r="A27" s="9" t="s">
        <v>59</v>
      </c>
      <c r="B27" s="10">
        <v>116</v>
      </c>
      <c r="C27" s="13">
        <v>20</v>
      </c>
      <c r="D27" s="13">
        <v>25</v>
      </c>
      <c r="E27" s="205">
        <f t="shared" si="0"/>
        <v>4.3103448275862073</v>
      </c>
      <c r="F27" s="206">
        <f t="shared" si="2"/>
        <v>15.689655172413794</v>
      </c>
      <c r="H27" s="9" t="s">
        <v>808</v>
      </c>
      <c r="I27" s="254">
        <v>419</v>
      </c>
      <c r="J27" s="13">
        <v>20</v>
      </c>
      <c r="K27" s="13">
        <v>25</v>
      </c>
      <c r="L27" s="205">
        <f t="shared" si="1"/>
        <v>1.1933174224343674</v>
      </c>
      <c r="M27" s="206">
        <f t="shared" si="3"/>
        <v>18.806682577565631</v>
      </c>
      <c r="O27" s="9" t="s">
        <v>616</v>
      </c>
      <c r="P27" s="10">
        <v>241</v>
      </c>
      <c r="Q27" s="28">
        <v>20</v>
      </c>
      <c r="R27" s="13">
        <v>25</v>
      </c>
      <c r="S27" s="203">
        <f t="shared" si="4"/>
        <v>2.0746887966804981</v>
      </c>
      <c r="T27" s="204">
        <f t="shared" si="5"/>
        <v>17.925311203319502</v>
      </c>
    </row>
    <row r="28" spans="1:20">
      <c r="A28" s="9" t="s">
        <v>61</v>
      </c>
      <c r="B28" s="10">
        <v>191</v>
      </c>
      <c r="C28" s="13">
        <v>20</v>
      </c>
      <c r="D28" s="13">
        <v>25</v>
      </c>
      <c r="E28" s="205">
        <f t="shared" si="0"/>
        <v>2.6178010471204187</v>
      </c>
      <c r="F28" s="206">
        <f t="shared" si="2"/>
        <v>17.38219895287958</v>
      </c>
      <c r="H28" s="9" t="s">
        <v>809</v>
      </c>
      <c r="I28" s="254">
        <v>426</v>
      </c>
      <c r="J28" s="13">
        <v>20</v>
      </c>
      <c r="K28" s="13">
        <v>25</v>
      </c>
      <c r="L28" s="205">
        <f t="shared" si="1"/>
        <v>1.1737089201877935</v>
      </c>
      <c r="M28" s="206">
        <f t="shared" si="3"/>
        <v>18.826291079812208</v>
      </c>
      <c r="O28" s="12" t="s">
        <v>617</v>
      </c>
      <c r="P28" s="10">
        <v>73.7</v>
      </c>
      <c r="Q28" s="28">
        <v>20</v>
      </c>
      <c r="R28" s="13">
        <v>25</v>
      </c>
      <c r="S28" s="203">
        <f t="shared" si="4"/>
        <v>6.7842605156037985</v>
      </c>
      <c r="T28" s="204">
        <f t="shared" si="5"/>
        <v>13.215739484396202</v>
      </c>
    </row>
    <row r="29" spans="1:20">
      <c r="A29" s="9" t="s">
        <v>63</v>
      </c>
      <c r="B29" s="10">
        <v>136</v>
      </c>
      <c r="C29" s="13">
        <v>20</v>
      </c>
      <c r="D29" s="13">
        <v>25</v>
      </c>
      <c r="E29" s="205">
        <f t="shared" si="0"/>
        <v>3.6764705882352939</v>
      </c>
      <c r="F29" s="206">
        <f t="shared" si="2"/>
        <v>16.323529411764707</v>
      </c>
      <c r="H29" s="9" t="s">
        <v>810</v>
      </c>
      <c r="I29" s="254">
        <v>330</v>
      </c>
      <c r="J29" s="13">
        <v>20</v>
      </c>
      <c r="K29" s="13">
        <v>25</v>
      </c>
      <c r="L29" s="205">
        <f t="shared" si="1"/>
        <v>1.5151515151515151</v>
      </c>
      <c r="M29" s="206">
        <f t="shared" si="3"/>
        <v>18.484848484848484</v>
      </c>
      <c r="O29" s="9" t="s">
        <v>618</v>
      </c>
      <c r="P29" s="10">
        <v>102</v>
      </c>
      <c r="Q29" s="28">
        <v>20</v>
      </c>
      <c r="R29" s="13">
        <v>25</v>
      </c>
      <c r="S29" s="203">
        <f t="shared" si="4"/>
        <v>4.9019607843137258</v>
      </c>
      <c r="T29" s="204">
        <f t="shared" si="5"/>
        <v>15.098039215686274</v>
      </c>
    </row>
    <row r="30" spans="1:20">
      <c r="A30" s="9" t="s">
        <v>67</v>
      </c>
      <c r="B30" s="10">
        <v>150</v>
      </c>
      <c r="C30" s="13">
        <v>20</v>
      </c>
      <c r="D30" s="13">
        <v>25</v>
      </c>
      <c r="E30" s="205">
        <f t="shared" si="0"/>
        <v>3.3333333333333335</v>
      </c>
      <c r="F30" s="206">
        <f t="shared" si="2"/>
        <v>16.666666666666668</v>
      </c>
      <c r="H30" s="9" t="s">
        <v>811</v>
      </c>
      <c r="I30" s="18">
        <v>49.8</v>
      </c>
      <c r="J30" s="13">
        <v>15</v>
      </c>
      <c r="K30" s="13">
        <v>25</v>
      </c>
      <c r="L30" s="205">
        <f t="shared" si="1"/>
        <v>7.5301204819277112</v>
      </c>
      <c r="M30" s="206">
        <f t="shared" si="3"/>
        <v>7.4698795180722888</v>
      </c>
      <c r="O30" s="9" t="s">
        <v>619</v>
      </c>
      <c r="P30" s="13">
        <v>261</v>
      </c>
      <c r="Q30" s="28">
        <v>20</v>
      </c>
      <c r="R30" s="13">
        <v>25</v>
      </c>
      <c r="S30" s="203">
        <f t="shared" si="4"/>
        <v>1.9157088122605364</v>
      </c>
      <c r="T30" s="204">
        <f t="shared" si="5"/>
        <v>18.084291187739463</v>
      </c>
    </row>
    <row r="31" spans="1:20">
      <c r="A31" s="9" t="s">
        <v>69</v>
      </c>
      <c r="B31" s="10">
        <v>39.5</v>
      </c>
      <c r="C31" s="13">
        <v>20</v>
      </c>
      <c r="D31" s="13">
        <v>25</v>
      </c>
      <c r="E31" s="205">
        <f t="shared" si="0"/>
        <v>12.658227848101266</v>
      </c>
      <c r="F31" s="206">
        <f t="shared" si="2"/>
        <v>7.3417721518987342</v>
      </c>
      <c r="H31" s="9" t="s">
        <v>812</v>
      </c>
      <c r="I31" s="254">
        <v>382</v>
      </c>
      <c r="J31" s="13">
        <v>20</v>
      </c>
      <c r="K31" s="13">
        <v>25</v>
      </c>
      <c r="L31" s="205">
        <f t="shared" si="1"/>
        <v>1.3089005235602094</v>
      </c>
      <c r="M31" s="206">
        <f t="shared" si="3"/>
        <v>18.691099476439792</v>
      </c>
      <c r="O31" s="9" t="s">
        <v>620</v>
      </c>
      <c r="P31" s="10">
        <v>78.2</v>
      </c>
      <c r="Q31" s="28">
        <v>20</v>
      </c>
      <c r="R31" s="13">
        <v>25</v>
      </c>
      <c r="S31" s="203">
        <f t="shared" si="4"/>
        <v>6.3938618925831197</v>
      </c>
      <c r="T31" s="204">
        <f t="shared" si="5"/>
        <v>13.60613810741688</v>
      </c>
    </row>
    <row r="32" spans="1:20">
      <c r="A32" s="9" t="s">
        <v>71</v>
      </c>
      <c r="B32" s="10">
        <v>89</v>
      </c>
      <c r="C32" s="13">
        <v>20</v>
      </c>
      <c r="D32" s="13">
        <v>25</v>
      </c>
      <c r="E32" s="205">
        <f t="shared" si="0"/>
        <v>5.617977528089888</v>
      </c>
      <c r="F32" s="206">
        <f t="shared" si="2"/>
        <v>14.382022471910112</v>
      </c>
      <c r="H32" s="9" t="s">
        <v>813</v>
      </c>
      <c r="I32" s="18">
        <v>69.7</v>
      </c>
      <c r="J32" s="13">
        <v>20</v>
      </c>
      <c r="K32" s="13">
        <v>25</v>
      </c>
      <c r="L32" s="205">
        <f t="shared" si="1"/>
        <v>7.173601147776183</v>
      </c>
      <c r="M32" s="206">
        <f t="shared" si="3"/>
        <v>12.826398852223818</v>
      </c>
      <c r="O32" s="9" t="s">
        <v>621</v>
      </c>
      <c r="P32" s="10">
        <v>118</v>
      </c>
      <c r="Q32" s="28">
        <v>20</v>
      </c>
      <c r="R32" s="13">
        <v>25</v>
      </c>
      <c r="S32" s="203">
        <f t="shared" si="4"/>
        <v>4.2372881355932206</v>
      </c>
      <c r="T32" s="204">
        <f t="shared" si="5"/>
        <v>15.762711864406779</v>
      </c>
    </row>
    <row r="33" spans="1:20">
      <c r="A33" s="9" t="s">
        <v>73</v>
      </c>
      <c r="B33" s="10">
        <v>83</v>
      </c>
      <c r="C33" s="13">
        <v>20</v>
      </c>
      <c r="D33" s="13">
        <v>25</v>
      </c>
      <c r="E33" s="205">
        <f t="shared" si="0"/>
        <v>6.024096385542169</v>
      </c>
      <c r="F33" s="206">
        <f t="shared" si="2"/>
        <v>13.975903614457831</v>
      </c>
      <c r="H33" s="9" t="s">
        <v>814</v>
      </c>
      <c r="I33" s="254">
        <v>327</v>
      </c>
      <c r="J33" s="13">
        <v>20</v>
      </c>
      <c r="K33" s="13">
        <v>25</v>
      </c>
      <c r="L33" s="205">
        <f t="shared" si="1"/>
        <v>1.5290519877675841</v>
      </c>
      <c r="M33" s="206">
        <f t="shared" si="3"/>
        <v>18.470948012232416</v>
      </c>
      <c r="O33" s="9" t="s">
        <v>622</v>
      </c>
      <c r="P33" s="10">
        <v>93.2</v>
      </c>
      <c r="Q33" s="28">
        <v>20</v>
      </c>
      <c r="R33" s="13">
        <v>25</v>
      </c>
      <c r="S33" s="203">
        <f t="shared" si="4"/>
        <v>5.3648068669527893</v>
      </c>
      <c r="T33" s="204">
        <f t="shared" si="5"/>
        <v>14.63519313304721</v>
      </c>
    </row>
    <row r="34" spans="1:20">
      <c r="A34" s="9" t="s">
        <v>77</v>
      </c>
      <c r="B34" s="10">
        <v>96.3</v>
      </c>
      <c r="C34" s="13">
        <v>20</v>
      </c>
      <c r="D34" s="13">
        <v>25</v>
      </c>
      <c r="E34" s="205">
        <f t="shared" si="0"/>
        <v>5.1921079958463139</v>
      </c>
      <c r="F34" s="206">
        <f t="shared" si="2"/>
        <v>14.807892004153686</v>
      </c>
      <c r="H34" s="9" t="s">
        <v>815</v>
      </c>
      <c r="I34" s="254">
        <v>134</v>
      </c>
      <c r="J34" s="13">
        <v>20</v>
      </c>
      <c r="K34" s="13">
        <v>25</v>
      </c>
      <c r="L34" s="205">
        <f t="shared" si="1"/>
        <v>3.7313432835820897</v>
      </c>
      <c r="M34" s="206">
        <f t="shared" si="3"/>
        <v>16.268656716417912</v>
      </c>
      <c r="O34" s="9" t="s">
        <v>623</v>
      </c>
      <c r="P34" s="10">
        <v>276</v>
      </c>
      <c r="Q34" s="28">
        <v>20</v>
      </c>
      <c r="R34" s="13">
        <v>25</v>
      </c>
      <c r="S34" s="203">
        <f t="shared" si="4"/>
        <v>1.8115942028985508</v>
      </c>
      <c r="T34" s="204">
        <f t="shared" si="5"/>
        <v>18.188405797101449</v>
      </c>
    </row>
    <row r="35" spans="1:20">
      <c r="A35" s="9" t="s">
        <v>79</v>
      </c>
      <c r="B35" s="10">
        <v>100</v>
      </c>
      <c r="C35" s="13">
        <v>20</v>
      </c>
      <c r="D35" s="13">
        <v>25</v>
      </c>
      <c r="E35" s="205">
        <f t="shared" si="0"/>
        <v>5</v>
      </c>
      <c r="F35" s="206">
        <f t="shared" si="2"/>
        <v>15</v>
      </c>
      <c r="H35" s="9" t="s">
        <v>816</v>
      </c>
      <c r="I35" s="18">
        <v>206</v>
      </c>
      <c r="J35" s="13">
        <v>20</v>
      </c>
      <c r="K35" s="13">
        <v>25</v>
      </c>
      <c r="L35" s="205">
        <f t="shared" si="1"/>
        <v>2.4271844660194173</v>
      </c>
      <c r="M35" s="206">
        <f t="shared" si="3"/>
        <v>17.572815533980581</v>
      </c>
      <c r="O35" s="9" t="s">
        <v>624</v>
      </c>
      <c r="P35" s="10">
        <v>506</v>
      </c>
      <c r="Q35" s="28">
        <v>20</v>
      </c>
      <c r="R35" s="13">
        <v>25</v>
      </c>
      <c r="S35" s="203">
        <f t="shared" si="4"/>
        <v>0.98814229249011853</v>
      </c>
      <c r="T35" s="204">
        <f t="shared" si="5"/>
        <v>19.011857707509883</v>
      </c>
    </row>
    <row r="36" spans="1:20">
      <c r="A36" s="9" t="s">
        <v>81</v>
      </c>
      <c r="B36" s="10">
        <v>125</v>
      </c>
      <c r="C36" s="13">
        <v>20</v>
      </c>
      <c r="D36" s="13">
        <v>25</v>
      </c>
      <c r="E36" s="205">
        <f t="shared" si="0"/>
        <v>4</v>
      </c>
      <c r="F36" s="206">
        <f t="shared" si="2"/>
        <v>16</v>
      </c>
      <c r="H36" s="9" t="s">
        <v>817</v>
      </c>
      <c r="I36" s="18">
        <v>178</v>
      </c>
      <c r="J36" s="13">
        <v>20</v>
      </c>
      <c r="K36" s="13">
        <v>25</v>
      </c>
      <c r="L36" s="205">
        <f t="shared" si="1"/>
        <v>2.808988764044944</v>
      </c>
      <c r="M36" s="206">
        <f t="shared" si="3"/>
        <v>17.191011235955056</v>
      </c>
      <c r="O36" s="9" t="s">
        <v>625</v>
      </c>
      <c r="P36" s="10">
        <v>521</v>
      </c>
      <c r="Q36" s="28">
        <v>20</v>
      </c>
      <c r="R36" s="13">
        <v>25</v>
      </c>
      <c r="S36" s="203">
        <f t="shared" si="4"/>
        <v>0.95969289827255277</v>
      </c>
      <c r="T36" s="204">
        <f t="shared" si="5"/>
        <v>19.040307101727446</v>
      </c>
    </row>
    <row r="37" spans="1:20">
      <c r="A37" s="9" t="s">
        <v>83</v>
      </c>
      <c r="B37" s="10">
        <v>236</v>
      </c>
      <c r="C37" s="13">
        <v>20</v>
      </c>
      <c r="D37" s="13">
        <v>25</v>
      </c>
      <c r="E37" s="205">
        <f t="shared" si="0"/>
        <v>2.1186440677966103</v>
      </c>
      <c r="F37" s="206">
        <f t="shared" si="2"/>
        <v>17.881355932203391</v>
      </c>
      <c r="H37" s="9" t="s">
        <v>818</v>
      </c>
      <c r="I37" s="254">
        <v>72.5</v>
      </c>
      <c r="J37" s="13">
        <v>20</v>
      </c>
      <c r="K37" s="13">
        <v>25</v>
      </c>
      <c r="L37" s="205">
        <f t="shared" si="1"/>
        <v>6.8965517241379306</v>
      </c>
      <c r="M37" s="206">
        <f t="shared" si="3"/>
        <v>13.103448275862069</v>
      </c>
      <c r="O37" s="9" t="s">
        <v>626</v>
      </c>
      <c r="P37" s="10">
        <v>393</v>
      </c>
      <c r="Q37" s="28">
        <v>20</v>
      </c>
      <c r="R37" s="13">
        <v>25</v>
      </c>
      <c r="S37" s="203">
        <f t="shared" si="4"/>
        <v>1.272264631043257</v>
      </c>
      <c r="T37" s="204">
        <f t="shared" si="5"/>
        <v>18.727735368956743</v>
      </c>
    </row>
    <row r="38" spans="1:20">
      <c r="A38" s="9" t="s">
        <v>85</v>
      </c>
      <c r="B38" s="10">
        <v>93</v>
      </c>
      <c r="C38" s="13">
        <v>20</v>
      </c>
      <c r="D38" s="13">
        <v>25</v>
      </c>
      <c r="E38" s="205">
        <f t="shared" si="0"/>
        <v>5.376344086021505</v>
      </c>
      <c r="F38" s="206">
        <f t="shared" si="2"/>
        <v>14.623655913978496</v>
      </c>
      <c r="H38" s="9" t="s">
        <v>819</v>
      </c>
      <c r="I38" s="254">
        <v>114</v>
      </c>
      <c r="J38" s="13">
        <v>20</v>
      </c>
      <c r="K38" s="13">
        <v>25</v>
      </c>
      <c r="L38" s="205">
        <f t="shared" si="1"/>
        <v>4.3859649122807021</v>
      </c>
      <c r="M38" s="206">
        <f t="shared" si="3"/>
        <v>15.614035087719298</v>
      </c>
      <c r="O38" s="14" t="s">
        <v>627</v>
      </c>
      <c r="P38" s="13">
        <v>188</v>
      </c>
      <c r="Q38" s="28">
        <v>20</v>
      </c>
      <c r="R38" s="13">
        <v>25</v>
      </c>
      <c r="S38" s="203">
        <f t="shared" si="4"/>
        <v>2.6595744680851063</v>
      </c>
      <c r="T38" s="204">
        <f t="shared" si="5"/>
        <v>17.340425531914892</v>
      </c>
    </row>
    <row r="39" spans="1:20">
      <c r="A39" s="9" t="s">
        <v>87</v>
      </c>
      <c r="B39" s="10">
        <v>82.5</v>
      </c>
      <c r="C39" s="13">
        <v>20</v>
      </c>
      <c r="D39" s="13">
        <v>25</v>
      </c>
      <c r="E39" s="205">
        <f t="shared" si="0"/>
        <v>6.0606060606060606</v>
      </c>
      <c r="F39" s="206">
        <f t="shared" si="2"/>
        <v>13.939393939393939</v>
      </c>
      <c r="H39" s="9" t="s">
        <v>820</v>
      </c>
      <c r="I39" s="18">
        <v>101</v>
      </c>
      <c r="J39" s="13">
        <v>20</v>
      </c>
      <c r="K39" s="13">
        <v>25</v>
      </c>
      <c r="L39" s="205">
        <f t="shared" si="1"/>
        <v>4.9504950495049505</v>
      </c>
      <c r="M39" s="206">
        <f t="shared" si="3"/>
        <v>15.049504950495049</v>
      </c>
      <c r="O39" s="9" t="s">
        <v>628</v>
      </c>
      <c r="P39" s="10">
        <v>446</v>
      </c>
      <c r="Q39" s="28">
        <v>20</v>
      </c>
      <c r="R39" s="13">
        <v>25</v>
      </c>
      <c r="S39" s="203">
        <f t="shared" si="4"/>
        <v>1.1210762331838564</v>
      </c>
      <c r="T39" s="204">
        <f t="shared" si="5"/>
        <v>18.878923766816143</v>
      </c>
    </row>
    <row r="40" spans="1:20">
      <c r="A40" s="9" t="s">
        <v>89</v>
      </c>
      <c r="B40" s="10">
        <v>147</v>
      </c>
      <c r="C40" s="13">
        <v>20</v>
      </c>
      <c r="D40" s="13">
        <v>25</v>
      </c>
      <c r="E40" s="205">
        <f t="shared" si="0"/>
        <v>3.4013605442176869</v>
      </c>
      <c r="F40" s="206">
        <f t="shared" si="2"/>
        <v>16.598639455782312</v>
      </c>
      <c r="H40" s="9" t="s">
        <v>821</v>
      </c>
      <c r="I40" s="18">
        <v>84.3</v>
      </c>
      <c r="J40" s="13">
        <v>20</v>
      </c>
      <c r="K40" s="13">
        <v>25</v>
      </c>
      <c r="L40" s="205">
        <f t="shared" si="1"/>
        <v>5.9311981020166078</v>
      </c>
      <c r="M40" s="206">
        <f t="shared" si="3"/>
        <v>14.068801897983391</v>
      </c>
      <c r="O40" s="9" t="s">
        <v>629</v>
      </c>
      <c r="P40" s="10">
        <v>307</v>
      </c>
      <c r="Q40" s="28">
        <v>20</v>
      </c>
      <c r="R40" s="13">
        <v>25</v>
      </c>
      <c r="S40" s="203">
        <f t="shared" si="4"/>
        <v>1.6286644951140066</v>
      </c>
      <c r="T40" s="204">
        <f t="shared" si="5"/>
        <v>18.371335504885995</v>
      </c>
    </row>
    <row r="41" spans="1:20">
      <c r="A41" s="9" t="s">
        <v>91</v>
      </c>
      <c r="B41" s="10">
        <v>105</v>
      </c>
      <c r="C41" s="13">
        <v>20</v>
      </c>
      <c r="D41" s="13">
        <v>25</v>
      </c>
      <c r="E41" s="205">
        <f t="shared" si="0"/>
        <v>4.7619047619047619</v>
      </c>
      <c r="F41" s="206">
        <f t="shared" si="2"/>
        <v>15.238095238095237</v>
      </c>
      <c r="H41" s="9" t="s">
        <v>822</v>
      </c>
      <c r="I41" s="254">
        <v>288</v>
      </c>
      <c r="J41" s="13">
        <v>20</v>
      </c>
      <c r="K41" s="13">
        <v>25</v>
      </c>
      <c r="L41" s="205">
        <f t="shared" si="1"/>
        <v>1.7361111111111112</v>
      </c>
      <c r="M41" s="206">
        <f t="shared" si="3"/>
        <v>18.263888888888889</v>
      </c>
      <c r="O41" s="9" t="s">
        <v>630</v>
      </c>
      <c r="P41" s="10">
        <v>329</v>
      </c>
      <c r="Q41" s="28">
        <v>20</v>
      </c>
      <c r="R41" s="13">
        <v>25</v>
      </c>
      <c r="S41" s="203">
        <f t="shared" si="4"/>
        <v>1.5197568389057752</v>
      </c>
      <c r="T41" s="204">
        <f t="shared" si="5"/>
        <v>18.480243161094226</v>
      </c>
    </row>
    <row r="42" spans="1:20">
      <c r="A42" s="9" t="s">
        <v>93</v>
      </c>
      <c r="B42" s="10">
        <v>151</v>
      </c>
      <c r="C42" s="13">
        <v>20</v>
      </c>
      <c r="D42" s="13">
        <v>25</v>
      </c>
      <c r="E42" s="205">
        <f t="shared" si="0"/>
        <v>3.3112582781456954</v>
      </c>
      <c r="F42" s="206">
        <f t="shared" si="2"/>
        <v>16.688741721854306</v>
      </c>
      <c r="H42" s="9" t="s">
        <v>823</v>
      </c>
      <c r="I42" s="254">
        <v>311</v>
      </c>
      <c r="J42" s="13">
        <v>20</v>
      </c>
      <c r="K42" s="13">
        <v>25</v>
      </c>
      <c r="L42" s="205">
        <f t="shared" si="1"/>
        <v>1.607717041800643</v>
      </c>
      <c r="M42" s="206">
        <f t="shared" si="3"/>
        <v>18.392282958199356</v>
      </c>
      <c r="O42" s="9" t="s">
        <v>631</v>
      </c>
      <c r="P42" s="10">
        <v>477</v>
      </c>
      <c r="Q42" s="28">
        <v>20</v>
      </c>
      <c r="R42" s="13">
        <v>25</v>
      </c>
      <c r="S42" s="203">
        <f t="shared" si="4"/>
        <v>1.0482180293501049</v>
      </c>
      <c r="T42" s="204">
        <f t="shared" si="5"/>
        <v>18.951781970649897</v>
      </c>
    </row>
    <row r="43" spans="1:20">
      <c r="A43" s="9" t="s">
        <v>95</v>
      </c>
      <c r="B43" s="10">
        <v>90.6</v>
      </c>
      <c r="C43" s="13">
        <v>20</v>
      </c>
      <c r="D43" s="13">
        <v>25</v>
      </c>
      <c r="E43" s="205">
        <f t="shared" si="0"/>
        <v>5.5187637969094929</v>
      </c>
      <c r="F43" s="206">
        <f t="shared" si="2"/>
        <v>14.481236203090507</v>
      </c>
      <c r="H43" s="9" t="s">
        <v>824</v>
      </c>
      <c r="I43" s="254">
        <v>391</v>
      </c>
      <c r="J43" s="13">
        <v>20</v>
      </c>
      <c r="K43" s="13">
        <v>25</v>
      </c>
      <c r="L43" s="205">
        <f t="shared" si="1"/>
        <v>1.2787723785166241</v>
      </c>
      <c r="M43" s="206">
        <f t="shared" si="3"/>
        <v>18.721227621483376</v>
      </c>
      <c r="O43" s="9" t="s">
        <v>632</v>
      </c>
      <c r="P43" s="10">
        <v>245</v>
      </c>
      <c r="Q43" s="28">
        <v>20</v>
      </c>
      <c r="R43" s="13">
        <v>25</v>
      </c>
      <c r="S43" s="203">
        <f t="shared" si="4"/>
        <v>2.0408163265306123</v>
      </c>
      <c r="T43" s="204">
        <f t="shared" si="5"/>
        <v>17.959183673469386</v>
      </c>
    </row>
    <row r="44" spans="1:20">
      <c r="A44" s="9" t="s">
        <v>97</v>
      </c>
      <c r="B44" s="10">
        <v>86.4</v>
      </c>
      <c r="C44" s="13">
        <v>20</v>
      </c>
      <c r="D44" s="13">
        <v>25</v>
      </c>
      <c r="E44" s="205">
        <f t="shared" si="0"/>
        <v>5.7870370370370363</v>
      </c>
      <c r="F44" s="206">
        <f t="shared" si="2"/>
        <v>14.212962962962964</v>
      </c>
      <c r="H44" s="9" t="s">
        <v>825</v>
      </c>
      <c r="I44" s="254">
        <v>332</v>
      </c>
      <c r="J44" s="13">
        <v>20</v>
      </c>
      <c r="K44" s="13">
        <v>25</v>
      </c>
      <c r="L44" s="205">
        <f t="shared" si="1"/>
        <v>1.5060240963855422</v>
      </c>
      <c r="M44" s="206">
        <f t="shared" si="3"/>
        <v>18.493975903614459</v>
      </c>
      <c r="O44" s="9" t="s">
        <v>633</v>
      </c>
      <c r="P44" s="10">
        <v>130</v>
      </c>
      <c r="Q44" s="28">
        <v>20</v>
      </c>
      <c r="R44" s="13">
        <v>25</v>
      </c>
      <c r="S44" s="203">
        <f t="shared" si="4"/>
        <v>3.8461538461538463</v>
      </c>
      <c r="T44" s="204">
        <f t="shared" si="5"/>
        <v>16.153846153846153</v>
      </c>
    </row>
    <row r="45" spans="1:20">
      <c r="A45" s="9" t="s">
        <v>99</v>
      </c>
      <c r="B45" s="10">
        <v>126</v>
      </c>
      <c r="C45" s="13">
        <v>20</v>
      </c>
      <c r="D45" s="13">
        <v>25</v>
      </c>
      <c r="E45" s="205">
        <f t="shared" si="0"/>
        <v>3.9682539682539684</v>
      </c>
      <c r="F45" s="206">
        <f t="shared" si="2"/>
        <v>16.031746031746032</v>
      </c>
      <c r="H45" s="9" t="s">
        <v>826</v>
      </c>
      <c r="I45" s="254">
        <v>54.9</v>
      </c>
      <c r="J45" s="13">
        <v>20</v>
      </c>
      <c r="K45" s="13">
        <v>25</v>
      </c>
      <c r="L45" s="205">
        <f t="shared" si="1"/>
        <v>9.1074681238615671</v>
      </c>
      <c r="M45" s="206">
        <f t="shared" si="3"/>
        <v>10.892531876138433</v>
      </c>
      <c r="O45" s="9" t="s">
        <v>634</v>
      </c>
      <c r="P45" s="10">
        <v>266</v>
      </c>
      <c r="Q45" s="28">
        <v>20</v>
      </c>
      <c r="R45" s="13">
        <v>25</v>
      </c>
      <c r="S45" s="203">
        <f t="shared" si="4"/>
        <v>1.8796992481203008</v>
      </c>
      <c r="T45" s="204">
        <f t="shared" si="5"/>
        <v>18.1203007518797</v>
      </c>
    </row>
    <row r="46" spans="1:20">
      <c r="A46" s="9" t="s">
        <v>101</v>
      </c>
      <c r="B46" s="10">
        <v>119</v>
      </c>
      <c r="C46" s="13">
        <v>20</v>
      </c>
      <c r="D46" s="13">
        <v>25</v>
      </c>
      <c r="E46" s="205">
        <f t="shared" si="0"/>
        <v>4.2016806722689077</v>
      </c>
      <c r="F46" s="206">
        <f t="shared" si="2"/>
        <v>15.798319327731093</v>
      </c>
      <c r="H46" s="9" t="s">
        <v>827</v>
      </c>
      <c r="I46" s="254">
        <v>206</v>
      </c>
      <c r="J46" s="13">
        <v>20</v>
      </c>
      <c r="K46" s="13">
        <v>25</v>
      </c>
      <c r="L46" s="205">
        <f t="shared" si="1"/>
        <v>2.4271844660194173</v>
      </c>
      <c r="M46" s="206">
        <f t="shared" si="3"/>
        <v>17.572815533980581</v>
      </c>
      <c r="O46" s="9" t="s">
        <v>635</v>
      </c>
      <c r="P46" s="10">
        <v>319</v>
      </c>
      <c r="Q46" s="28">
        <v>20</v>
      </c>
      <c r="R46" s="13">
        <v>25</v>
      </c>
      <c r="S46" s="203">
        <f t="shared" si="4"/>
        <v>1.567398119122257</v>
      </c>
      <c r="T46" s="204">
        <f t="shared" si="5"/>
        <v>18.432601880877744</v>
      </c>
    </row>
    <row r="47" spans="1:20">
      <c r="A47" s="9" t="s">
        <v>103</v>
      </c>
      <c r="B47" s="10">
        <v>94.8</v>
      </c>
      <c r="C47" s="13">
        <v>12</v>
      </c>
      <c r="D47" s="13">
        <v>25</v>
      </c>
      <c r="E47" s="205">
        <f t="shared" si="0"/>
        <v>3.1645569620253164</v>
      </c>
      <c r="F47" s="206">
        <f t="shared" si="2"/>
        <v>8.8354430379746844</v>
      </c>
      <c r="H47" s="9" t="s">
        <v>828</v>
      </c>
      <c r="I47" s="254">
        <v>83.8</v>
      </c>
      <c r="J47" s="13">
        <v>15</v>
      </c>
      <c r="K47" s="13">
        <v>25</v>
      </c>
      <c r="L47" s="205">
        <f t="shared" si="1"/>
        <v>4.4749403341288785</v>
      </c>
      <c r="M47" s="206">
        <f t="shared" si="3"/>
        <v>10.525059665871122</v>
      </c>
      <c r="O47" s="12" t="s">
        <v>636</v>
      </c>
      <c r="P47" s="13">
        <v>371</v>
      </c>
      <c r="Q47" s="28">
        <v>20</v>
      </c>
      <c r="R47" s="13">
        <v>25</v>
      </c>
      <c r="S47" s="203">
        <f t="shared" si="4"/>
        <v>1.3477088948787062</v>
      </c>
      <c r="T47" s="204">
        <f t="shared" si="5"/>
        <v>18.652291105121293</v>
      </c>
    </row>
    <row r="48" spans="1:20">
      <c r="A48" s="9" t="s">
        <v>105</v>
      </c>
      <c r="B48" s="10">
        <v>128</v>
      </c>
      <c r="C48" s="13">
        <v>20</v>
      </c>
      <c r="D48" s="13">
        <v>25</v>
      </c>
      <c r="E48" s="205">
        <f t="shared" si="0"/>
        <v>3.90625</v>
      </c>
      <c r="F48" s="206">
        <f t="shared" si="2"/>
        <v>16.09375</v>
      </c>
      <c r="H48" s="9" t="s">
        <v>829</v>
      </c>
      <c r="I48" s="254">
        <v>226</v>
      </c>
      <c r="J48" s="13">
        <v>20</v>
      </c>
      <c r="K48" s="13">
        <v>25</v>
      </c>
      <c r="L48" s="205">
        <f t="shared" si="1"/>
        <v>2.2123893805309733</v>
      </c>
      <c r="M48" s="206">
        <f t="shared" si="3"/>
        <v>17.787610619469028</v>
      </c>
      <c r="O48" s="9" t="s">
        <v>637</v>
      </c>
      <c r="P48" s="10">
        <v>317</v>
      </c>
      <c r="Q48" s="28">
        <v>20</v>
      </c>
      <c r="R48" s="13">
        <v>25</v>
      </c>
      <c r="S48" s="203">
        <f t="shared" si="4"/>
        <v>1.5772870662460567</v>
      </c>
      <c r="T48" s="204">
        <f t="shared" si="5"/>
        <v>18.422712933753942</v>
      </c>
    </row>
    <row r="49" spans="1:20">
      <c r="A49" s="9" t="s">
        <v>107</v>
      </c>
      <c r="B49" s="10">
        <v>148</v>
      </c>
      <c r="C49" s="13">
        <v>20</v>
      </c>
      <c r="D49" s="13">
        <v>25</v>
      </c>
      <c r="E49" s="205">
        <f t="shared" si="0"/>
        <v>3.3783783783783785</v>
      </c>
      <c r="F49" s="206">
        <f t="shared" si="2"/>
        <v>16.621621621621621</v>
      </c>
      <c r="H49" s="9" t="s">
        <v>830</v>
      </c>
      <c r="I49" s="254">
        <v>264</v>
      </c>
      <c r="J49" s="13">
        <v>20</v>
      </c>
      <c r="K49" s="13">
        <v>25</v>
      </c>
      <c r="L49" s="205">
        <f t="shared" si="1"/>
        <v>1.893939393939394</v>
      </c>
      <c r="M49" s="206">
        <f t="shared" si="3"/>
        <v>18.106060606060606</v>
      </c>
      <c r="O49" s="9" t="s">
        <v>638</v>
      </c>
      <c r="P49" s="10">
        <v>314</v>
      </c>
      <c r="Q49" s="28">
        <v>20</v>
      </c>
      <c r="R49" s="13">
        <v>25</v>
      </c>
      <c r="S49" s="203">
        <f t="shared" si="4"/>
        <v>1.5923566878980893</v>
      </c>
      <c r="T49" s="204">
        <f t="shared" si="5"/>
        <v>18.407643312101911</v>
      </c>
    </row>
    <row r="50" spans="1:20">
      <c r="A50" s="9" t="s">
        <v>109</v>
      </c>
      <c r="B50" s="10">
        <v>103</v>
      </c>
      <c r="C50" s="13">
        <v>20</v>
      </c>
      <c r="D50" s="13">
        <v>25</v>
      </c>
      <c r="E50" s="205">
        <f t="shared" si="0"/>
        <v>4.8543689320388346</v>
      </c>
      <c r="F50" s="206">
        <f t="shared" si="2"/>
        <v>15.145631067961165</v>
      </c>
      <c r="H50" s="9" t="s">
        <v>831</v>
      </c>
      <c r="I50" s="18">
        <v>286</v>
      </c>
      <c r="J50" s="13">
        <v>20</v>
      </c>
      <c r="K50" s="13">
        <v>25</v>
      </c>
      <c r="L50" s="205">
        <f t="shared" si="1"/>
        <v>1.7482517482517483</v>
      </c>
      <c r="M50" s="206">
        <f t="shared" si="3"/>
        <v>18.251748251748253</v>
      </c>
      <c r="O50" s="9" t="s">
        <v>639</v>
      </c>
      <c r="P50" s="10">
        <v>342</v>
      </c>
      <c r="Q50" s="28">
        <v>20</v>
      </c>
      <c r="R50" s="13">
        <v>25</v>
      </c>
      <c r="S50" s="203">
        <f t="shared" si="4"/>
        <v>1.4619883040935673</v>
      </c>
      <c r="T50" s="204">
        <f t="shared" si="5"/>
        <v>18.538011695906434</v>
      </c>
    </row>
    <row r="51" spans="1:20">
      <c r="A51" s="9" t="s">
        <v>111</v>
      </c>
      <c r="B51" s="10">
        <v>105</v>
      </c>
      <c r="C51" s="13">
        <v>20</v>
      </c>
      <c r="D51" s="13">
        <v>25</v>
      </c>
      <c r="E51" s="205">
        <f t="shared" si="0"/>
        <v>4.7619047619047619</v>
      </c>
      <c r="F51" s="206">
        <f t="shared" si="2"/>
        <v>15.238095238095237</v>
      </c>
      <c r="H51" s="9" t="s">
        <v>832</v>
      </c>
      <c r="I51" s="254">
        <v>110</v>
      </c>
      <c r="J51" s="13">
        <v>20</v>
      </c>
      <c r="K51" s="13">
        <v>25</v>
      </c>
      <c r="L51" s="205">
        <f t="shared" si="1"/>
        <v>4.5454545454545459</v>
      </c>
      <c r="M51" s="206">
        <f t="shared" si="3"/>
        <v>15.454545454545453</v>
      </c>
      <c r="O51" s="9" t="s">
        <v>640</v>
      </c>
      <c r="P51" s="10">
        <v>232</v>
      </c>
      <c r="Q51" s="28">
        <v>20</v>
      </c>
      <c r="R51" s="13">
        <v>25</v>
      </c>
      <c r="S51" s="203">
        <f t="shared" si="4"/>
        <v>2.1551724137931036</v>
      </c>
      <c r="T51" s="204">
        <f t="shared" si="5"/>
        <v>17.844827586206897</v>
      </c>
    </row>
    <row r="52" spans="1:20">
      <c r="A52" s="9" t="s">
        <v>113</v>
      </c>
      <c r="B52" s="10">
        <v>110</v>
      </c>
      <c r="C52" s="13">
        <v>20</v>
      </c>
      <c r="D52" s="13">
        <v>25</v>
      </c>
      <c r="E52" s="205">
        <f t="shared" si="0"/>
        <v>4.5454545454545459</v>
      </c>
      <c r="F52" s="206">
        <f t="shared" si="2"/>
        <v>15.454545454545453</v>
      </c>
      <c r="H52" s="9" t="s">
        <v>833</v>
      </c>
      <c r="I52" s="18">
        <v>161</v>
      </c>
      <c r="J52" s="13">
        <v>20</v>
      </c>
      <c r="K52" s="13">
        <v>25</v>
      </c>
      <c r="L52" s="205">
        <f t="shared" si="1"/>
        <v>3.1055900621118013</v>
      </c>
      <c r="M52" s="206">
        <f t="shared" si="3"/>
        <v>16.894409937888199</v>
      </c>
      <c r="O52" s="9" t="s">
        <v>641</v>
      </c>
      <c r="P52" s="10">
        <v>251</v>
      </c>
      <c r="Q52" s="28">
        <v>20</v>
      </c>
      <c r="R52" s="13">
        <v>25</v>
      </c>
      <c r="S52" s="203">
        <f t="shared" si="4"/>
        <v>1.9920318725099602</v>
      </c>
      <c r="T52" s="204">
        <f t="shared" si="5"/>
        <v>18.007968127490038</v>
      </c>
    </row>
    <row r="53" spans="1:20">
      <c r="A53" s="9" t="s">
        <v>115</v>
      </c>
      <c r="B53" s="10">
        <v>106</v>
      </c>
      <c r="C53" s="13">
        <v>20</v>
      </c>
      <c r="D53" s="13">
        <v>25</v>
      </c>
      <c r="E53" s="205">
        <f t="shared" si="0"/>
        <v>4.716981132075472</v>
      </c>
      <c r="F53" s="206">
        <f t="shared" si="2"/>
        <v>15.283018867924529</v>
      </c>
      <c r="H53" s="9" t="s">
        <v>834</v>
      </c>
      <c r="I53" s="254">
        <v>205</v>
      </c>
      <c r="J53" s="13">
        <v>20</v>
      </c>
      <c r="K53" s="13">
        <v>25</v>
      </c>
      <c r="L53" s="205">
        <f t="shared" si="1"/>
        <v>2.4390243902439024</v>
      </c>
      <c r="M53" s="206">
        <f t="shared" si="3"/>
        <v>17.560975609756099</v>
      </c>
      <c r="O53" s="9" t="s">
        <v>642</v>
      </c>
      <c r="P53" s="10">
        <v>177</v>
      </c>
      <c r="Q53" s="28">
        <v>20</v>
      </c>
      <c r="R53" s="13">
        <v>25</v>
      </c>
      <c r="S53" s="203">
        <f t="shared" si="4"/>
        <v>2.8248587570621471</v>
      </c>
      <c r="T53" s="204">
        <f t="shared" si="5"/>
        <v>17.175141242937855</v>
      </c>
    </row>
    <row r="54" spans="1:20">
      <c r="A54" s="9" t="s">
        <v>117</v>
      </c>
      <c r="B54" s="10">
        <v>99.9</v>
      </c>
      <c r="C54" s="13">
        <v>20</v>
      </c>
      <c r="D54" s="13">
        <v>25</v>
      </c>
      <c r="E54" s="205">
        <f t="shared" si="0"/>
        <v>5.005005005005005</v>
      </c>
      <c r="F54" s="206">
        <f t="shared" si="2"/>
        <v>14.994994994994995</v>
      </c>
      <c r="H54" s="9" t="s">
        <v>835</v>
      </c>
      <c r="I54" s="254">
        <v>247</v>
      </c>
      <c r="J54" s="13">
        <v>20</v>
      </c>
      <c r="K54" s="13">
        <v>25</v>
      </c>
      <c r="L54" s="205">
        <f t="shared" si="1"/>
        <v>2.0242914979757085</v>
      </c>
      <c r="M54" s="206">
        <f t="shared" si="3"/>
        <v>17.97570850202429</v>
      </c>
      <c r="O54" s="9" t="s">
        <v>643</v>
      </c>
      <c r="P54" s="10">
        <v>285</v>
      </c>
      <c r="Q54" s="28">
        <v>20</v>
      </c>
      <c r="R54" s="13">
        <v>25</v>
      </c>
      <c r="S54" s="203">
        <f t="shared" si="4"/>
        <v>1.7543859649122806</v>
      </c>
      <c r="T54" s="204">
        <f t="shared" si="5"/>
        <v>18.245614035087719</v>
      </c>
    </row>
    <row r="55" spans="1:20">
      <c r="A55" s="9" t="s">
        <v>119</v>
      </c>
      <c r="B55" s="10">
        <v>126</v>
      </c>
      <c r="C55" s="13">
        <v>20</v>
      </c>
      <c r="D55" s="13">
        <v>25</v>
      </c>
      <c r="E55" s="205">
        <f t="shared" si="0"/>
        <v>3.9682539682539684</v>
      </c>
      <c r="F55" s="206">
        <f t="shared" si="2"/>
        <v>16.031746031746032</v>
      </c>
      <c r="H55" s="9" t="s">
        <v>836</v>
      </c>
      <c r="I55" s="254">
        <v>137</v>
      </c>
      <c r="J55" s="13">
        <v>20</v>
      </c>
      <c r="K55" s="13">
        <v>25</v>
      </c>
      <c r="L55" s="205">
        <f t="shared" si="1"/>
        <v>3.6496350364963503</v>
      </c>
      <c r="M55" s="206">
        <f t="shared" si="3"/>
        <v>16.350364963503651</v>
      </c>
      <c r="O55" s="9" t="s">
        <v>644</v>
      </c>
      <c r="P55" s="10">
        <v>254</v>
      </c>
      <c r="Q55" s="28">
        <v>20</v>
      </c>
      <c r="R55" s="13">
        <v>25</v>
      </c>
      <c r="S55" s="203">
        <f t="shared" si="4"/>
        <v>1.9685039370078741</v>
      </c>
      <c r="T55" s="204">
        <f t="shared" si="5"/>
        <v>18.031496062992126</v>
      </c>
    </row>
    <row r="56" spans="1:20">
      <c r="A56" s="9" t="s">
        <v>121</v>
      </c>
      <c r="B56" s="10">
        <v>103</v>
      </c>
      <c r="C56" s="13">
        <v>20</v>
      </c>
      <c r="D56" s="13">
        <v>25</v>
      </c>
      <c r="E56" s="205">
        <f t="shared" si="0"/>
        <v>4.8543689320388346</v>
      </c>
      <c r="F56" s="206">
        <f t="shared" si="2"/>
        <v>15.145631067961165</v>
      </c>
      <c r="H56" s="9" t="s">
        <v>837</v>
      </c>
      <c r="I56" s="18">
        <v>243</v>
      </c>
      <c r="J56" s="13">
        <v>20</v>
      </c>
      <c r="K56" s="13">
        <v>25</v>
      </c>
      <c r="L56" s="205">
        <f t="shared" si="1"/>
        <v>2.0576131687242798</v>
      </c>
      <c r="M56" s="206">
        <f t="shared" si="3"/>
        <v>17.942386831275719</v>
      </c>
      <c r="O56" s="9" t="s">
        <v>645</v>
      </c>
      <c r="P56" s="10">
        <v>216</v>
      </c>
      <c r="Q56" s="28">
        <v>20</v>
      </c>
      <c r="R56" s="13">
        <v>25</v>
      </c>
      <c r="S56" s="203">
        <f t="shared" si="4"/>
        <v>2.3148148148148149</v>
      </c>
      <c r="T56" s="204">
        <f t="shared" si="5"/>
        <v>17.685185185185183</v>
      </c>
    </row>
    <row r="57" spans="1:20">
      <c r="A57" s="9" t="s">
        <v>123</v>
      </c>
      <c r="B57" s="10">
        <v>107</v>
      </c>
      <c r="C57" s="13">
        <v>20</v>
      </c>
      <c r="D57" s="13">
        <v>25</v>
      </c>
      <c r="E57" s="205">
        <f t="shared" si="0"/>
        <v>4.6728971962616823</v>
      </c>
      <c r="F57" s="206">
        <f t="shared" si="2"/>
        <v>15.327102803738317</v>
      </c>
      <c r="H57" s="9" t="s">
        <v>838</v>
      </c>
      <c r="I57" s="18">
        <v>93.2</v>
      </c>
      <c r="J57" s="13">
        <v>20</v>
      </c>
      <c r="K57" s="13">
        <v>25</v>
      </c>
      <c r="L57" s="205">
        <f t="shared" si="1"/>
        <v>5.3648068669527893</v>
      </c>
      <c r="M57" s="206">
        <f t="shared" si="3"/>
        <v>14.63519313304721</v>
      </c>
      <c r="O57" s="9" t="s">
        <v>646</v>
      </c>
      <c r="P57" s="10">
        <v>166</v>
      </c>
      <c r="Q57" s="28">
        <v>20</v>
      </c>
      <c r="R57" s="13">
        <v>25</v>
      </c>
      <c r="S57" s="203">
        <f t="shared" si="4"/>
        <v>3.0120481927710845</v>
      </c>
      <c r="T57" s="204">
        <f t="shared" si="5"/>
        <v>16.987951807228917</v>
      </c>
    </row>
    <row r="58" spans="1:20">
      <c r="A58" s="9" t="s">
        <v>125</v>
      </c>
      <c r="B58" s="10">
        <v>78.099999999999994</v>
      </c>
      <c r="C58" s="13">
        <v>20</v>
      </c>
      <c r="D58" s="13">
        <v>25</v>
      </c>
      <c r="E58" s="205">
        <f t="shared" si="0"/>
        <v>6.4020486555697831</v>
      </c>
      <c r="F58" s="206">
        <f t="shared" si="2"/>
        <v>13.597951344430218</v>
      </c>
      <c r="H58" s="9" t="s">
        <v>839</v>
      </c>
      <c r="I58" s="18">
        <v>35</v>
      </c>
      <c r="J58" s="13">
        <v>15</v>
      </c>
      <c r="K58" s="13">
        <v>25</v>
      </c>
      <c r="L58" s="205">
        <f t="shared" si="1"/>
        <v>10.714285714285714</v>
      </c>
      <c r="M58" s="206">
        <f t="shared" si="3"/>
        <v>4.2857142857142865</v>
      </c>
      <c r="O58" s="9" t="s">
        <v>647</v>
      </c>
      <c r="P58" s="10">
        <v>125</v>
      </c>
      <c r="Q58" s="28">
        <v>20</v>
      </c>
      <c r="R58" s="13">
        <v>25</v>
      </c>
      <c r="S58" s="203">
        <f t="shared" si="4"/>
        <v>4</v>
      </c>
      <c r="T58" s="204">
        <f t="shared" si="5"/>
        <v>16</v>
      </c>
    </row>
    <row r="59" spans="1:20">
      <c r="A59" s="9" t="s">
        <v>127</v>
      </c>
      <c r="B59" s="10">
        <v>133</v>
      </c>
      <c r="C59" s="13">
        <v>20</v>
      </c>
      <c r="D59" s="13">
        <v>25</v>
      </c>
      <c r="E59" s="205">
        <f t="shared" si="0"/>
        <v>3.7593984962406015</v>
      </c>
      <c r="F59" s="206">
        <f t="shared" si="2"/>
        <v>16.2406015037594</v>
      </c>
      <c r="H59" s="9" t="s">
        <v>840</v>
      </c>
      <c r="I59" s="254">
        <v>80.5</v>
      </c>
      <c r="J59" s="13">
        <v>20</v>
      </c>
      <c r="K59" s="13">
        <v>25</v>
      </c>
      <c r="L59" s="205">
        <f t="shared" si="1"/>
        <v>6.2111801242236027</v>
      </c>
      <c r="M59" s="206">
        <f t="shared" si="3"/>
        <v>13.788819875776397</v>
      </c>
      <c r="O59" s="9" t="s">
        <v>648</v>
      </c>
      <c r="P59" s="10">
        <v>200</v>
      </c>
      <c r="Q59" s="28">
        <v>20</v>
      </c>
      <c r="R59" s="13">
        <v>25</v>
      </c>
      <c r="S59" s="203">
        <f t="shared" si="4"/>
        <v>2.5</v>
      </c>
      <c r="T59" s="204">
        <f t="shared" si="5"/>
        <v>17.5</v>
      </c>
    </row>
    <row r="60" spans="1:20">
      <c r="A60" s="9" t="s">
        <v>129</v>
      </c>
      <c r="B60" s="10">
        <v>141</v>
      </c>
      <c r="C60" s="13">
        <v>20</v>
      </c>
      <c r="D60" s="13">
        <v>25</v>
      </c>
      <c r="E60" s="205">
        <f t="shared" si="0"/>
        <v>3.5460992907801416</v>
      </c>
      <c r="F60" s="206">
        <f t="shared" si="2"/>
        <v>16.453900709219859</v>
      </c>
      <c r="H60" s="9" t="s">
        <v>841</v>
      </c>
      <c r="I60" s="254">
        <v>98.4</v>
      </c>
      <c r="J60" s="13">
        <v>20</v>
      </c>
      <c r="K60" s="13">
        <v>25</v>
      </c>
      <c r="L60" s="205">
        <f t="shared" si="1"/>
        <v>5.0813008130081299</v>
      </c>
      <c r="M60" s="206">
        <f t="shared" si="3"/>
        <v>14.918699186991869</v>
      </c>
      <c r="O60" s="9" t="s">
        <v>649</v>
      </c>
      <c r="P60" s="10">
        <v>292</v>
      </c>
      <c r="Q60" s="28">
        <v>20</v>
      </c>
      <c r="R60" s="13">
        <v>25</v>
      </c>
      <c r="S60" s="203">
        <f t="shared" si="4"/>
        <v>1.7123287671232876</v>
      </c>
      <c r="T60" s="204">
        <f t="shared" si="5"/>
        <v>18.287671232876711</v>
      </c>
    </row>
    <row r="61" spans="1:20">
      <c r="A61" s="9" t="s">
        <v>131</v>
      </c>
      <c r="B61" s="10">
        <v>137</v>
      </c>
      <c r="C61" s="13">
        <v>20</v>
      </c>
      <c r="D61" s="13">
        <v>25</v>
      </c>
      <c r="E61" s="205">
        <f t="shared" si="0"/>
        <v>3.6496350364963503</v>
      </c>
      <c r="F61" s="206">
        <f t="shared" si="2"/>
        <v>16.350364963503651</v>
      </c>
      <c r="H61" s="9" t="s">
        <v>842</v>
      </c>
      <c r="I61" s="254">
        <v>34.4</v>
      </c>
      <c r="J61" s="13">
        <v>15</v>
      </c>
      <c r="K61" s="13">
        <v>25</v>
      </c>
      <c r="L61" s="205">
        <f t="shared" si="1"/>
        <v>10.901162790697676</v>
      </c>
      <c r="M61" s="206">
        <f t="shared" si="3"/>
        <v>4.0988372093023244</v>
      </c>
      <c r="O61" s="9" t="s">
        <v>650</v>
      </c>
      <c r="P61" s="10">
        <v>310</v>
      </c>
      <c r="Q61" s="28">
        <v>20</v>
      </c>
      <c r="R61" s="13">
        <v>25</v>
      </c>
      <c r="S61" s="203">
        <f t="shared" si="4"/>
        <v>1.6129032258064515</v>
      </c>
      <c r="T61" s="204">
        <f t="shared" si="5"/>
        <v>18.387096774193548</v>
      </c>
    </row>
    <row r="62" spans="1:20">
      <c r="A62" s="9" t="s">
        <v>133</v>
      </c>
      <c r="B62" s="10">
        <v>114</v>
      </c>
      <c r="C62" s="13">
        <v>20</v>
      </c>
      <c r="D62" s="13">
        <v>25</v>
      </c>
      <c r="E62" s="205">
        <f t="shared" si="0"/>
        <v>4.3859649122807021</v>
      </c>
      <c r="F62" s="206">
        <f t="shared" si="2"/>
        <v>15.614035087719298</v>
      </c>
      <c r="H62" s="9" t="s">
        <v>843</v>
      </c>
      <c r="I62" s="18">
        <v>165</v>
      </c>
      <c r="J62" s="13">
        <v>20</v>
      </c>
      <c r="K62" s="13">
        <v>25</v>
      </c>
      <c r="L62" s="205">
        <f t="shared" si="1"/>
        <v>3.0303030303030303</v>
      </c>
      <c r="M62" s="206">
        <f t="shared" si="3"/>
        <v>16.969696969696969</v>
      </c>
      <c r="O62" s="9" t="s">
        <v>651</v>
      </c>
      <c r="P62" s="10">
        <v>88.8</v>
      </c>
      <c r="Q62" s="28">
        <v>20</v>
      </c>
      <c r="R62" s="13">
        <v>25</v>
      </c>
      <c r="S62" s="203">
        <f t="shared" si="4"/>
        <v>5.6306306306306304</v>
      </c>
      <c r="T62" s="204">
        <f t="shared" si="5"/>
        <v>14.36936936936937</v>
      </c>
    </row>
    <row r="63" spans="1:20">
      <c r="A63" s="9" t="s">
        <v>135</v>
      </c>
      <c r="B63" s="10">
        <v>128</v>
      </c>
      <c r="C63" s="13">
        <v>20</v>
      </c>
      <c r="D63" s="13">
        <v>25</v>
      </c>
      <c r="E63" s="205">
        <f t="shared" si="0"/>
        <v>3.90625</v>
      </c>
      <c r="F63" s="206">
        <f t="shared" si="2"/>
        <v>16.09375</v>
      </c>
      <c r="H63" s="9" t="s">
        <v>844</v>
      </c>
      <c r="I63" s="18">
        <v>242</v>
      </c>
      <c r="J63" s="13">
        <v>20</v>
      </c>
      <c r="K63" s="13">
        <v>25</v>
      </c>
      <c r="L63" s="205">
        <f t="shared" si="1"/>
        <v>2.0661157024793386</v>
      </c>
      <c r="M63" s="206">
        <f t="shared" si="3"/>
        <v>17.933884297520663</v>
      </c>
      <c r="O63" s="9" t="s">
        <v>652</v>
      </c>
      <c r="P63" s="10">
        <v>308</v>
      </c>
      <c r="Q63" s="28">
        <v>20</v>
      </c>
      <c r="R63" s="13">
        <v>25</v>
      </c>
      <c r="S63" s="203">
        <f t="shared" si="4"/>
        <v>1.6233766233766234</v>
      </c>
      <c r="T63" s="204">
        <f t="shared" si="5"/>
        <v>18.376623376623378</v>
      </c>
    </row>
    <row r="64" spans="1:20">
      <c r="A64" s="9" t="s">
        <v>139</v>
      </c>
      <c r="B64" s="10">
        <v>114</v>
      </c>
      <c r="C64" s="13">
        <v>20</v>
      </c>
      <c r="D64" s="13">
        <v>25</v>
      </c>
      <c r="E64" s="205">
        <f t="shared" si="0"/>
        <v>4.3859649122807021</v>
      </c>
      <c r="F64" s="206">
        <f t="shared" si="2"/>
        <v>15.614035087719298</v>
      </c>
      <c r="H64" s="9" t="s">
        <v>845</v>
      </c>
      <c r="I64" s="254">
        <v>132</v>
      </c>
      <c r="J64" s="13">
        <v>20</v>
      </c>
      <c r="K64" s="13">
        <v>25</v>
      </c>
      <c r="L64" s="205">
        <f t="shared" si="1"/>
        <v>3.7878787878787881</v>
      </c>
      <c r="M64" s="206">
        <f t="shared" si="3"/>
        <v>16.212121212121211</v>
      </c>
      <c r="O64" s="9" t="s">
        <v>653</v>
      </c>
      <c r="P64" s="10">
        <v>245</v>
      </c>
      <c r="Q64" s="28">
        <v>20</v>
      </c>
      <c r="R64" s="13">
        <v>25</v>
      </c>
      <c r="S64" s="203">
        <f t="shared" si="4"/>
        <v>2.0408163265306123</v>
      </c>
      <c r="T64" s="204">
        <f t="shared" si="5"/>
        <v>17.959183673469386</v>
      </c>
    </row>
    <row r="65" spans="1:20">
      <c r="A65" s="9" t="s">
        <v>141</v>
      </c>
      <c r="B65" s="10">
        <v>108</v>
      </c>
      <c r="C65" s="13">
        <v>20</v>
      </c>
      <c r="D65" s="13">
        <v>25</v>
      </c>
      <c r="E65" s="205">
        <f t="shared" si="0"/>
        <v>4.6296296296296298</v>
      </c>
      <c r="F65" s="206">
        <f t="shared" si="2"/>
        <v>15.37037037037037</v>
      </c>
      <c r="H65" s="9" t="s">
        <v>846</v>
      </c>
      <c r="I65" s="254">
        <v>288</v>
      </c>
      <c r="J65" s="13">
        <v>20</v>
      </c>
      <c r="K65" s="13">
        <v>25</v>
      </c>
      <c r="L65" s="205">
        <f t="shared" si="1"/>
        <v>1.7361111111111112</v>
      </c>
      <c r="M65" s="206">
        <f t="shared" si="3"/>
        <v>18.263888888888889</v>
      </c>
      <c r="O65" s="9" t="s">
        <v>654</v>
      </c>
      <c r="P65" s="10">
        <v>151</v>
      </c>
      <c r="Q65" s="28">
        <v>20</v>
      </c>
      <c r="R65" s="13">
        <v>25</v>
      </c>
      <c r="S65" s="203">
        <f t="shared" si="4"/>
        <v>3.3112582781456954</v>
      </c>
      <c r="T65" s="204">
        <f t="shared" si="5"/>
        <v>16.688741721854306</v>
      </c>
    </row>
    <row r="66" spans="1:20">
      <c r="A66" s="9" t="s">
        <v>143</v>
      </c>
      <c r="B66" s="10">
        <v>55.4</v>
      </c>
      <c r="C66" s="13">
        <v>20</v>
      </c>
      <c r="D66" s="13">
        <v>25</v>
      </c>
      <c r="E66" s="205">
        <f t="shared" ref="E66:E129" si="6">(C66*D66)/B66</f>
        <v>9.025270758122744</v>
      </c>
      <c r="F66" s="206">
        <f t="shared" si="2"/>
        <v>10.974729241877256</v>
      </c>
      <c r="H66" s="9" t="s">
        <v>847</v>
      </c>
      <c r="I66" s="254">
        <v>229</v>
      </c>
      <c r="J66" s="13">
        <v>20</v>
      </c>
      <c r="K66" s="13">
        <v>25</v>
      </c>
      <c r="L66" s="205">
        <f t="shared" ref="L66:L129" si="7">(J66*K66)/I66</f>
        <v>2.1834061135371181</v>
      </c>
      <c r="M66" s="206">
        <f t="shared" si="3"/>
        <v>17.816593886462883</v>
      </c>
      <c r="O66" s="9" t="s">
        <v>655</v>
      </c>
      <c r="P66" s="10">
        <v>243</v>
      </c>
      <c r="Q66" s="28">
        <v>20</v>
      </c>
      <c r="R66" s="13">
        <v>25</v>
      </c>
      <c r="S66" s="203">
        <f t="shared" si="4"/>
        <v>2.0576131687242798</v>
      </c>
      <c r="T66" s="204">
        <f t="shared" si="5"/>
        <v>17.942386831275719</v>
      </c>
    </row>
    <row r="67" spans="1:20">
      <c r="A67" s="9" t="s">
        <v>145</v>
      </c>
      <c r="B67" s="10">
        <v>110</v>
      </c>
      <c r="C67" s="13">
        <v>20</v>
      </c>
      <c r="D67" s="13">
        <v>25</v>
      </c>
      <c r="E67" s="205">
        <f t="shared" si="6"/>
        <v>4.5454545454545459</v>
      </c>
      <c r="F67" s="206">
        <f t="shared" ref="F67:F130" si="8">C67-E67</f>
        <v>15.454545454545453</v>
      </c>
      <c r="H67" s="9" t="s">
        <v>848</v>
      </c>
      <c r="I67" s="254">
        <v>228</v>
      </c>
      <c r="J67" s="13">
        <v>20</v>
      </c>
      <c r="K67" s="13">
        <v>25</v>
      </c>
      <c r="L67" s="205">
        <f t="shared" si="7"/>
        <v>2.192982456140351</v>
      </c>
      <c r="M67" s="206">
        <f t="shared" ref="M67:M130" si="9">J67-L67</f>
        <v>17.807017543859651</v>
      </c>
      <c r="O67" s="9" t="s">
        <v>656</v>
      </c>
      <c r="P67" s="10">
        <v>95.6</v>
      </c>
      <c r="Q67" s="28">
        <v>20</v>
      </c>
      <c r="R67" s="13">
        <v>25</v>
      </c>
      <c r="S67" s="203">
        <f t="shared" ref="S67:S130" si="10">(Q67*R67)/P67</f>
        <v>5.2301255230125525</v>
      </c>
      <c r="T67" s="204">
        <f t="shared" ref="T67:T130" si="11">Q67-S67</f>
        <v>14.769874476987447</v>
      </c>
    </row>
    <row r="68" spans="1:20">
      <c r="A68" s="9" t="s">
        <v>147</v>
      </c>
      <c r="B68" s="10">
        <v>110</v>
      </c>
      <c r="C68" s="13">
        <v>20</v>
      </c>
      <c r="D68" s="13">
        <v>25</v>
      </c>
      <c r="E68" s="205">
        <f t="shared" si="6"/>
        <v>4.5454545454545459</v>
      </c>
      <c r="F68" s="206">
        <f t="shared" si="8"/>
        <v>15.454545454545453</v>
      </c>
      <c r="H68" s="9" t="s">
        <v>849</v>
      </c>
      <c r="I68" s="254">
        <v>449</v>
      </c>
      <c r="J68" s="13">
        <v>20</v>
      </c>
      <c r="K68" s="13">
        <v>25</v>
      </c>
      <c r="L68" s="205">
        <f t="shared" si="7"/>
        <v>1.1135857461024499</v>
      </c>
      <c r="M68" s="206">
        <f t="shared" si="9"/>
        <v>18.886414253897549</v>
      </c>
      <c r="O68" s="9" t="s">
        <v>657</v>
      </c>
      <c r="P68" s="10">
        <v>109</v>
      </c>
      <c r="Q68" s="28">
        <v>20</v>
      </c>
      <c r="R68" s="13">
        <v>25</v>
      </c>
      <c r="S68" s="203">
        <f t="shared" si="10"/>
        <v>4.5871559633027523</v>
      </c>
      <c r="T68" s="204">
        <f t="shared" si="11"/>
        <v>15.412844036697248</v>
      </c>
    </row>
    <row r="69" spans="1:20">
      <c r="A69" s="9" t="s">
        <v>149</v>
      </c>
      <c r="B69" s="10">
        <v>107</v>
      </c>
      <c r="C69" s="13">
        <v>20</v>
      </c>
      <c r="D69" s="13">
        <v>25</v>
      </c>
      <c r="E69" s="205">
        <f t="shared" si="6"/>
        <v>4.6728971962616823</v>
      </c>
      <c r="F69" s="206">
        <f t="shared" si="8"/>
        <v>15.327102803738317</v>
      </c>
      <c r="H69" s="9" t="s">
        <v>850</v>
      </c>
      <c r="I69" s="254">
        <v>501</v>
      </c>
      <c r="J69" s="13">
        <v>25</v>
      </c>
      <c r="K69" s="13">
        <v>25</v>
      </c>
      <c r="L69" s="205">
        <f t="shared" si="7"/>
        <v>1.2475049900199602</v>
      </c>
      <c r="M69" s="206">
        <f t="shared" si="9"/>
        <v>23.752495009980041</v>
      </c>
      <c r="O69" s="9" t="s">
        <v>658</v>
      </c>
      <c r="P69" s="10">
        <v>279</v>
      </c>
      <c r="Q69" s="28">
        <v>20</v>
      </c>
      <c r="R69" s="13">
        <v>25</v>
      </c>
      <c r="S69" s="203">
        <f t="shared" si="10"/>
        <v>1.7921146953405018</v>
      </c>
      <c r="T69" s="204">
        <f t="shared" si="11"/>
        <v>18.207885304659499</v>
      </c>
    </row>
    <row r="70" spans="1:20">
      <c r="A70" s="9" t="s">
        <v>151</v>
      </c>
      <c r="B70" s="10">
        <v>95.4</v>
      </c>
      <c r="C70" s="13">
        <v>20</v>
      </c>
      <c r="D70" s="13">
        <v>25</v>
      </c>
      <c r="E70" s="205">
        <f t="shared" si="6"/>
        <v>5.2410901467505235</v>
      </c>
      <c r="F70" s="206">
        <f t="shared" si="8"/>
        <v>14.758909853249477</v>
      </c>
      <c r="H70" s="9" t="s">
        <v>851</v>
      </c>
      <c r="I70" s="254">
        <v>359</v>
      </c>
      <c r="J70" s="13">
        <v>20</v>
      </c>
      <c r="K70" s="13">
        <v>25</v>
      </c>
      <c r="L70" s="205">
        <f t="shared" si="7"/>
        <v>1.392757660167131</v>
      </c>
      <c r="M70" s="206">
        <f t="shared" si="9"/>
        <v>18.607242339832869</v>
      </c>
      <c r="O70" s="9" t="s">
        <v>659</v>
      </c>
      <c r="P70" s="10">
        <v>88.2</v>
      </c>
      <c r="Q70" s="28">
        <v>20</v>
      </c>
      <c r="R70" s="13">
        <v>25</v>
      </c>
      <c r="S70" s="203">
        <f t="shared" si="10"/>
        <v>5.6689342403628116</v>
      </c>
      <c r="T70" s="204">
        <f t="shared" si="11"/>
        <v>14.331065759637188</v>
      </c>
    </row>
    <row r="71" spans="1:20">
      <c r="A71" s="9" t="s">
        <v>153</v>
      </c>
      <c r="B71" s="10">
        <v>105</v>
      </c>
      <c r="C71" s="13">
        <v>20</v>
      </c>
      <c r="D71" s="13">
        <v>25</v>
      </c>
      <c r="E71" s="205">
        <f t="shared" si="6"/>
        <v>4.7619047619047619</v>
      </c>
      <c r="F71" s="206">
        <f t="shared" si="8"/>
        <v>15.238095238095237</v>
      </c>
      <c r="H71" s="9" t="s">
        <v>852</v>
      </c>
      <c r="I71" s="254">
        <v>247</v>
      </c>
      <c r="J71" s="13">
        <v>20</v>
      </c>
      <c r="K71" s="13">
        <v>25</v>
      </c>
      <c r="L71" s="205">
        <f t="shared" si="7"/>
        <v>2.0242914979757085</v>
      </c>
      <c r="M71" s="206">
        <f t="shared" si="9"/>
        <v>17.97570850202429</v>
      </c>
      <c r="O71" s="9" t="s">
        <v>660</v>
      </c>
      <c r="P71" s="10">
        <v>251</v>
      </c>
      <c r="Q71" s="28">
        <v>20</v>
      </c>
      <c r="R71" s="13">
        <v>25</v>
      </c>
      <c r="S71" s="203">
        <f t="shared" si="10"/>
        <v>1.9920318725099602</v>
      </c>
      <c r="T71" s="204">
        <f t="shared" si="11"/>
        <v>18.007968127490038</v>
      </c>
    </row>
    <row r="72" spans="1:20">
      <c r="A72" s="9" t="s">
        <v>155</v>
      </c>
      <c r="B72" s="10">
        <v>111</v>
      </c>
      <c r="C72" s="13">
        <v>20</v>
      </c>
      <c r="D72" s="13">
        <v>25</v>
      </c>
      <c r="E72" s="205">
        <f t="shared" si="6"/>
        <v>4.5045045045045047</v>
      </c>
      <c r="F72" s="206">
        <f t="shared" si="8"/>
        <v>15.495495495495495</v>
      </c>
      <c r="H72" s="9" t="s">
        <v>853</v>
      </c>
      <c r="I72" s="18">
        <v>482</v>
      </c>
      <c r="J72" s="13">
        <v>20</v>
      </c>
      <c r="K72" s="13">
        <v>25</v>
      </c>
      <c r="L72" s="205">
        <f t="shared" si="7"/>
        <v>1.0373443983402491</v>
      </c>
      <c r="M72" s="206">
        <f t="shared" si="9"/>
        <v>18.962655601659751</v>
      </c>
      <c r="O72" s="9" t="s">
        <v>661</v>
      </c>
      <c r="P72" s="10">
        <v>63</v>
      </c>
      <c r="Q72" s="28">
        <v>20</v>
      </c>
      <c r="R72" s="13">
        <v>25</v>
      </c>
      <c r="S72" s="203">
        <f t="shared" si="10"/>
        <v>7.9365079365079367</v>
      </c>
      <c r="T72" s="204">
        <f t="shared" si="11"/>
        <v>12.063492063492063</v>
      </c>
    </row>
    <row r="73" spans="1:20">
      <c r="A73" s="9" t="s">
        <v>157</v>
      </c>
      <c r="B73" s="10">
        <v>107</v>
      </c>
      <c r="C73" s="13">
        <v>20</v>
      </c>
      <c r="D73" s="13">
        <v>25</v>
      </c>
      <c r="E73" s="205">
        <f t="shared" si="6"/>
        <v>4.6728971962616823</v>
      </c>
      <c r="F73" s="206">
        <f t="shared" si="8"/>
        <v>15.327102803738317</v>
      </c>
      <c r="H73" s="9" t="s">
        <v>854</v>
      </c>
      <c r="I73" s="254">
        <v>263</v>
      </c>
      <c r="J73" s="13">
        <v>20</v>
      </c>
      <c r="K73" s="13">
        <v>25</v>
      </c>
      <c r="L73" s="205">
        <f t="shared" si="7"/>
        <v>1.9011406844106464</v>
      </c>
      <c r="M73" s="206">
        <f t="shared" si="9"/>
        <v>18.098859315589355</v>
      </c>
      <c r="O73" s="9" t="s">
        <v>662</v>
      </c>
      <c r="P73" s="10">
        <v>296</v>
      </c>
      <c r="Q73" s="28">
        <v>20</v>
      </c>
      <c r="R73" s="13">
        <v>25</v>
      </c>
      <c r="S73" s="203">
        <f t="shared" si="10"/>
        <v>1.6891891891891893</v>
      </c>
      <c r="T73" s="204">
        <f t="shared" si="11"/>
        <v>18.310810810810811</v>
      </c>
    </row>
    <row r="74" spans="1:20">
      <c r="A74" s="9" t="s">
        <v>159</v>
      </c>
      <c r="B74" s="10">
        <v>121</v>
      </c>
      <c r="C74" s="13">
        <v>20</v>
      </c>
      <c r="D74" s="13">
        <v>25</v>
      </c>
      <c r="E74" s="205">
        <f t="shared" si="6"/>
        <v>4.1322314049586772</v>
      </c>
      <c r="F74" s="206">
        <f t="shared" si="8"/>
        <v>15.867768595041323</v>
      </c>
      <c r="H74" s="9" t="s">
        <v>855</v>
      </c>
      <c r="I74" s="18">
        <v>286</v>
      </c>
      <c r="J74" s="13">
        <v>20</v>
      </c>
      <c r="K74" s="13">
        <v>25</v>
      </c>
      <c r="L74" s="205">
        <f t="shared" si="7"/>
        <v>1.7482517482517483</v>
      </c>
      <c r="M74" s="206">
        <f t="shared" si="9"/>
        <v>18.251748251748253</v>
      </c>
      <c r="O74" s="9" t="s">
        <v>663</v>
      </c>
      <c r="P74" s="10">
        <v>331</v>
      </c>
      <c r="Q74" s="28">
        <v>20</v>
      </c>
      <c r="R74" s="13">
        <v>25</v>
      </c>
      <c r="S74" s="203">
        <f t="shared" si="10"/>
        <v>1.5105740181268883</v>
      </c>
      <c r="T74" s="204">
        <f t="shared" si="11"/>
        <v>18.489425981873111</v>
      </c>
    </row>
    <row r="75" spans="1:20">
      <c r="A75" s="9" t="s">
        <v>161</v>
      </c>
      <c r="B75" s="10">
        <v>156</v>
      </c>
      <c r="C75" s="13">
        <v>20</v>
      </c>
      <c r="D75" s="13">
        <v>25</v>
      </c>
      <c r="E75" s="205">
        <f t="shared" si="6"/>
        <v>3.2051282051282053</v>
      </c>
      <c r="F75" s="206">
        <f t="shared" si="8"/>
        <v>16.794871794871796</v>
      </c>
      <c r="H75" s="9" t="s">
        <v>856</v>
      </c>
      <c r="I75" s="254">
        <v>103</v>
      </c>
      <c r="J75" s="13">
        <v>20</v>
      </c>
      <c r="K75" s="13">
        <v>25</v>
      </c>
      <c r="L75" s="205">
        <f t="shared" si="7"/>
        <v>4.8543689320388346</v>
      </c>
      <c r="M75" s="206">
        <f t="shared" si="9"/>
        <v>15.145631067961165</v>
      </c>
      <c r="O75" s="9" t="s">
        <v>664</v>
      </c>
      <c r="P75" s="10">
        <v>178</v>
      </c>
      <c r="Q75" s="28">
        <v>20</v>
      </c>
      <c r="R75" s="13">
        <v>25</v>
      </c>
      <c r="S75" s="203">
        <f t="shared" si="10"/>
        <v>2.808988764044944</v>
      </c>
      <c r="T75" s="204">
        <f t="shared" si="11"/>
        <v>17.191011235955056</v>
      </c>
    </row>
    <row r="76" spans="1:20">
      <c r="A76" s="9" t="s">
        <v>163</v>
      </c>
      <c r="B76" s="10">
        <v>102</v>
      </c>
      <c r="C76" s="13">
        <v>20</v>
      </c>
      <c r="D76" s="13">
        <v>25</v>
      </c>
      <c r="E76" s="205">
        <f t="shared" si="6"/>
        <v>4.9019607843137258</v>
      </c>
      <c r="F76" s="206">
        <f t="shared" si="8"/>
        <v>15.098039215686274</v>
      </c>
      <c r="H76" s="198" t="s">
        <v>857</v>
      </c>
      <c r="I76" s="280">
        <v>38.6</v>
      </c>
      <c r="J76" s="13">
        <v>15</v>
      </c>
      <c r="K76" s="13">
        <v>25</v>
      </c>
      <c r="L76" s="205">
        <f t="shared" si="7"/>
        <v>9.7150259067357503</v>
      </c>
      <c r="M76" s="206">
        <f t="shared" si="9"/>
        <v>5.2849740932642497</v>
      </c>
      <c r="O76" s="9" t="s">
        <v>665</v>
      </c>
      <c r="P76" s="10">
        <v>347</v>
      </c>
      <c r="Q76" s="28">
        <v>20</v>
      </c>
      <c r="R76" s="13">
        <v>25</v>
      </c>
      <c r="S76" s="203">
        <f t="shared" si="10"/>
        <v>1.4409221902017291</v>
      </c>
      <c r="T76" s="204">
        <f t="shared" si="11"/>
        <v>18.559077809798271</v>
      </c>
    </row>
    <row r="77" spans="1:20">
      <c r="A77" s="9" t="s">
        <v>165</v>
      </c>
      <c r="B77" s="10">
        <v>129</v>
      </c>
      <c r="C77" s="13">
        <v>20</v>
      </c>
      <c r="D77" s="13">
        <v>25</v>
      </c>
      <c r="E77" s="205">
        <f t="shared" si="6"/>
        <v>3.8759689922480618</v>
      </c>
      <c r="F77" s="206">
        <f t="shared" si="8"/>
        <v>16.124031007751938</v>
      </c>
      <c r="H77" s="9" t="s">
        <v>858</v>
      </c>
      <c r="I77" s="254">
        <v>28.5</v>
      </c>
      <c r="J77" s="13">
        <v>15</v>
      </c>
      <c r="K77" s="13">
        <v>25</v>
      </c>
      <c r="L77" s="205">
        <f t="shared" si="7"/>
        <v>13.157894736842104</v>
      </c>
      <c r="M77" s="206">
        <f t="shared" si="9"/>
        <v>1.8421052631578956</v>
      </c>
      <c r="O77" s="9" t="s">
        <v>666</v>
      </c>
      <c r="P77" s="10">
        <v>246</v>
      </c>
      <c r="Q77" s="28">
        <v>20</v>
      </c>
      <c r="R77" s="13">
        <v>25</v>
      </c>
      <c r="S77" s="203">
        <f t="shared" si="10"/>
        <v>2.0325203252032522</v>
      </c>
      <c r="T77" s="204">
        <f t="shared" si="11"/>
        <v>17.967479674796749</v>
      </c>
    </row>
    <row r="78" spans="1:20">
      <c r="A78" s="9" t="s">
        <v>167</v>
      </c>
      <c r="B78" s="10">
        <v>69.5</v>
      </c>
      <c r="C78" s="13">
        <v>20</v>
      </c>
      <c r="D78" s="13">
        <v>25</v>
      </c>
      <c r="E78" s="205">
        <f t="shared" si="6"/>
        <v>7.1942446043165464</v>
      </c>
      <c r="F78" s="206">
        <f t="shared" si="8"/>
        <v>12.805755395683454</v>
      </c>
      <c r="H78" s="9" t="s">
        <v>859</v>
      </c>
      <c r="I78" s="18">
        <v>155</v>
      </c>
      <c r="J78" s="13">
        <v>20</v>
      </c>
      <c r="K78" s="13">
        <v>25</v>
      </c>
      <c r="L78" s="205">
        <f t="shared" si="7"/>
        <v>3.225806451612903</v>
      </c>
      <c r="M78" s="206">
        <f t="shared" si="9"/>
        <v>16.774193548387096</v>
      </c>
      <c r="O78" s="9" t="s">
        <v>667</v>
      </c>
      <c r="P78" s="10">
        <v>257</v>
      </c>
      <c r="Q78" s="28">
        <v>20</v>
      </c>
      <c r="R78" s="13">
        <v>25</v>
      </c>
      <c r="S78" s="203">
        <f t="shared" si="10"/>
        <v>1.9455252918287937</v>
      </c>
      <c r="T78" s="204">
        <f t="shared" si="11"/>
        <v>18.054474708171206</v>
      </c>
    </row>
    <row r="79" spans="1:20">
      <c r="A79" s="9" t="s">
        <v>171</v>
      </c>
      <c r="B79" s="10">
        <v>160</v>
      </c>
      <c r="C79" s="13">
        <v>20</v>
      </c>
      <c r="D79" s="13">
        <v>25</v>
      </c>
      <c r="E79" s="205">
        <f t="shared" si="6"/>
        <v>3.125</v>
      </c>
      <c r="F79" s="206">
        <f t="shared" si="8"/>
        <v>16.875</v>
      </c>
      <c r="H79" s="9" t="s">
        <v>860</v>
      </c>
      <c r="I79" s="18">
        <v>118</v>
      </c>
      <c r="J79" s="13">
        <v>20</v>
      </c>
      <c r="K79" s="13">
        <v>25</v>
      </c>
      <c r="L79" s="205">
        <f t="shared" si="7"/>
        <v>4.2372881355932206</v>
      </c>
      <c r="M79" s="206">
        <f t="shared" si="9"/>
        <v>15.762711864406779</v>
      </c>
      <c r="O79" s="9" t="s">
        <v>668</v>
      </c>
      <c r="P79" s="10">
        <v>346</v>
      </c>
      <c r="Q79" s="28">
        <v>20</v>
      </c>
      <c r="R79" s="13">
        <v>25</v>
      </c>
      <c r="S79" s="203">
        <f t="shared" si="10"/>
        <v>1.4450867052023122</v>
      </c>
      <c r="T79" s="204">
        <f t="shared" si="11"/>
        <v>18.554913294797689</v>
      </c>
    </row>
    <row r="80" spans="1:20">
      <c r="A80" s="9" t="s">
        <v>173</v>
      </c>
      <c r="B80" s="10">
        <v>114</v>
      </c>
      <c r="C80" s="13">
        <v>20</v>
      </c>
      <c r="D80" s="13">
        <v>25</v>
      </c>
      <c r="E80" s="205">
        <f t="shared" si="6"/>
        <v>4.3859649122807021</v>
      </c>
      <c r="F80" s="206">
        <f t="shared" si="8"/>
        <v>15.614035087719298</v>
      </c>
      <c r="H80" s="9" t="s">
        <v>861</v>
      </c>
      <c r="I80" s="18">
        <v>131</v>
      </c>
      <c r="J80" s="13">
        <v>20</v>
      </c>
      <c r="K80" s="13">
        <v>25</v>
      </c>
      <c r="L80" s="205">
        <f t="shared" si="7"/>
        <v>3.8167938931297711</v>
      </c>
      <c r="M80" s="206">
        <f t="shared" si="9"/>
        <v>16.18320610687023</v>
      </c>
      <c r="O80" s="9" t="s">
        <v>669</v>
      </c>
      <c r="P80" s="10">
        <v>220</v>
      </c>
      <c r="Q80" s="28">
        <v>20</v>
      </c>
      <c r="R80" s="13">
        <v>25</v>
      </c>
      <c r="S80" s="203">
        <f t="shared" si="10"/>
        <v>2.2727272727272729</v>
      </c>
      <c r="T80" s="204">
        <f t="shared" si="11"/>
        <v>17.727272727272727</v>
      </c>
    </row>
    <row r="81" spans="1:20">
      <c r="A81" s="9" t="s">
        <v>175</v>
      </c>
      <c r="B81" s="10">
        <v>119</v>
      </c>
      <c r="C81" s="13">
        <v>20</v>
      </c>
      <c r="D81" s="13">
        <v>25</v>
      </c>
      <c r="E81" s="205">
        <f t="shared" si="6"/>
        <v>4.2016806722689077</v>
      </c>
      <c r="F81" s="206">
        <f t="shared" si="8"/>
        <v>15.798319327731093</v>
      </c>
      <c r="H81" s="9" t="s">
        <v>862</v>
      </c>
      <c r="I81" s="254">
        <v>292</v>
      </c>
      <c r="J81" s="13">
        <v>20</v>
      </c>
      <c r="K81" s="13">
        <v>25</v>
      </c>
      <c r="L81" s="205">
        <f t="shared" si="7"/>
        <v>1.7123287671232876</v>
      </c>
      <c r="M81" s="206">
        <f t="shared" si="9"/>
        <v>18.287671232876711</v>
      </c>
      <c r="O81" s="9" t="s">
        <v>670</v>
      </c>
      <c r="P81" s="10">
        <v>113</v>
      </c>
      <c r="Q81" s="28">
        <v>20</v>
      </c>
      <c r="R81" s="13">
        <v>25</v>
      </c>
      <c r="S81" s="203">
        <f t="shared" si="10"/>
        <v>4.4247787610619467</v>
      </c>
      <c r="T81" s="204">
        <f t="shared" si="11"/>
        <v>15.575221238938052</v>
      </c>
    </row>
    <row r="82" spans="1:20">
      <c r="A82" s="9" t="s">
        <v>177</v>
      </c>
      <c r="B82" s="10">
        <v>106</v>
      </c>
      <c r="C82" s="13">
        <v>20</v>
      </c>
      <c r="D82" s="13">
        <v>25</v>
      </c>
      <c r="E82" s="205">
        <f t="shared" si="6"/>
        <v>4.716981132075472</v>
      </c>
      <c r="F82" s="206">
        <f t="shared" si="8"/>
        <v>15.283018867924529</v>
      </c>
      <c r="H82" s="9" t="s">
        <v>863</v>
      </c>
      <c r="I82" s="254">
        <v>121</v>
      </c>
      <c r="J82" s="13">
        <v>20</v>
      </c>
      <c r="K82" s="13">
        <v>25</v>
      </c>
      <c r="L82" s="205">
        <f t="shared" si="7"/>
        <v>4.1322314049586772</v>
      </c>
      <c r="M82" s="206">
        <f t="shared" si="9"/>
        <v>15.867768595041323</v>
      </c>
      <c r="O82" s="9" t="s">
        <v>671</v>
      </c>
      <c r="P82" s="10">
        <v>96.1</v>
      </c>
      <c r="Q82" s="28">
        <v>20</v>
      </c>
      <c r="R82" s="13">
        <v>25</v>
      </c>
      <c r="S82" s="203">
        <f t="shared" si="10"/>
        <v>5.2029136316337148</v>
      </c>
      <c r="T82" s="204">
        <f t="shared" si="11"/>
        <v>14.797086368366285</v>
      </c>
    </row>
    <row r="83" spans="1:20">
      <c r="A83" s="9" t="s">
        <v>181</v>
      </c>
      <c r="B83" s="10">
        <v>88.2</v>
      </c>
      <c r="C83" s="13">
        <v>20</v>
      </c>
      <c r="D83" s="13">
        <v>25</v>
      </c>
      <c r="E83" s="205">
        <f t="shared" si="6"/>
        <v>5.6689342403628116</v>
      </c>
      <c r="F83" s="206">
        <f t="shared" si="8"/>
        <v>14.331065759637188</v>
      </c>
      <c r="H83" s="9" t="s">
        <v>864</v>
      </c>
      <c r="I83" s="254">
        <v>474</v>
      </c>
      <c r="J83" s="13">
        <v>20</v>
      </c>
      <c r="K83" s="13">
        <v>25</v>
      </c>
      <c r="L83" s="205">
        <f t="shared" si="7"/>
        <v>1.0548523206751055</v>
      </c>
      <c r="M83" s="206">
        <f t="shared" si="9"/>
        <v>18.945147679324894</v>
      </c>
      <c r="O83" s="9" t="s">
        <v>672</v>
      </c>
      <c r="P83" s="10">
        <v>49.6</v>
      </c>
      <c r="Q83" s="28">
        <v>15</v>
      </c>
      <c r="R83" s="13">
        <v>25</v>
      </c>
      <c r="S83" s="203">
        <f t="shared" si="10"/>
        <v>7.560483870967742</v>
      </c>
      <c r="T83" s="204">
        <f t="shared" si="11"/>
        <v>7.439516129032258</v>
      </c>
    </row>
    <row r="84" spans="1:20">
      <c r="A84" s="9" t="s">
        <v>183</v>
      </c>
      <c r="B84" s="10">
        <v>104</v>
      </c>
      <c r="C84" s="13">
        <v>20</v>
      </c>
      <c r="D84" s="13">
        <v>25</v>
      </c>
      <c r="E84" s="205">
        <f t="shared" si="6"/>
        <v>4.8076923076923075</v>
      </c>
      <c r="F84" s="206">
        <f t="shared" si="8"/>
        <v>15.192307692307693</v>
      </c>
      <c r="H84" s="9" t="s">
        <v>865</v>
      </c>
      <c r="I84" s="18">
        <v>149</v>
      </c>
      <c r="J84" s="13">
        <v>20</v>
      </c>
      <c r="K84" s="13">
        <v>25</v>
      </c>
      <c r="L84" s="205">
        <f t="shared" si="7"/>
        <v>3.3557046979865772</v>
      </c>
      <c r="M84" s="206">
        <f t="shared" si="9"/>
        <v>16.644295302013422</v>
      </c>
      <c r="O84" s="9" t="s">
        <v>673</v>
      </c>
      <c r="P84" s="10">
        <v>306</v>
      </c>
      <c r="Q84" s="28">
        <v>20</v>
      </c>
      <c r="R84" s="13">
        <v>25</v>
      </c>
      <c r="S84" s="203">
        <f t="shared" si="10"/>
        <v>1.6339869281045751</v>
      </c>
      <c r="T84" s="204">
        <f t="shared" si="11"/>
        <v>18.366013071895424</v>
      </c>
    </row>
    <row r="85" spans="1:20">
      <c r="A85" s="9" t="s">
        <v>185</v>
      </c>
      <c r="B85" s="10">
        <v>111</v>
      </c>
      <c r="C85" s="13">
        <v>20</v>
      </c>
      <c r="D85" s="13">
        <v>25</v>
      </c>
      <c r="E85" s="205">
        <f t="shared" si="6"/>
        <v>4.5045045045045047</v>
      </c>
      <c r="F85" s="206">
        <f t="shared" si="8"/>
        <v>15.495495495495495</v>
      </c>
      <c r="H85" s="9" t="s">
        <v>866</v>
      </c>
      <c r="I85" s="254">
        <v>381</v>
      </c>
      <c r="J85" s="13">
        <v>20</v>
      </c>
      <c r="K85" s="13">
        <v>25</v>
      </c>
      <c r="L85" s="205">
        <f t="shared" si="7"/>
        <v>1.3123359580052494</v>
      </c>
      <c r="M85" s="206">
        <f t="shared" si="9"/>
        <v>18.687664041994751</v>
      </c>
      <c r="O85" s="9" t="s">
        <v>674</v>
      </c>
      <c r="P85" s="10">
        <v>369</v>
      </c>
      <c r="Q85" s="28">
        <v>20</v>
      </c>
      <c r="R85" s="13">
        <v>25</v>
      </c>
      <c r="S85" s="203">
        <f t="shared" si="10"/>
        <v>1.3550135501355014</v>
      </c>
      <c r="T85" s="204">
        <f t="shared" si="11"/>
        <v>18.644986449864497</v>
      </c>
    </row>
    <row r="86" spans="1:20">
      <c r="A86" s="9" t="s">
        <v>187</v>
      </c>
      <c r="B86" s="10">
        <v>121</v>
      </c>
      <c r="C86" s="13">
        <v>20</v>
      </c>
      <c r="D86" s="13">
        <v>25</v>
      </c>
      <c r="E86" s="205">
        <f t="shared" si="6"/>
        <v>4.1322314049586772</v>
      </c>
      <c r="F86" s="206">
        <f t="shared" si="8"/>
        <v>15.867768595041323</v>
      </c>
      <c r="H86" s="9" t="s">
        <v>867</v>
      </c>
      <c r="I86" s="254">
        <v>207</v>
      </c>
      <c r="J86" s="13">
        <v>20</v>
      </c>
      <c r="K86" s="13">
        <v>25</v>
      </c>
      <c r="L86" s="205">
        <f t="shared" si="7"/>
        <v>2.4154589371980677</v>
      </c>
      <c r="M86" s="206">
        <f t="shared" si="9"/>
        <v>17.584541062801932</v>
      </c>
      <c r="O86" s="9" t="s">
        <v>675</v>
      </c>
      <c r="P86" s="10">
        <v>235</v>
      </c>
      <c r="Q86" s="28">
        <v>20</v>
      </c>
      <c r="R86" s="28">
        <v>25</v>
      </c>
      <c r="S86" s="203">
        <f t="shared" si="10"/>
        <v>2.1276595744680851</v>
      </c>
      <c r="T86" s="204">
        <f t="shared" si="11"/>
        <v>17.872340425531917</v>
      </c>
    </row>
    <row r="87" spans="1:20">
      <c r="A87" s="9" t="s">
        <v>189</v>
      </c>
      <c r="B87" s="10">
        <v>112</v>
      </c>
      <c r="C87" s="13">
        <v>20</v>
      </c>
      <c r="D87" s="13">
        <v>25</v>
      </c>
      <c r="E87" s="205">
        <f t="shared" si="6"/>
        <v>4.4642857142857144</v>
      </c>
      <c r="F87" s="206">
        <f t="shared" si="8"/>
        <v>15.535714285714285</v>
      </c>
      <c r="H87" s="9" t="s">
        <v>868</v>
      </c>
      <c r="I87" s="254">
        <v>197</v>
      </c>
      <c r="J87" s="13">
        <v>20</v>
      </c>
      <c r="K87" s="13">
        <v>25</v>
      </c>
      <c r="L87" s="205">
        <f t="shared" si="7"/>
        <v>2.5380710659898478</v>
      </c>
      <c r="M87" s="206">
        <f t="shared" si="9"/>
        <v>17.461928934010153</v>
      </c>
      <c r="O87" s="9" t="s">
        <v>676</v>
      </c>
      <c r="P87" s="10">
        <v>157</v>
      </c>
      <c r="Q87" s="28">
        <v>20</v>
      </c>
      <c r="R87" s="13">
        <v>25</v>
      </c>
      <c r="S87" s="203">
        <f t="shared" si="10"/>
        <v>3.1847133757961785</v>
      </c>
      <c r="T87" s="204">
        <f t="shared" si="11"/>
        <v>16.815286624203821</v>
      </c>
    </row>
    <row r="88" spans="1:20">
      <c r="A88" s="9" t="s">
        <v>191</v>
      </c>
      <c r="B88" s="10">
        <v>97</v>
      </c>
      <c r="C88" s="13">
        <v>20</v>
      </c>
      <c r="D88" s="13">
        <v>25</v>
      </c>
      <c r="E88" s="205">
        <f t="shared" si="6"/>
        <v>5.1546391752577323</v>
      </c>
      <c r="F88" s="206">
        <f t="shared" si="8"/>
        <v>14.845360824742269</v>
      </c>
      <c r="H88" s="9" t="s">
        <v>869</v>
      </c>
      <c r="I88" s="254">
        <v>199</v>
      </c>
      <c r="J88" s="13">
        <v>20</v>
      </c>
      <c r="K88" s="13">
        <v>25</v>
      </c>
      <c r="L88" s="205">
        <f t="shared" si="7"/>
        <v>2.512562814070352</v>
      </c>
      <c r="M88" s="206">
        <f t="shared" si="9"/>
        <v>17.487437185929647</v>
      </c>
      <c r="O88" s="9" t="s">
        <v>677</v>
      </c>
      <c r="P88" s="10">
        <v>129</v>
      </c>
      <c r="Q88" s="28">
        <v>20</v>
      </c>
      <c r="R88" s="13">
        <v>25</v>
      </c>
      <c r="S88" s="203">
        <f t="shared" si="10"/>
        <v>3.8759689922480618</v>
      </c>
      <c r="T88" s="204">
        <f t="shared" si="11"/>
        <v>16.124031007751938</v>
      </c>
    </row>
    <row r="89" spans="1:20">
      <c r="A89" s="9" t="s">
        <v>195</v>
      </c>
      <c r="B89" s="10">
        <v>128</v>
      </c>
      <c r="C89" s="13">
        <v>20</v>
      </c>
      <c r="D89" s="13">
        <v>25</v>
      </c>
      <c r="E89" s="205">
        <f t="shared" si="6"/>
        <v>3.90625</v>
      </c>
      <c r="F89" s="206">
        <f t="shared" si="8"/>
        <v>16.09375</v>
      </c>
      <c r="H89" s="9" t="s">
        <v>870</v>
      </c>
      <c r="I89" s="254">
        <v>528</v>
      </c>
      <c r="J89" s="13">
        <v>25</v>
      </c>
      <c r="K89" s="13">
        <v>25</v>
      </c>
      <c r="L89" s="205">
        <f t="shared" si="7"/>
        <v>1.1837121212121211</v>
      </c>
      <c r="M89" s="206">
        <f t="shared" si="9"/>
        <v>23.816287878787879</v>
      </c>
      <c r="O89" s="9" t="s">
        <v>678</v>
      </c>
      <c r="P89" s="10">
        <v>89.6</v>
      </c>
      <c r="Q89" s="28">
        <v>20</v>
      </c>
      <c r="R89" s="13">
        <v>25</v>
      </c>
      <c r="S89" s="203">
        <f t="shared" si="10"/>
        <v>5.5803571428571432</v>
      </c>
      <c r="T89" s="204">
        <f t="shared" si="11"/>
        <v>14.419642857142858</v>
      </c>
    </row>
    <row r="90" spans="1:20">
      <c r="A90" s="9" t="s">
        <v>197</v>
      </c>
      <c r="B90" s="10">
        <v>131</v>
      </c>
      <c r="C90" s="13">
        <v>20</v>
      </c>
      <c r="D90" s="13">
        <v>25</v>
      </c>
      <c r="E90" s="205">
        <f t="shared" si="6"/>
        <v>3.8167938931297711</v>
      </c>
      <c r="F90" s="206">
        <f t="shared" si="8"/>
        <v>16.18320610687023</v>
      </c>
      <c r="H90" s="9" t="s">
        <v>871</v>
      </c>
      <c r="I90" s="254">
        <v>626</v>
      </c>
      <c r="J90" s="13">
        <v>30</v>
      </c>
      <c r="K90" s="13">
        <v>25</v>
      </c>
      <c r="L90" s="205">
        <f t="shared" si="7"/>
        <v>1.1980830670926517</v>
      </c>
      <c r="M90" s="206">
        <f t="shared" si="9"/>
        <v>28.80191693290735</v>
      </c>
      <c r="O90" s="9" t="s">
        <v>679</v>
      </c>
      <c r="P90" s="10">
        <v>146</v>
      </c>
      <c r="Q90" s="28">
        <v>20</v>
      </c>
      <c r="R90" s="13">
        <v>25</v>
      </c>
      <c r="S90" s="203">
        <f t="shared" si="10"/>
        <v>3.4246575342465753</v>
      </c>
      <c r="T90" s="204">
        <f t="shared" si="11"/>
        <v>16.575342465753426</v>
      </c>
    </row>
    <row r="91" spans="1:20">
      <c r="A91" s="9" t="s">
        <v>199</v>
      </c>
      <c r="B91" s="10">
        <v>137</v>
      </c>
      <c r="C91" s="13">
        <v>20</v>
      </c>
      <c r="D91" s="13">
        <v>25</v>
      </c>
      <c r="E91" s="205">
        <f t="shared" si="6"/>
        <v>3.6496350364963503</v>
      </c>
      <c r="F91" s="206">
        <f t="shared" si="8"/>
        <v>16.350364963503651</v>
      </c>
      <c r="H91" s="9" t="s">
        <v>872</v>
      </c>
      <c r="I91" s="254">
        <v>129</v>
      </c>
      <c r="J91" s="13">
        <v>20</v>
      </c>
      <c r="K91" s="13">
        <v>25</v>
      </c>
      <c r="L91" s="205">
        <f t="shared" si="7"/>
        <v>3.8759689922480618</v>
      </c>
      <c r="M91" s="206">
        <f t="shared" si="9"/>
        <v>16.124031007751938</v>
      </c>
      <c r="O91" s="9" t="s">
        <v>680</v>
      </c>
      <c r="P91" s="10">
        <v>166</v>
      </c>
      <c r="Q91" s="28">
        <v>20</v>
      </c>
      <c r="R91" s="13">
        <v>25</v>
      </c>
      <c r="S91" s="203">
        <f t="shared" si="10"/>
        <v>3.0120481927710845</v>
      </c>
      <c r="T91" s="204">
        <f t="shared" si="11"/>
        <v>16.987951807228917</v>
      </c>
    </row>
    <row r="92" spans="1:20">
      <c r="A92" s="9" t="s">
        <v>201</v>
      </c>
      <c r="B92" s="10">
        <v>138</v>
      </c>
      <c r="C92" s="13">
        <v>20</v>
      </c>
      <c r="D92" s="13">
        <v>25</v>
      </c>
      <c r="E92" s="205">
        <f t="shared" si="6"/>
        <v>3.6231884057971016</v>
      </c>
      <c r="F92" s="206">
        <f t="shared" si="8"/>
        <v>16.376811594202898</v>
      </c>
      <c r="H92" s="9" t="s">
        <v>873</v>
      </c>
      <c r="I92" s="254">
        <v>345</v>
      </c>
      <c r="J92" s="13">
        <v>20</v>
      </c>
      <c r="K92" s="13">
        <v>25</v>
      </c>
      <c r="L92" s="205">
        <f t="shared" si="7"/>
        <v>1.4492753623188406</v>
      </c>
      <c r="M92" s="206">
        <f t="shared" si="9"/>
        <v>18.55072463768116</v>
      </c>
      <c r="O92" s="9" t="s">
        <v>681</v>
      </c>
      <c r="P92" s="10">
        <v>239</v>
      </c>
      <c r="Q92" s="28">
        <v>20</v>
      </c>
      <c r="R92" s="13">
        <v>25</v>
      </c>
      <c r="S92" s="203">
        <f t="shared" si="10"/>
        <v>2.0920502092050208</v>
      </c>
      <c r="T92" s="204">
        <f t="shared" si="11"/>
        <v>17.90794979079498</v>
      </c>
    </row>
    <row r="93" spans="1:20">
      <c r="A93" s="9" t="s">
        <v>203</v>
      </c>
      <c r="B93" s="10">
        <v>112</v>
      </c>
      <c r="C93" s="13">
        <v>20</v>
      </c>
      <c r="D93" s="13">
        <v>25</v>
      </c>
      <c r="E93" s="205">
        <f t="shared" si="6"/>
        <v>4.4642857142857144</v>
      </c>
      <c r="F93" s="206">
        <f t="shared" si="8"/>
        <v>15.535714285714285</v>
      </c>
      <c r="H93" s="9" t="s">
        <v>874</v>
      </c>
      <c r="I93" s="254">
        <v>375</v>
      </c>
      <c r="J93" s="13">
        <v>20</v>
      </c>
      <c r="K93" s="13">
        <v>25</v>
      </c>
      <c r="L93" s="205">
        <f t="shared" si="7"/>
        <v>1.3333333333333333</v>
      </c>
      <c r="M93" s="206">
        <f t="shared" si="9"/>
        <v>18.666666666666668</v>
      </c>
      <c r="O93" s="9" t="s">
        <v>682</v>
      </c>
      <c r="P93" s="10">
        <v>205</v>
      </c>
      <c r="Q93" s="28">
        <v>20</v>
      </c>
      <c r="R93" s="13">
        <v>25</v>
      </c>
      <c r="S93" s="203">
        <f t="shared" si="10"/>
        <v>2.4390243902439024</v>
      </c>
      <c r="T93" s="204">
        <f t="shared" si="11"/>
        <v>17.560975609756099</v>
      </c>
    </row>
    <row r="94" spans="1:20">
      <c r="A94" s="9" t="s">
        <v>205</v>
      </c>
      <c r="B94" s="10">
        <v>111</v>
      </c>
      <c r="C94" s="13">
        <v>20</v>
      </c>
      <c r="D94" s="13">
        <v>25</v>
      </c>
      <c r="E94" s="205">
        <f t="shared" si="6"/>
        <v>4.5045045045045047</v>
      </c>
      <c r="F94" s="206">
        <f t="shared" si="8"/>
        <v>15.495495495495495</v>
      </c>
      <c r="H94" s="9" t="s">
        <v>875</v>
      </c>
      <c r="I94" s="18">
        <v>604</v>
      </c>
      <c r="J94" s="13">
        <v>30</v>
      </c>
      <c r="K94" s="13">
        <v>25</v>
      </c>
      <c r="L94" s="205">
        <f t="shared" si="7"/>
        <v>1.2417218543046358</v>
      </c>
      <c r="M94" s="206">
        <f t="shared" si="9"/>
        <v>28.758278145695364</v>
      </c>
      <c r="O94" s="9" t="s">
        <v>683</v>
      </c>
      <c r="P94" s="10">
        <v>100</v>
      </c>
      <c r="Q94" s="28">
        <v>20</v>
      </c>
      <c r="R94" s="13">
        <v>25</v>
      </c>
      <c r="S94" s="203">
        <f t="shared" si="10"/>
        <v>5</v>
      </c>
      <c r="T94" s="204">
        <f t="shared" si="11"/>
        <v>15</v>
      </c>
    </row>
    <row r="95" spans="1:20">
      <c r="A95" s="9" t="s">
        <v>207</v>
      </c>
      <c r="B95" s="10">
        <v>140</v>
      </c>
      <c r="C95" s="13">
        <v>20</v>
      </c>
      <c r="D95" s="13">
        <v>25</v>
      </c>
      <c r="E95" s="205">
        <f t="shared" si="6"/>
        <v>3.5714285714285716</v>
      </c>
      <c r="F95" s="206">
        <f t="shared" si="8"/>
        <v>16.428571428571427</v>
      </c>
      <c r="H95" s="9" t="s">
        <v>876</v>
      </c>
      <c r="I95" s="254">
        <v>600</v>
      </c>
      <c r="J95" s="13">
        <v>30</v>
      </c>
      <c r="K95" s="13">
        <v>25</v>
      </c>
      <c r="L95" s="205">
        <f t="shared" si="7"/>
        <v>1.25</v>
      </c>
      <c r="M95" s="206">
        <f t="shared" si="9"/>
        <v>28.75</v>
      </c>
      <c r="O95" s="9" t="s">
        <v>684</v>
      </c>
      <c r="P95" s="10">
        <v>168</v>
      </c>
      <c r="Q95" s="28">
        <v>20</v>
      </c>
      <c r="R95" s="13">
        <v>25</v>
      </c>
      <c r="S95" s="203">
        <f t="shared" si="10"/>
        <v>2.9761904761904763</v>
      </c>
      <c r="T95" s="204">
        <f t="shared" si="11"/>
        <v>17.023809523809526</v>
      </c>
    </row>
    <row r="96" spans="1:20">
      <c r="A96" s="9" t="s">
        <v>209</v>
      </c>
      <c r="B96" s="10">
        <v>149</v>
      </c>
      <c r="C96" s="13">
        <v>20</v>
      </c>
      <c r="D96" s="13">
        <v>25</v>
      </c>
      <c r="E96" s="205">
        <f t="shared" si="6"/>
        <v>3.3557046979865772</v>
      </c>
      <c r="F96" s="206">
        <f t="shared" si="8"/>
        <v>16.644295302013422</v>
      </c>
      <c r="H96" s="9" t="s">
        <v>877</v>
      </c>
      <c r="I96" s="18">
        <v>516</v>
      </c>
      <c r="J96" s="13">
        <v>25</v>
      </c>
      <c r="K96" s="13">
        <v>25</v>
      </c>
      <c r="L96" s="205">
        <f t="shared" si="7"/>
        <v>1.2112403100775193</v>
      </c>
      <c r="M96" s="206">
        <f t="shared" si="9"/>
        <v>23.788759689922479</v>
      </c>
      <c r="O96" s="9" t="s">
        <v>685</v>
      </c>
      <c r="P96" s="10">
        <v>104</v>
      </c>
      <c r="Q96" s="28">
        <v>20</v>
      </c>
      <c r="R96" s="13">
        <v>25</v>
      </c>
      <c r="S96" s="203">
        <f t="shared" si="10"/>
        <v>4.8076923076923075</v>
      </c>
      <c r="T96" s="204">
        <f t="shared" si="11"/>
        <v>15.192307692307693</v>
      </c>
    </row>
    <row r="97" spans="1:20">
      <c r="A97" s="9" t="s">
        <v>211</v>
      </c>
      <c r="B97" s="10">
        <v>127</v>
      </c>
      <c r="C97" s="13">
        <v>20</v>
      </c>
      <c r="D97" s="13">
        <v>25</v>
      </c>
      <c r="E97" s="205">
        <f t="shared" si="6"/>
        <v>3.9370078740157481</v>
      </c>
      <c r="F97" s="206">
        <f t="shared" si="8"/>
        <v>16.062992125984252</v>
      </c>
      <c r="H97" s="9" t="s">
        <v>878</v>
      </c>
      <c r="I97" s="254">
        <v>393</v>
      </c>
      <c r="J97" s="13">
        <v>20</v>
      </c>
      <c r="K97" s="13">
        <v>25</v>
      </c>
      <c r="L97" s="205">
        <f t="shared" si="7"/>
        <v>1.272264631043257</v>
      </c>
      <c r="M97" s="206">
        <f t="shared" si="9"/>
        <v>18.727735368956743</v>
      </c>
      <c r="O97" s="14" t="s">
        <v>686</v>
      </c>
      <c r="P97" s="13">
        <v>117</v>
      </c>
      <c r="Q97" s="28">
        <v>20</v>
      </c>
      <c r="R97" s="13">
        <v>25</v>
      </c>
      <c r="S97" s="203">
        <f t="shared" si="10"/>
        <v>4.2735042735042734</v>
      </c>
      <c r="T97" s="204">
        <f t="shared" si="11"/>
        <v>15.726495726495727</v>
      </c>
    </row>
    <row r="98" spans="1:20">
      <c r="A98" s="9" t="s">
        <v>213</v>
      </c>
      <c r="B98" s="10">
        <v>137</v>
      </c>
      <c r="C98" s="13">
        <v>20</v>
      </c>
      <c r="D98" s="13">
        <v>25</v>
      </c>
      <c r="E98" s="205">
        <f t="shared" si="6"/>
        <v>3.6496350364963503</v>
      </c>
      <c r="F98" s="206">
        <f t="shared" si="8"/>
        <v>16.350364963503651</v>
      </c>
      <c r="H98" s="9" t="s">
        <v>879</v>
      </c>
      <c r="I98" s="254">
        <v>219</v>
      </c>
      <c r="J98" s="13">
        <v>20</v>
      </c>
      <c r="K98" s="13">
        <v>25</v>
      </c>
      <c r="L98" s="205">
        <f t="shared" si="7"/>
        <v>2.2831050228310503</v>
      </c>
      <c r="M98" s="206">
        <f t="shared" si="9"/>
        <v>17.716894977168948</v>
      </c>
      <c r="O98" s="12" t="s">
        <v>687</v>
      </c>
      <c r="P98" s="10">
        <v>154</v>
      </c>
      <c r="Q98" s="28">
        <v>20</v>
      </c>
      <c r="R98" s="13">
        <v>25</v>
      </c>
      <c r="S98" s="203">
        <f t="shared" si="10"/>
        <v>3.2467532467532467</v>
      </c>
      <c r="T98" s="204">
        <f t="shared" si="11"/>
        <v>16.753246753246753</v>
      </c>
    </row>
    <row r="99" spans="1:20">
      <c r="A99" s="9" t="s">
        <v>217</v>
      </c>
      <c r="B99" s="10">
        <v>276</v>
      </c>
      <c r="C99" s="13">
        <v>20</v>
      </c>
      <c r="D99" s="13">
        <v>25</v>
      </c>
      <c r="E99" s="205">
        <f t="shared" si="6"/>
        <v>1.8115942028985508</v>
      </c>
      <c r="F99" s="206">
        <f t="shared" si="8"/>
        <v>18.188405797101449</v>
      </c>
      <c r="H99" s="9" t="s">
        <v>880</v>
      </c>
      <c r="I99" s="254">
        <v>191</v>
      </c>
      <c r="J99" s="13">
        <v>20</v>
      </c>
      <c r="K99" s="13">
        <v>25</v>
      </c>
      <c r="L99" s="205">
        <f t="shared" si="7"/>
        <v>2.6178010471204187</v>
      </c>
      <c r="M99" s="206">
        <f t="shared" si="9"/>
        <v>17.38219895287958</v>
      </c>
      <c r="O99" s="14" t="s">
        <v>688</v>
      </c>
      <c r="P99" s="13">
        <v>38.9</v>
      </c>
      <c r="Q99" s="28">
        <v>15</v>
      </c>
      <c r="R99" s="13">
        <v>25</v>
      </c>
      <c r="S99" s="203">
        <f t="shared" si="10"/>
        <v>9.6401028277634957</v>
      </c>
      <c r="T99" s="204">
        <f t="shared" si="11"/>
        <v>5.3598971722365043</v>
      </c>
    </row>
    <row r="100" spans="1:20">
      <c r="A100" s="9" t="s">
        <v>219</v>
      </c>
      <c r="B100" s="10">
        <v>78.7</v>
      </c>
      <c r="C100" s="13">
        <v>20</v>
      </c>
      <c r="D100" s="13">
        <v>25</v>
      </c>
      <c r="E100" s="205">
        <f t="shared" si="6"/>
        <v>6.3532401524777633</v>
      </c>
      <c r="F100" s="206">
        <f t="shared" si="8"/>
        <v>13.646759847522237</v>
      </c>
      <c r="H100" s="9" t="s">
        <v>881</v>
      </c>
      <c r="I100" s="18">
        <v>495</v>
      </c>
      <c r="J100" s="13">
        <v>25</v>
      </c>
      <c r="K100" s="13">
        <v>25</v>
      </c>
      <c r="L100" s="205">
        <f t="shared" si="7"/>
        <v>1.2626262626262625</v>
      </c>
      <c r="M100" s="206">
        <f t="shared" si="9"/>
        <v>23.737373737373737</v>
      </c>
      <c r="O100" s="14" t="s">
        <v>689</v>
      </c>
      <c r="P100" s="13">
        <v>192</v>
      </c>
      <c r="Q100" s="28">
        <v>20</v>
      </c>
      <c r="R100" s="13">
        <v>25</v>
      </c>
      <c r="S100" s="203">
        <f t="shared" si="10"/>
        <v>2.6041666666666665</v>
      </c>
      <c r="T100" s="204">
        <f t="shared" si="11"/>
        <v>17.395833333333332</v>
      </c>
    </row>
    <row r="101" spans="1:20">
      <c r="A101" s="9" t="s">
        <v>221</v>
      </c>
      <c r="B101" s="10">
        <v>127</v>
      </c>
      <c r="C101" s="13">
        <v>20</v>
      </c>
      <c r="D101" s="13">
        <v>25</v>
      </c>
      <c r="E101" s="205">
        <f t="shared" si="6"/>
        <v>3.9370078740157481</v>
      </c>
      <c r="F101" s="206">
        <f t="shared" si="8"/>
        <v>16.062992125984252</v>
      </c>
      <c r="H101" s="9" t="s">
        <v>882</v>
      </c>
      <c r="I101" s="18">
        <v>577</v>
      </c>
      <c r="J101" s="13">
        <v>25</v>
      </c>
      <c r="K101" s="13">
        <v>25</v>
      </c>
      <c r="L101" s="205">
        <f t="shared" si="7"/>
        <v>1.0831889081455806</v>
      </c>
      <c r="M101" s="206">
        <f t="shared" si="9"/>
        <v>23.91681109185442</v>
      </c>
      <c r="O101" s="9" t="s">
        <v>690</v>
      </c>
      <c r="P101" s="10">
        <v>264</v>
      </c>
      <c r="Q101" s="28">
        <v>20</v>
      </c>
      <c r="R101" s="13">
        <v>25</v>
      </c>
      <c r="S101" s="203">
        <f t="shared" si="10"/>
        <v>1.893939393939394</v>
      </c>
      <c r="T101" s="204">
        <f t="shared" si="11"/>
        <v>18.106060606060606</v>
      </c>
    </row>
    <row r="102" spans="1:20">
      <c r="A102" s="9" t="s">
        <v>223</v>
      </c>
      <c r="B102" s="10">
        <v>154</v>
      </c>
      <c r="C102" s="13">
        <v>20</v>
      </c>
      <c r="D102" s="13">
        <v>25</v>
      </c>
      <c r="E102" s="205">
        <f t="shared" si="6"/>
        <v>3.2467532467532467</v>
      </c>
      <c r="F102" s="206">
        <f t="shared" si="8"/>
        <v>16.753246753246753</v>
      </c>
      <c r="H102" s="9" t="s">
        <v>883</v>
      </c>
      <c r="I102" s="18">
        <v>542</v>
      </c>
      <c r="J102" s="13">
        <v>25</v>
      </c>
      <c r="K102" s="13">
        <v>25</v>
      </c>
      <c r="L102" s="205">
        <f t="shared" si="7"/>
        <v>1.1531365313653137</v>
      </c>
      <c r="M102" s="206">
        <f t="shared" si="9"/>
        <v>23.846863468634687</v>
      </c>
      <c r="O102" s="9" t="s">
        <v>691</v>
      </c>
      <c r="P102" s="10">
        <v>376</v>
      </c>
      <c r="Q102" s="28">
        <v>20</v>
      </c>
      <c r="R102" s="13">
        <v>25</v>
      </c>
      <c r="S102" s="203">
        <f t="shared" si="10"/>
        <v>1.3297872340425532</v>
      </c>
      <c r="T102" s="204">
        <f t="shared" si="11"/>
        <v>18.670212765957448</v>
      </c>
    </row>
    <row r="103" spans="1:20">
      <c r="A103" s="9" t="s">
        <v>245</v>
      </c>
      <c r="B103" s="10">
        <v>168</v>
      </c>
      <c r="C103" s="13">
        <v>20</v>
      </c>
      <c r="D103" s="13">
        <v>25</v>
      </c>
      <c r="E103" s="205">
        <f t="shared" si="6"/>
        <v>2.9761904761904763</v>
      </c>
      <c r="F103" s="206">
        <f t="shared" si="8"/>
        <v>17.023809523809526</v>
      </c>
      <c r="H103" s="9" t="s">
        <v>884</v>
      </c>
      <c r="I103" s="254">
        <v>181</v>
      </c>
      <c r="J103" s="13">
        <v>20</v>
      </c>
      <c r="K103" s="13">
        <v>25</v>
      </c>
      <c r="L103" s="205">
        <f t="shared" si="7"/>
        <v>2.7624309392265194</v>
      </c>
      <c r="M103" s="206">
        <f t="shared" si="9"/>
        <v>17.237569060773481</v>
      </c>
      <c r="O103" s="9" t="s">
        <v>692</v>
      </c>
      <c r="P103" s="10">
        <v>63.4</v>
      </c>
      <c r="Q103" s="28">
        <v>20</v>
      </c>
      <c r="R103" s="13">
        <v>25</v>
      </c>
      <c r="S103" s="203">
        <f t="shared" si="10"/>
        <v>7.8864353312302837</v>
      </c>
      <c r="T103" s="204">
        <f t="shared" si="11"/>
        <v>12.113564668769715</v>
      </c>
    </row>
    <row r="104" spans="1:20">
      <c r="A104" s="9" t="s">
        <v>350</v>
      </c>
      <c r="B104" s="10">
        <v>170</v>
      </c>
      <c r="C104" s="13">
        <v>20</v>
      </c>
      <c r="D104" s="13">
        <v>25</v>
      </c>
      <c r="E104" s="205">
        <f t="shared" si="6"/>
        <v>2.9411764705882355</v>
      </c>
      <c r="F104" s="206">
        <f t="shared" si="8"/>
        <v>17.058823529411764</v>
      </c>
      <c r="H104" s="9" t="s">
        <v>885</v>
      </c>
      <c r="I104" s="254">
        <v>558</v>
      </c>
      <c r="J104" s="13">
        <v>25</v>
      </c>
      <c r="K104" s="13">
        <v>25</v>
      </c>
      <c r="L104" s="205">
        <f t="shared" si="7"/>
        <v>1.1200716845878136</v>
      </c>
      <c r="M104" s="206">
        <f t="shared" si="9"/>
        <v>23.879928315412187</v>
      </c>
      <c r="O104" s="9" t="s">
        <v>693</v>
      </c>
      <c r="P104" s="10">
        <v>221</v>
      </c>
      <c r="Q104" s="28">
        <v>20</v>
      </c>
      <c r="R104" s="13">
        <v>25</v>
      </c>
      <c r="S104" s="203">
        <f t="shared" si="10"/>
        <v>2.2624434389140271</v>
      </c>
      <c r="T104" s="204">
        <f t="shared" si="11"/>
        <v>17.737556561085974</v>
      </c>
    </row>
    <row r="105" spans="1:20">
      <c r="A105" s="9" t="s">
        <v>351</v>
      </c>
      <c r="B105" s="10">
        <v>144</v>
      </c>
      <c r="C105" s="13">
        <v>20</v>
      </c>
      <c r="D105" s="13">
        <v>25</v>
      </c>
      <c r="E105" s="205">
        <f t="shared" si="6"/>
        <v>3.4722222222222223</v>
      </c>
      <c r="F105" s="206">
        <f t="shared" si="8"/>
        <v>16.527777777777779</v>
      </c>
      <c r="H105" s="9" t="s">
        <v>886</v>
      </c>
      <c r="I105" s="18">
        <v>664</v>
      </c>
      <c r="J105" s="13">
        <v>30</v>
      </c>
      <c r="K105" s="13">
        <v>25</v>
      </c>
      <c r="L105" s="205">
        <f t="shared" si="7"/>
        <v>1.1295180722891567</v>
      </c>
      <c r="M105" s="206">
        <f t="shared" si="9"/>
        <v>28.870481927710845</v>
      </c>
      <c r="O105" s="9" t="s">
        <v>694</v>
      </c>
      <c r="P105" s="10">
        <v>114</v>
      </c>
      <c r="Q105" s="28">
        <v>20</v>
      </c>
      <c r="R105" s="13">
        <v>25</v>
      </c>
      <c r="S105" s="203">
        <f t="shared" si="10"/>
        <v>4.3859649122807021</v>
      </c>
      <c r="T105" s="204">
        <f t="shared" si="11"/>
        <v>15.614035087719298</v>
      </c>
    </row>
    <row r="106" spans="1:20">
      <c r="A106" s="9" t="s">
        <v>352</v>
      </c>
      <c r="B106" s="10">
        <v>177</v>
      </c>
      <c r="C106" s="13">
        <v>20</v>
      </c>
      <c r="D106" s="13">
        <v>25</v>
      </c>
      <c r="E106" s="205">
        <f t="shared" si="6"/>
        <v>2.8248587570621471</v>
      </c>
      <c r="F106" s="206">
        <f t="shared" si="8"/>
        <v>17.175141242937855</v>
      </c>
      <c r="H106" s="9" t="s">
        <v>887</v>
      </c>
      <c r="I106" s="18">
        <v>411</v>
      </c>
      <c r="J106" s="13">
        <v>20</v>
      </c>
      <c r="K106" s="13">
        <v>25</v>
      </c>
      <c r="L106" s="205">
        <f t="shared" si="7"/>
        <v>1.2165450121654502</v>
      </c>
      <c r="M106" s="206">
        <f t="shared" si="9"/>
        <v>18.783454987834549</v>
      </c>
      <c r="O106" s="9" t="s">
        <v>695</v>
      </c>
      <c r="P106" s="10">
        <v>77.2</v>
      </c>
      <c r="Q106" s="28">
        <v>20</v>
      </c>
      <c r="R106" s="13">
        <v>25</v>
      </c>
      <c r="S106" s="203">
        <f t="shared" si="10"/>
        <v>6.4766839378238341</v>
      </c>
      <c r="T106" s="204">
        <f t="shared" si="11"/>
        <v>13.523316062176166</v>
      </c>
    </row>
    <row r="107" spans="1:20">
      <c r="A107" s="9" t="s">
        <v>354</v>
      </c>
      <c r="B107" s="10">
        <v>133</v>
      </c>
      <c r="C107" s="13">
        <v>20</v>
      </c>
      <c r="D107" s="13">
        <v>25</v>
      </c>
      <c r="E107" s="205">
        <f t="shared" si="6"/>
        <v>3.7593984962406015</v>
      </c>
      <c r="F107" s="206">
        <f t="shared" si="8"/>
        <v>16.2406015037594</v>
      </c>
      <c r="H107" s="9" t="s">
        <v>888</v>
      </c>
      <c r="I107" s="254">
        <v>600</v>
      </c>
      <c r="J107" s="13">
        <v>30</v>
      </c>
      <c r="K107" s="13">
        <v>25</v>
      </c>
      <c r="L107" s="205">
        <f t="shared" si="7"/>
        <v>1.25</v>
      </c>
      <c r="M107" s="206">
        <f t="shared" si="9"/>
        <v>28.75</v>
      </c>
      <c r="O107" s="14" t="s">
        <v>696</v>
      </c>
      <c r="P107" s="13">
        <v>72.2</v>
      </c>
      <c r="Q107" s="28">
        <v>20</v>
      </c>
      <c r="R107" s="13">
        <v>25</v>
      </c>
      <c r="S107" s="203">
        <f t="shared" si="10"/>
        <v>6.9252077562326866</v>
      </c>
      <c r="T107" s="204">
        <f t="shared" si="11"/>
        <v>13.074792243767313</v>
      </c>
    </row>
    <row r="108" spans="1:20">
      <c r="A108" s="9" t="s">
        <v>355</v>
      </c>
      <c r="B108" s="10">
        <v>193</v>
      </c>
      <c r="C108" s="13">
        <v>20</v>
      </c>
      <c r="D108" s="13">
        <v>25</v>
      </c>
      <c r="E108" s="205">
        <f t="shared" si="6"/>
        <v>2.5906735751295336</v>
      </c>
      <c r="F108" s="206">
        <f t="shared" si="8"/>
        <v>17.409326424870468</v>
      </c>
      <c r="H108" s="9" t="s">
        <v>889</v>
      </c>
      <c r="I108" s="254">
        <v>248</v>
      </c>
      <c r="J108" s="13">
        <v>20</v>
      </c>
      <c r="K108" s="13">
        <v>25</v>
      </c>
      <c r="L108" s="205">
        <f t="shared" si="7"/>
        <v>2.0161290322580645</v>
      </c>
      <c r="M108" s="206">
        <f t="shared" si="9"/>
        <v>17.983870967741936</v>
      </c>
      <c r="O108" s="12" t="s">
        <v>697</v>
      </c>
      <c r="P108" s="13">
        <v>49.6</v>
      </c>
      <c r="Q108" s="28">
        <v>15</v>
      </c>
      <c r="R108" s="13">
        <v>25</v>
      </c>
      <c r="S108" s="203">
        <f t="shared" si="10"/>
        <v>7.560483870967742</v>
      </c>
      <c r="T108" s="204">
        <f t="shared" si="11"/>
        <v>7.439516129032258</v>
      </c>
    </row>
    <row r="109" spans="1:20">
      <c r="A109" s="9" t="s">
        <v>357</v>
      </c>
      <c r="B109" s="10">
        <v>159</v>
      </c>
      <c r="C109" s="13">
        <v>20</v>
      </c>
      <c r="D109" s="13">
        <v>25</v>
      </c>
      <c r="E109" s="205">
        <f t="shared" si="6"/>
        <v>3.1446540880503147</v>
      </c>
      <c r="F109" s="206">
        <f t="shared" si="8"/>
        <v>16.855345911949684</v>
      </c>
      <c r="H109" s="9" t="s">
        <v>890</v>
      </c>
      <c r="I109" s="254">
        <v>258</v>
      </c>
      <c r="J109" s="13">
        <v>20</v>
      </c>
      <c r="K109" s="13">
        <v>25</v>
      </c>
      <c r="L109" s="205">
        <f t="shared" si="7"/>
        <v>1.9379844961240309</v>
      </c>
      <c r="M109" s="206">
        <f t="shared" si="9"/>
        <v>18.062015503875969</v>
      </c>
      <c r="O109" s="14" t="s">
        <v>698</v>
      </c>
      <c r="P109" s="13">
        <v>89.4</v>
      </c>
      <c r="Q109" s="28">
        <v>20</v>
      </c>
      <c r="R109" s="13">
        <v>25</v>
      </c>
      <c r="S109" s="203">
        <f t="shared" si="10"/>
        <v>5.592841163310962</v>
      </c>
      <c r="T109" s="204">
        <f t="shared" si="11"/>
        <v>14.407158836689039</v>
      </c>
    </row>
    <row r="110" spans="1:20">
      <c r="A110" s="9" t="s">
        <v>358</v>
      </c>
      <c r="B110" s="10">
        <v>180</v>
      </c>
      <c r="C110" s="13">
        <v>20</v>
      </c>
      <c r="D110" s="13">
        <v>25</v>
      </c>
      <c r="E110" s="205">
        <f t="shared" si="6"/>
        <v>2.7777777777777777</v>
      </c>
      <c r="F110" s="206">
        <f t="shared" si="8"/>
        <v>17.222222222222221</v>
      </c>
      <c r="H110" s="9" t="s">
        <v>891</v>
      </c>
      <c r="I110" s="254">
        <v>389</v>
      </c>
      <c r="J110" s="13">
        <v>20</v>
      </c>
      <c r="K110" s="13">
        <v>25</v>
      </c>
      <c r="L110" s="205">
        <f t="shared" si="7"/>
        <v>1.2853470437017995</v>
      </c>
      <c r="M110" s="206">
        <f t="shared" si="9"/>
        <v>18.714652956298199</v>
      </c>
      <c r="O110" s="9" t="s">
        <v>699</v>
      </c>
      <c r="P110" s="10">
        <v>101</v>
      </c>
      <c r="Q110" s="28">
        <v>20</v>
      </c>
      <c r="R110" s="13">
        <v>25</v>
      </c>
      <c r="S110" s="203">
        <f t="shared" si="10"/>
        <v>4.9504950495049505</v>
      </c>
      <c r="T110" s="204">
        <f t="shared" si="11"/>
        <v>15.049504950495049</v>
      </c>
    </row>
    <row r="111" spans="1:20">
      <c r="A111" s="9" t="s">
        <v>360</v>
      </c>
      <c r="B111" s="10">
        <v>172</v>
      </c>
      <c r="C111" s="13">
        <v>20</v>
      </c>
      <c r="D111" s="13">
        <v>25</v>
      </c>
      <c r="E111" s="205">
        <f t="shared" si="6"/>
        <v>2.9069767441860463</v>
      </c>
      <c r="F111" s="206">
        <f t="shared" si="8"/>
        <v>17.093023255813954</v>
      </c>
      <c r="H111" s="9" t="s">
        <v>892</v>
      </c>
      <c r="I111" s="254">
        <v>222</v>
      </c>
      <c r="J111" s="13">
        <v>20</v>
      </c>
      <c r="K111" s="13">
        <v>25</v>
      </c>
      <c r="L111" s="205">
        <f t="shared" si="7"/>
        <v>2.2522522522522523</v>
      </c>
      <c r="M111" s="206">
        <f t="shared" si="9"/>
        <v>17.747747747747749</v>
      </c>
      <c r="O111" s="9" t="s">
        <v>700</v>
      </c>
      <c r="P111" s="10">
        <v>217</v>
      </c>
      <c r="Q111" s="28">
        <v>20</v>
      </c>
      <c r="R111" s="13">
        <v>25</v>
      </c>
      <c r="S111" s="203">
        <f t="shared" si="10"/>
        <v>2.3041474654377878</v>
      </c>
      <c r="T111" s="204">
        <f t="shared" si="11"/>
        <v>17.695852534562214</v>
      </c>
    </row>
    <row r="112" spans="1:20">
      <c r="A112" s="9" t="s">
        <v>361</v>
      </c>
      <c r="B112" s="10">
        <v>177</v>
      </c>
      <c r="C112" s="13">
        <v>20</v>
      </c>
      <c r="D112" s="13">
        <v>25</v>
      </c>
      <c r="E112" s="205">
        <f t="shared" si="6"/>
        <v>2.8248587570621471</v>
      </c>
      <c r="F112" s="206">
        <f t="shared" si="8"/>
        <v>17.175141242937855</v>
      </c>
      <c r="H112" s="9" t="s">
        <v>893</v>
      </c>
      <c r="I112" s="254">
        <v>327</v>
      </c>
      <c r="J112" s="13">
        <v>20</v>
      </c>
      <c r="K112" s="13">
        <v>25</v>
      </c>
      <c r="L112" s="205">
        <f t="shared" si="7"/>
        <v>1.5290519877675841</v>
      </c>
      <c r="M112" s="206">
        <f t="shared" si="9"/>
        <v>18.470948012232416</v>
      </c>
      <c r="O112" s="9" t="s">
        <v>701</v>
      </c>
      <c r="P112" s="10">
        <v>112</v>
      </c>
      <c r="Q112" s="28">
        <v>20</v>
      </c>
      <c r="R112" s="13">
        <v>25</v>
      </c>
      <c r="S112" s="203">
        <f t="shared" si="10"/>
        <v>4.4642857142857144</v>
      </c>
      <c r="T112" s="204">
        <f t="shared" si="11"/>
        <v>15.535714285714285</v>
      </c>
    </row>
    <row r="113" spans="1:20">
      <c r="A113" s="9" t="s">
        <v>362</v>
      </c>
      <c r="B113" s="10">
        <v>160</v>
      </c>
      <c r="C113" s="13">
        <v>20</v>
      </c>
      <c r="D113" s="13">
        <v>25</v>
      </c>
      <c r="E113" s="205">
        <f t="shared" si="6"/>
        <v>3.125</v>
      </c>
      <c r="F113" s="206">
        <f t="shared" si="8"/>
        <v>16.875</v>
      </c>
      <c r="H113" s="9" t="s">
        <v>894</v>
      </c>
      <c r="I113" s="254">
        <v>397</v>
      </c>
      <c r="J113" s="13">
        <v>20</v>
      </c>
      <c r="K113" s="13">
        <v>25</v>
      </c>
      <c r="L113" s="205">
        <f t="shared" si="7"/>
        <v>1.2594458438287153</v>
      </c>
      <c r="M113" s="206">
        <f t="shared" si="9"/>
        <v>18.740554156171285</v>
      </c>
      <c r="O113" s="9" t="s">
        <v>702</v>
      </c>
      <c r="P113" s="10">
        <v>151</v>
      </c>
      <c r="Q113" s="28">
        <v>20</v>
      </c>
      <c r="R113" s="13">
        <v>25</v>
      </c>
      <c r="S113" s="203">
        <f t="shared" si="10"/>
        <v>3.3112582781456954</v>
      </c>
      <c r="T113" s="204">
        <f t="shared" si="11"/>
        <v>16.688741721854306</v>
      </c>
    </row>
    <row r="114" spans="1:20">
      <c r="A114" s="9" t="s">
        <v>364</v>
      </c>
      <c r="B114" s="10">
        <v>144</v>
      </c>
      <c r="C114" s="13">
        <v>20</v>
      </c>
      <c r="D114" s="13">
        <v>25</v>
      </c>
      <c r="E114" s="205">
        <f t="shared" si="6"/>
        <v>3.4722222222222223</v>
      </c>
      <c r="F114" s="206">
        <f t="shared" si="8"/>
        <v>16.527777777777779</v>
      </c>
      <c r="H114" s="9" t="s">
        <v>895</v>
      </c>
      <c r="I114" s="254">
        <v>376</v>
      </c>
      <c r="J114" s="13">
        <v>20</v>
      </c>
      <c r="K114" s="13">
        <v>25</v>
      </c>
      <c r="L114" s="205">
        <f t="shared" si="7"/>
        <v>1.3297872340425532</v>
      </c>
      <c r="M114" s="206">
        <f t="shared" si="9"/>
        <v>18.670212765957448</v>
      </c>
      <c r="O114" s="9" t="s">
        <v>703</v>
      </c>
      <c r="P114" s="10">
        <v>334</v>
      </c>
      <c r="Q114" s="28">
        <v>20</v>
      </c>
      <c r="R114" s="13">
        <v>25</v>
      </c>
      <c r="S114" s="203">
        <f t="shared" si="10"/>
        <v>1.4970059880239521</v>
      </c>
      <c r="T114" s="204">
        <f t="shared" si="11"/>
        <v>18.50299401197605</v>
      </c>
    </row>
    <row r="115" spans="1:20">
      <c r="A115" s="9" t="s">
        <v>365</v>
      </c>
      <c r="B115" s="10">
        <v>165</v>
      </c>
      <c r="C115" s="13">
        <v>20</v>
      </c>
      <c r="D115" s="13">
        <v>25</v>
      </c>
      <c r="E115" s="205">
        <f t="shared" si="6"/>
        <v>3.0303030303030303</v>
      </c>
      <c r="F115" s="206">
        <f t="shared" si="8"/>
        <v>16.969696969696969</v>
      </c>
      <c r="H115" s="9" t="s">
        <v>896</v>
      </c>
      <c r="I115" s="18">
        <v>531</v>
      </c>
      <c r="J115" s="13">
        <v>25</v>
      </c>
      <c r="K115" s="13">
        <v>25</v>
      </c>
      <c r="L115" s="205">
        <f t="shared" si="7"/>
        <v>1.1770244821092279</v>
      </c>
      <c r="M115" s="206">
        <f t="shared" si="9"/>
        <v>23.822975517890772</v>
      </c>
      <c r="O115" s="9" t="s">
        <v>704</v>
      </c>
      <c r="P115" s="10">
        <v>221</v>
      </c>
      <c r="Q115" s="28">
        <v>20</v>
      </c>
      <c r="R115" s="13">
        <v>25</v>
      </c>
      <c r="S115" s="203">
        <f t="shared" si="10"/>
        <v>2.2624434389140271</v>
      </c>
      <c r="T115" s="204">
        <f t="shared" si="11"/>
        <v>17.737556561085974</v>
      </c>
    </row>
    <row r="116" spans="1:20">
      <c r="A116" s="9" t="s">
        <v>366</v>
      </c>
      <c r="B116" s="10">
        <v>134</v>
      </c>
      <c r="C116" s="13">
        <v>20</v>
      </c>
      <c r="D116" s="13">
        <v>25</v>
      </c>
      <c r="E116" s="205">
        <f t="shared" si="6"/>
        <v>3.7313432835820897</v>
      </c>
      <c r="F116" s="206">
        <f t="shared" si="8"/>
        <v>16.268656716417912</v>
      </c>
      <c r="H116" s="9" t="s">
        <v>897</v>
      </c>
      <c r="I116" s="254">
        <v>464</v>
      </c>
      <c r="J116" s="13">
        <v>20</v>
      </c>
      <c r="K116" s="13">
        <v>25</v>
      </c>
      <c r="L116" s="205">
        <f t="shared" si="7"/>
        <v>1.0775862068965518</v>
      </c>
      <c r="M116" s="206">
        <f t="shared" si="9"/>
        <v>18.922413793103448</v>
      </c>
      <c r="O116" s="9" t="s">
        <v>705</v>
      </c>
      <c r="P116" s="13">
        <v>295</v>
      </c>
      <c r="Q116" s="28">
        <v>20</v>
      </c>
      <c r="R116" s="13">
        <v>25</v>
      </c>
      <c r="S116" s="203">
        <f t="shared" si="10"/>
        <v>1.6949152542372881</v>
      </c>
      <c r="T116" s="204">
        <f t="shared" si="11"/>
        <v>18.305084745762713</v>
      </c>
    </row>
    <row r="117" spans="1:20">
      <c r="A117" s="9" t="s">
        <v>367</v>
      </c>
      <c r="B117" s="10">
        <v>155</v>
      </c>
      <c r="C117" s="13">
        <v>20</v>
      </c>
      <c r="D117" s="13">
        <v>25</v>
      </c>
      <c r="E117" s="205">
        <f t="shared" si="6"/>
        <v>3.225806451612903</v>
      </c>
      <c r="F117" s="206">
        <f t="shared" si="8"/>
        <v>16.774193548387096</v>
      </c>
      <c r="H117" s="9" t="s">
        <v>898</v>
      </c>
      <c r="I117" s="18">
        <v>118</v>
      </c>
      <c r="J117" s="13">
        <v>20</v>
      </c>
      <c r="K117" s="13">
        <v>25</v>
      </c>
      <c r="L117" s="205">
        <f t="shared" si="7"/>
        <v>4.2372881355932206</v>
      </c>
      <c r="M117" s="206">
        <f t="shared" si="9"/>
        <v>15.762711864406779</v>
      </c>
      <c r="O117" s="9" t="s">
        <v>706</v>
      </c>
      <c r="P117" s="10">
        <v>178</v>
      </c>
      <c r="Q117" s="28">
        <v>20</v>
      </c>
      <c r="R117" s="13">
        <v>25</v>
      </c>
      <c r="S117" s="203">
        <f t="shared" si="10"/>
        <v>2.808988764044944</v>
      </c>
      <c r="T117" s="204">
        <f t="shared" si="11"/>
        <v>17.191011235955056</v>
      </c>
    </row>
    <row r="118" spans="1:20">
      <c r="A118" s="9" t="s">
        <v>368</v>
      </c>
      <c r="B118" s="10">
        <v>150</v>
      </c>
      <c r="C118" s="13">
        <v>20</v>
      </c>
      <c r="D118" s="13">
        <v>25</v>
      </c>
      <c r="E118" s="205">
        <f t="shared" si="6"/>
        <v>3.3333333333333335</v>
      </c>
      <c r="F118" s="206">
        <f t="shared" si="8"/>
        <v>16.666666666666668</v>
      </c>
      <c r="H118" s="9" t="s">
        <v>899</v>
      </c>
      <c r="I118" s="254">
        <v>550</v>
      </c>
      <c r="J118" s="13">
        <v>25</v>
      </c>
      <c r="K118" s="13">
        <v>25</v>
      </c>
      <c r="L118" s="205">
        <f t="shared" si="7"/>
        <v>1.1363636363636365</v>
      </c>
      <c r="M118" s="206">
        <f t="shared" si="9"/>
        <v>23.863636363636363</v>
      </c>
      <c r="O118" s="9" t="s">
        <v>707</v>
      </c>
      <c r="P118" s="13">
        <v>162</v>
      </c>
      <c r="Q118" s="28">
        <v>20</v>
      </c>
      <c r="R118" s="13">
        <v>25</v>
      </c>
      <c r="S118" s="203">
        <f t="shared" si="10"/>
        <v>3.0864197530864197</v>
      </c>
      <c r="T118" s="204">
        <f t="shared" si="11"/>
        <v>16.913580246913579</v>
      </c>
    </row>
    <row r="119" spans="1:20">
      <c r="A119" s="9" t="s">
        <v>369</v>
      </c>
      <c r="B119" s="10">
        <v>147</v>
      </c>
      <c r="C119" s="13">
        <v>20</v>
      </c>
      <c r="D119" s="13">
        <v>25</v>
      </c>
      <c r="E119" s="205">
        <f t="shared" si="6"/>
        <v>3.4013605442176869</v>
      </c>
      <c r="F119" s="206">
        <f t="shared" si="8"/>
        <v>16.598639455782312</v>
      </c>
      <c r="H119" s="9" t="s">
        <v>900</v>
      </c>
      <c r="I119" s="254">
        <v>188</v>
      </c>
      <c r="J119" s="13">
        <v>20</v>
      </c>
      <c r="K119" s="13">
        <v>25</v>
      </c>
      <c r="L119" s="205">
        <f t="shared" si="7"/>
        <v>2.6595744680851063</v>
      </c>
      <c r="M119" s="206">
        <f t="shared" si="9"/>
        <v>17.340425531914892</v>
      </c>
      <c r="O119" s="9" t="s">
        <v>708</v>
      </c>
      <c r="P119" s="10">
        <v>336</v>
      </c>
      <c r="Q119" s="28">
        <v>20</v>
      </c>
      <c r="R119" s="13">
        <v>25</v>
      </c>
      <c r="S119" s="203">
        <f t="shared" si="10"/>
        <v>1.4880952380952381</v>
      </c>
      <c r="T119" s="204">
        <f t="shared" si="11"/>
        <v>18.511904761904763</v>
      </c>
    </row>
    <row r="120" spans="1:20">
      <c r="A120" s="9" t="s">
        <v>370</v>
      </c>
      <c r="B120" s="10">
        <v>173</v>
      </c>
      <c r="C120" s="13">
        <v>20</v>
      </c>
      <c r="D120" s="13">
        <v>25</v>
      </c>
      <c r="E120" s="205">
        <f t="shared" si="6"/>
        <v>2.8901734104046244</v>
      </c>
      <c r="F120" s="206">
        <f t="shared" si="8"/>
        <v>17.109826589595375</v>
      </c>
      <c r="H120" s="9" t="s">
        <v>901</v>
      </c>
      <c r="I120" s="254">
        <v>306</v>
      </c>
      <c r="J120" s="13">
        <v>20</v>
      </c>
      <c r="K120" s="13">
        <v>25</v>
      </c>
      <c r="L120" s="205">
        <f t="shared" si="7"/>
        <v>1.6339869281045751</v>
      </c>
      <c r="M120" s="206">
        <f t="shared" si="9"/>
        <v>18.366013071895424</v>
      </c>
      <c r="O120" s="9" t="s">
        <v>709</v>
      </c>
      <c r="P120" s="13">
        <v>343</v>
      </c>
      <c r="Q120" s="28">
        <v>20</v>
      </c>
      <c r="R120" s="13">
        <v>25</v>
      </c>
      <c r="S120" s="203">
        <f t="shared" si="10"/>
        <v>1.4577259475218658</v>
      </c>
      <c r="T120" s="204">
        <f t="shared" si="11"/>
        <v>18.542274052478135</v>
      </c>
    </row>
    <row r="121" spans="1:20">
      <c r="A121" s="9" t="s">
        <v>371</v>
      </c>
      <c r="B121" s="10">
        <v>197</v>
      </c>
      <c r="C121" s="13">
        <v>20</v>
      </c>
      <c r="D121" s="13">
        <v>25</v>
      </c>
      <c r="E121" s="205">
        <f t="shared" si="6"/>
        <v>2.5380710659898478</v>
      </c>
      <c r="F121" s="206">
        <f t="shared" si="8"/>
        <v>17.461928934010153</v>
      </c>
      <c r="H121" s="9" t="s">
        <v>902</v>
      </c>
      <c r="I121" s="18">
        <v>78.599999999999994</v>
      </c>
      <c r="J121" s="13">
        <v>20</v>
      </c>
      <c r="K121" s="13">
        <v>25</v>
      </c>
      <c r="L121" s="205">
        <f t="shared" si="7"/>
        <v>6.3613231552162857</v>
      </c>
      <c r="M121" s="206">
        <f t="shared" si="9"/>
        <v>13.638676844783713</v>
      </c>
      <c r="O121" s="9" t="s">
        <v>710</v>
      </c>
      <c r="P121" s="13">
        <v>163</v>
      </c>
      <c r="Q121" s="28">
        <v>20</v>
      </c>
      <c r="R121" s="13">
        <v>25</v>
      </c>
      <c r="S121" s="203">
        <f t="shared" si="10"/>
        <v>3.0674846625766872</v>
      </c>
      <c r="T121" s="204">
        <f t="shared" si="11"/>
        <v>16.932515337423311</v>
      </c>
    </row>
    <row r="122" spans="1:20">
      <c r="A122" s="9" t="s">
        <v>372</v>
      </c>
      <c r="B122" s="10">
        <v>120</v>
      </c>
      <c r="C122" s="13">
        <v>20</v>
      </c>
      <c r="D122" s="13">
        <v>25</v>
      </c>
      <c r="E122" s="205">
        <f t="shared" si="6"/>
        <v>4.166666666666667</v>
      </c>
      <c r="F122" s="206">
        <f t="shared" si="8"/>
        <v>15.833333333333332</v>
      </c>
      <c r="H122" s="9" t="s">
        <v>903</v>
      </c>
      <c r="I122" s="18">
        <v>480</v>
      </c>
      <c r="J122" s="13">
        <v>25</v>
      </c>
      <c r="K122" s="13">
        <v>25</v>
      </c>
      <c r="L122" s="205">
        <f t="shared" si="7"/>
        <v>1.3020833333333333</v>
      </c>
      <c r="M122" s="206">
        <f t="shared" si="9"/>
        <v>23.697916666666668</v>
      </c>
      <c r="O122" s="9" t="s">
        <v>711</v>
      </c>
      <c r="P122" s="10">
        <v>148</v>
      </c>
      <c r="Q122" s="28">
        <v>20</v>
      </c>
      <c r="R122" s="13">
        <v>25</v>
      </c>
      <c r="S122" s="203">
        <f t="shared" si="10"/>
        <v>3.3783783783783785</v>
      </c>
      <c r="T122" s="204">
        <f t="shared" si="11"/>
        <v>16.621621621621621</v>
      </c>
    </row>
    <row r="123" spans="1:20">
      <c r="A123" s="9" t="s">
        <v>374</v>
      </c>
      <c r="B123" s="10">
        <v>184</v>
      </c>
      <c r="C123" s="13">
        <v>20</v>
      </c>
      <c r="D123" s="13">
        <v>25</v>
      </c>
      <c r="E123" s="205">
        <f t="shared" si="6"/>
        <v>2.7173913043478262</v>
      </c>
      <c r="F123" s="206">
        <f t="shared" si="8"/>
        <v>17.282608695652172</v>
      </c>
      <c r="H123" s="9" t="s">
        <v>904</v>
      </c>
      <c r="I123" s="18">
        <v>624</v>
      </c>
      <c r="J123" s="13">
        <v>30</v>
      </c>
      <c r="K123" s="13">
        <v>25</v>
      </c>
      <c r="L123" s="205">
        <f t="shared" si="7"/>
        <v>1.2019230769230769</v>
      </c>
      <c r="M123" s="206">
        <f t="shared" si="9"/>
        <v>28.798076923076923</v>
      </c>
      <c r="O123" s="9" t="s">
        <v>712</v>
      </c>
      <c r="P123" s="10">
        <v>306</v>
      </c>
      <c r="Q123" s="28">
        <v>20</v>
      </c>
      <c r="R123" s="13">
        <v>25</v>
      </c>
      <c r="S123" s="203">
        <f t="shared" si="10"/>
        <v>1.6339869281045751</v>
      </c>
      <c r="T123" s="204">
        <f t="shared" si="11"/>
        <v>18.366013071895424</v>
      </c>
    </row>
    <row r="124" spans="1:20">
      <c r="A124" s="9" t="s">
        <v>375</v>
      </c>
      <c r="B124" s="10">
        <v>144</v>
      </c>
      <c r="C124" s="13">
        <v>20</v>
      </c>
      <c r="D124" s="13">
        <v>25</v>
      </c>
      <c r="E124" s="205">
        <f t="shared" si="6"/>
        <v>3.4722222222222223</v>
      </c>
      <c r="F124" s="206">
        <f t="shared" si="8"/>
        <v>16.527777777777779</v>
      </c>
      <c r="H124" s="9" t="s">
        <v>905</v>
      </c>
      <c r="I124" s="18">
        <v>563</v>
      </c>
      <c r="J124" s="13">
        <v>25</v>
      </c>
      <c r="K124" s="13">
        <v>25</v>
      </c>
      <c r="L124" s="205">
        <f t="shared" si="7"/>
        <v>1.1101243339253997</v>
      </c>
      <c r="M124" s="206">
        <f t="shared" si="9"/>
        <v>23.889875666074602</v>
      </c>
      <c r="O124" s="9" t="s">
        <v>713</v>
      </c>
      <c r="P124" s="10">
        <v>454</v>
      </c>
      <c r="Q124" s="28">
        <v>20</v>
      </c>
      <c r="R124" s="13">
        <v>25</v>
      </c>
      <c r="S124" s="203">
        <f t="shared" si="10"/>
        <v>1.1013215859030836</v>
      </c>
      <c r="T124" s="204">
        <f t="shared" si="11"/>
        <v>18.898678414096917</v>
      </c>
    </row>
    <row r="125" spans="1:20">
      <c r="A125" s="9" t="s">
        <v>376</v>
      </c>
      <c r="B125" s="10">
        <v>154</v>
      </c>
      <c r="C125" s="13">
        <v>20</v>
      </c>
      <c r="D125" s="13">
        <v>25</v>
      </c>
      <c r="E125" s="205">
        <f t="shared" si="6"/>
        <v>3.2467532467532467</v>
      </c>
      <c r="F125" s="206">
        <f t="shared" si="8"/>
        <v>16.753246753246753</v>
      </c>
      <c r="H125" s="9" t="s">
        <v>906</v>
      </c>
      <c r="I125" s="254">
        <v>449</v>
      </c>
      <c r="J125" s="13">
        <v>20</v>
      </c>
      <c r="K125" s="13">
        <v>25</v>
      </c>
      <c r="L125" s="205">
        <f t="shared" si="7"/>
        <v>1.1135857461024499</v>
      </c>
      <c r="M125" s="206">
        <f t="shared" si="9"/>
        <v>18.886414253897549</v>
      </c>
      <c r="O125" s="9" t="s">
        <v>714</v>
      </c>
      <c r="P125" s="10">
        <v>795</v>
      </c>
      <c r="Q125" s="28">
        <v>35</v>
      </c>
      <c r="R125" s="13">
        <v>25</v>
      </c>
      <c r="S125" s="203">
        <f t="shared" si="10"/>
        <v>1.10062893081761</v>
      </c>
      <c r="T125" s="204">
        <f t="shared" si="11"/>
        <v>33.899371069182394</v>
      </c>
    </row>
    <row r="126" spans="1:20">
      <c r="A126" s="9" t="s">
        <v>377</v>
      </c>
      <c r="B126" s="10">
        <v>210</v>
      </c>
      <c r="C126" s="13">
        <v>20</v>
      </c>
      <c r="D126" s="13">
        <v>25</v>
      </c>
      <c r="E126" s="205">
        <f t="shared" si="6"/>
        <v>2.3809523809523809</v>
      </c>
      <c r="F126" s="206">
        <f t="shared" si="8"/>
        <v>17.61904761904762</v>
      </c>
      <c r="H126" s="9" t="s">
        <v>907</v>
      </c>
      <c r="I126" s="254">
        <v>515</v>
      </c>
      <c r="J126" s="13">
        <v>25</v>
      </c>
      <c r="K126" s="13">
        <v>25</v>
      </c>
      <c r="L126" s="205">
        <f t="shared" si="7"/>
        <v>1.2135922330097086</v>
      </c>
      <c r="M126" s="206">
        <f t="shared" si="9"/>
        <v>23.78640776699029</v>
      </c>
      <c r="O126" s="9" t="s">
        <v>715</v>
      </c>
      <c r="P126" s="10">
        <v>123</v>
      </c>
      <c r="Q126" s="28">
        <v>20</v>
      </c>
      <c r="R126" s="13">
        <v>25</v>
      </c>
      <c r="S126" s="203">
        <f t="shared" si="10"/>
        <v>4.0650406504065044</v>
      </c>
      <c r="T126" s="204">
        <f t="shared" si="11"/>
        <v>15.934959349593495</v>
      </c>
    </row>
    <row r="127" spans="1:20">
      <c r="A127" s="9" t="s">
        <v>378</v>
      </c>
      <c r="B127" s="10">
        <v>88.4</v>
      </c>
      <c r="C127" s="13">
        <v>20</v>
      </c>
      <c r="D127" s="13">
        <v>25</v>
      </c>
      <c r="E127" s="205">
        <f t="shared" si="6"/>
        <v>5.6561085972850673</v>
      </c>
      <c r="F127" s="206">
        <f t="shared" si="8"/>
        <v>14.343891402714933</v>
      </c>
      <c r="H127" s="9" t="s">
        <v>908</v>
      </c>
      <c r="I127" s="254">
        <v>402</v>
      </c>
      <c r="J127" s="13">
        <v>20</v>
      </c>
      <c r="K127" s="13">
        <v>25</v>
      </c>
      <c r="L127" s="205">
        <f t="shared" si="7"/>
        <v>1.2437810945273631</v>
      </c>
      <c r="M127" s="206">
        <f t="shared" si="9"/>
        <v>18.756218905472636</v>
      </c>
      <c r="O127" s="9" t="s">
        <v>716</v>
      </c>
      <c r="P127" s="13">
        <v>493</v>
      </c>
      <c r="Q127" s="28">
        <v>20</v>
      </c>
      <c r="R127" s="13">
        <v>25</v>
      </c>
      <c r="S127" s="203">
        <f t="shared" si="10"/>
        <v>1.0141987829614605</v>
      </c>
      <c r="T127" s="204">
        <f t="shared" si="11"/>
        <v>18.985801217038539</v>
      </c>
    </row>
    <row r="128" spans="1:20">
      <c r="A128" s="9" t="s">
        <v>379</v>
      </c>
      <c r="B128" s="10">
        <v>219</v>
      </c>
      <c r="C128" s="13">
        <v>20</v>
      </c>
      <c r="D128" s="13">
        <v>25</v>
      </c>
      <c r="E128" s="205">
        <f t="shared" si="6"/>
        <v>2.2831050228310503</v>
      </c>
      <c r="F128" s="206">
        <f t="shared" si="8"/>
        <v>17.716894977168948</v>
      </c>
      <c r="H128" s="9" t="s">
        <v>909</v>
      </c>
      <c r="I128" s="18">
        <v>185</v>
      </c>
      <c r="J128" s="13">
        <v>20</v>
      </c>
      <c r="K128" s="13">
        <v>25</v>
      </c>
      <c r="L128" s="205">
        <f t="shared" si="7"/>
        <v>2.7027027027027026</v>
      </c>
      <c r="M128" s="206">
        <f t="shared" si="9"/>
        <v>17.297297297297298</v>
      </c>
      <c r="O128" s="9" t="s">
        <v>717</v>
      </c>
      <c r="P128" s="10">
        <v>515</v>
      </c>
      <c r="Q128" s="28">
        <v>20</v>
      </c>
      <c r="R128" s="13">
        <v>25</v>
      </c>
      <c r="S128" s="203">
        <f t="shared" si="10"/>
        <v>0.970873786407767</v>
      </c>
      <c r="T128" s="204">
        <f t="shared" si="11"/>
        <v>19.029126213592232</v>
      </c>
    </row>
    <row r="129" spans="1:20">
      <c r="A129" s="9" t="s">
        <v>380</v>
      </c>
      <c r="B129" s="10">
        <v>159</v>
      </c>
      <c r="C129" s="13">
        <v>20</v>
      </c>
      <c r="D129" s="13">
        <v>25</v>
      </c>
      <c r="E129" s="205">
        <f t="shared" si="6"/>
        <v>3.1446540880503147</v>
      </c>
      <c r="F129" s="206">
        <f t="shared" si="8"/>
        <v>16.855345911949684</v>
      </c>
      <c r="H129" s="9" t="s">
        <v>910</v>
      </c>
      <c r="I129" s="18">
        <v>173</v>
      </c>
      <c r="J129" s="13">
        <v>20</v>
      </c>
      <c r="K129" s="13">
        <v>25</v>
      </c>
      <c r="L129" s="205">
        <f t="shared" si="7"/>
        <v>2.8901734104046244</v>
      </c>
      <c r="M129" s="206">
        <f t="shared" si="9"/>
        <v>17.109826589595375</v>
      </c>
      <c r="O129" s="9" t="s">
        <v>718</v>
      </c>
      <c r="P129" s="13">
        <v>588</v>
      </c>
      <c r="Q129" s="28">
        <v>25</v>
      </c>
      <c r="R129" s="13">
        <v>25</v>
      </c>
      <c r="S129" s="203">
        <f t="shared" si="10"/>
        <v>1.0629251700680271</v>
      </c>
      <c r="T129" s="204">
        <f t="shared" si="11"/>
        <v>23.937074829931973</v>
      </c>
    </row>
    <row r="130" spans="1:20">
      <c r="A130" s="9" t="s">
        <v>381</v>
      </c>
      <c r="B130" s="10">
        <v>130</v>
      </c>
      <c r="C130" s="13">
        <v>20</v>
      </c>
      <c r="D130" s="13">
        <v>25</v>
      </c>
      <c r="E130" s="205">
        <f t="shared" ref="E130:E181" si="12">(C130*D130)/B130</f>
        <v>3.8461538461538463</v>
      </c>
      <c r="F130" s="206">
        <f t="shared" si="8"/>
        <v>16.153846153846153</v>
      </c>
      <c r="H130" s="9" t="s">
        <v>911</v>
      </c>
      <c r="I130" s="254">
        <v>565</v>
      </c>
      <c r="J130" s="13">
        <v>25</v>
      </c>
      <c r="K130" s="13">
        <v>25</v>
      </c>
      <c r="L130" s="205">
        <f t="shared" ref="L130:L136" si="13">(J130*K130)/I130</f>
        <v>1.1061946902654867</v>
      </c>
      <c r="M130" s="206">
        <f t="shared" si="9"/>
        <v>23.893805309734514</v>
      </c>
      <c r="O130" s="9" t="s">
        <v>719</v>
      </c>
      <c r="P130" s="10">
        <v>309</v>
      </c>
      <c r="Q130" s="28">
        <v>20</v>
      </c>
      <c r="R130" s="13">
        <v>25</v>
      </c>
      <c r="S130" s="203">
        <f t="shared" si="10"/>
        <v>1.6181229773462784</v>
      </c>
      <c r="T130" s="204">
        <f t="shared" si="11"/>
        <v>18.381877022653722</v>
      </c>
    </row>
    <row r="131" spans="1:20">
      <c r="A131" s="9" t="s">
        <v>382</v>
      </c>
      <c r="B131" s="10">
        <v>200</v>
      </c>
      <c r="C131" s="13">
        <v>20</v>
      </c>
      <c r="D131" s="13">
        <v>25</v>
      </c>
      <c r="E131" s="205">
        <f t="shared" si="12"/>
        <v>2.5</v>
      </c>
      <c r="F131" s="206">
        <f t="shared" ref="F131:F181" si="14">C131-E131</f>
        <v>17.5</v>
      </c>
      <c r="H131" s="9" t="s">
        <v>912</v>
      </c>
      <c r="I131" s="254">
        <v>619</v>
      </c>
      <c r="J131" s="13">
        <v>30</v>
      </c>
      <c r="K131" s="13">
        <v>25</v>
      </c>
      <c r="L131" s="205">
        <f t="shared" si="13"/>
        <v>1.2116316639741518</v>
      </c>
      <c r="M131" s="206">
        <f t="shared" ref="M131:M136" si="15">J131-L131</f>
        <v>28.788368336025847</v>
      </c>
      <c r="O131" s="9" t="s">
        <v>720</v>
      </c>
      <c r="P131" s="10">
        <v>521</v>
      </c>
      <c r="Q131" s="28">
        <v>20</v>
      </c>
      <c r="R131" s="13">
        <v>25</v>
      </c>
      <c r="S131" s="203">
        <f t="shared" ref="S131:S177" si="16">(Q131*R131)/P131</f>
        <v>0.95969289827255277</v>
      </c>
      <c r="T131" s="204">
        <f t="shared" ref="T131:T177" si="17">Q131-S131</f>
        <v>19.040307101727446</v>
      </c>
    </row>
    <row r="132" spans="1:20">
      <c r="A132" s="9" t="s">
        <v>384</v>
      </c>
      <c r="B132" s="10">
        <v>126</v>
      </c>
      <c r="C132" s="13">
        <v>20</v>
      </c>
      <c r="D132" s="13">
        <v>25</v>
      </c>
      <c r="E132" s="205">
        <f t="shared" si="12"/>
        <v>3.9682539682539684</v>
      </c>
      <c r="F132" s="206">
        <f t="shared" si="14"/>
        <v>16.031746031746032</v>
      </c>
      <c r="H132" s="9" t="s">
        <v>913</v>
      </c>
      <c r="I132" s="254">
        <v>371</v>
      </c>
      <c r="J132" s="13">
        <v>20</v>
      </c>
      <c r="K132" s="13">
        <v>25</v>
      </c>
      <c r="L132" s="205">
        <f t="shared" si="13"/>
        <v>1.3477088948787062</v>
      </c>
      <c r="M132" s="206">
        <f t="shared" si="15"/>
        <v>18.652291105121293</v>
      </c>
      <c r="O132" s="9" t="s">
        <v>721</v>
      </c>
      <c r="P132" s="10">
        <v>202</v>
      </c>
      <c r="Q132" s="28">
        <v>20</v>
      </c>
      <c r="R132" s="13">
        <v>25</v>
      </c>
      <c r="S132" s="203">
        <f t="shared" si="16"/>
        <v>2.4752475247524752</v>
      </c>
      <c r="T132" s="204">
        <f t="shared" si="17"/>
        <v>17.524752475247524</v>
      </c>
    </row>
    <row r="133" spans="1:20">
      <c r="A133" s="9" t="s">
        <v>385</v>
      </c>
      <c r="B133" s="10">
        <v>252</v>
      </c>
      <c r="C133" s="13">
        <v>20</v>
      </c>
      <c r="D133" s="13">
        <v>25</v>
      </c>
      <c r="E133" s="205">
        <f t="shared" si="12"/>
        <v>1.9841269841269842</v>
      </c>
      <c r="F133" s="206">
        <f t="shared" si="14"/>
        <v>18.015873015873016</v>
      </c>
      <c r="H133" s="9" t="s">
        <v>914</v>
      </c>
      <c r="I133" s="254">
        <v>789</v>
      </c>
      <c r="J133" s="13">
        <v>35</v>
      </c>
      <c r="K133" s="13">
        <v>25</v>
      </c>
      <c r="L133" s="205">
        <f t="shared" si="13"/>
        <v>1.108998732572877</v>
      </c>
      <c r="M133" s="206">
        <f t="shared" si="15"/>
        <v>33.891001267427121</v>
      </c>
      <c r="O133" s="9" t="s">
        <v>722</v>
      </c>
      <c r="P133" s="13">
        <v>603</v>
      </c>
      <c r="Q133" s="28">
        <v>25</v>
      </c>
      <c r="R133" s="13">
        <v>25</v>
      </c>
      <c r="S133" s="203">
        <f t="shared" si="16"/>
        <v>1.0364842454394694</v>
      </c>
      <c r="T133" s="204">
        <f t="shared" si="17"/>
        <v>23.963515754560532</v>
      </c>
    </row>
    <row r="134" spans="1:20">
      <c r="A134" s="9" t="s">
        <v>386</v>
      </c>
      <c r="B134" s="10">
        <v>150</v>
      </c>
      <c r="C134" s="13">
        <v>20</v>
      </c>
      <c r="D134" s="13">
        <v>25</v>
      </c>
      <c r="E134" s="205">
        <f t="shared" si="12"/>
        <v>3.3333333333333335</v>
      </c>
      <c r="F134" s="206">
        <f t="shared" si="14"/>
        <v>16.666666666666668</v>
      </c>
      <c r="H134" s="9" t="s">
        <v>915</v>
      </c>
      <c r="I134" s="254">
        <v>354</v>
      </c>
      <c r="J134" s="13">
        <v>20</v>
      </c>
      <c r="K134" s="13">
        <v>25</v>
      </c>
      <c r="L134" s="205">
        <f t="shared" si="13"/>
        <v>1.4124293785310735</v>
      </c>
      <c r="M134" s="206">
        <f t="shared" si="15"/>
        <v>18.587570621468927</v>
      </c>
      <c r="O134" s="9" t="s">
        <v>723</v>
      </c>
      <c r="P134" s="10">
        <v>512</v>
      </c>
      <c r="Q134" s="28">
        <v>20</v>
      </c>
      <c r="R134" s="13">
        <v>25</v>
      </c>
      <c r="S134" s="203">
        <f t="shared" si="16"/>
        <v>0.9765625</v>
      </c>
      <c r="T134" s="204">
        <f t="shared" si="17"/>
        <v>19.0234375</v>
      </c>
    </row>
    <row r="135" spans="1:20">
      <c r="A135" s="9" t="s">
        <v>387</v>
      </c>
      <c r="B135" s="10">
        <v>121</v>
      </c>
      <c r="C135" s="13">
        <v>20</v>
      </c>
      <c r="D135" s="13">
        <v>25</v>
      </c>
      <c r="E135" s="205">
        <f t="shared" si="12"/>
        <v>4.1322314049586772</v>
      </c>
      <c r="F135" s="206">
        <f t="shared" si="14"/>
        <v>15.867768595041323</v>
      </c>
      <c r="H135" s="9" t="s">
        <v>916</v>
      </c>
      <c r="I135" s="254">
        <v>164</v>
      </c>
      <c r="J135" s="13">
        <v>20</v>
      </c>
      <c r="K135" s="13">
        <v>25</v>
      </c>
      <c r="L135" s="205">
        <f t="shared" si="13"/>
        <v>3.0487804878048781</v>
      </c>
      <c r="M135" s="206">
        <f t="shared" si="15"/>
        <v>16.951219512195124</v>
      </c>
      <c r="O135" s="9" t="s">
        <v>724</v>
      </c>
      <c r="P135" s="13">
        <v>136</v>
      </c>
      <c r="Q135" s="28">
        <v>20</v>
      </c>
      <c r="R135" s="13">
        <v>25</v>
      </c>
      <c r="S135" s="203">
        <f t="shared" si="16"/>
        <v>3.6764705882352939</v>
      </c>
      <c r="T135" s="204">
        <f t="shared" si="17"/>
        <v>16.323529411764707</v>
      </c>
    </row>
    <row r="136" spans="1:20" ht="17" thickBot="1">
      <c r="A136" s="9" t="s">
        <v>388</v>
      </c>
      <c r="B136" s="10">
        <v>204</v>
      </c>
      <c r="C136" s="13">
        <v>20</v>
      </c>
      <c r="D136" s="13">
        <v>25</v>
      </c>
      <c r="E136" s="205">
        <f t="shared" si="12"/>
        <v>2.4509803921568629</v>
      </c>
      <c r="F136" s="206">
        <f t="shared" si="14"/>
        <v>17.549019607843135</v>
      </c>
      <c r="H136" s="177" t="s">
        <v>917</v>
      </c>
      <c r="I136" s="279">
        <v>78.400000000000006</v>
      </c>
      <c r="J136" s="43">
        <v>20</v>
      </c>
      <c r="K136" s="43">
        <v>25</v>
      </c>
      <c r="L136" s="207">
        <f t="shared" si="13"/>
        <v>6.3775510204081627</v>
      </c>
      <c r="M136" s="208">
        <f t="shared" si="15"/>
        <v>13.622448979591837</v>
      </c>
      <c r="O136" s="9" t="s">
        <v>725</v>
      </c>
      <c r="P136" s="10">
        <v>434</v>
      </c>
      <c r="Q136" s="28">
        <v>20</v>
      </c>
      <c r="R136" s="13">
        <v>25</v>
      </c>
      <c r="S136" s="203">
        <f t="shared" si="16"/>
        <v>1.1520737327188939</v>
      </c>
      <c r="T136" s="204">
        <f t="shared" si="17"/>
        <v>18.847926267281107</v>
      </c>
    </row>
    <row r="137" spans="1:20">
      <c r="A137" s="9" t="s">
        <v>389</v>
      </c>
      <c r="B137" s="10">
        <v>168</v>
      </c>
      <c r="C137" s="13">
        <v>20</v>
      </c>
      <c r="D137" s="13">
        <v>25</v>
      </c>
      <c r="E137" s="205">
        <f t="shared" si="12"/>
        <v>2.9761904761904763</v>
      </c>
      <c r="F137" s="206">
        <f t="shared" si="14"/>
        <v>17.023809523809526</v>
      </c>
      <c r="O137" s="9" t="s">
        <v>726</v>
      </c>
      <c r="P137" s="10">
        <v>302</v>
      </c>
      <c r="Q137" s="28">
        <v>20</v>
      </c>
      <c r="R137" s="13">
        <v>25</v>
      </c>
      <c r="S137" s="203">
        <f t="shared" si="16"/>
        <v>1.6556291390728477</v>
      </c>
      <c r="T137" s="204">
        <f t="shared" si="17"/>
        <v>18.344370860927153</v>
      </c>
    </row>
    <row r="138" spans="1:20">
      <c r="A138" s="9" t="s">
        <v>390</v>
      </c>
      <c r="B138" s="10">
        <v>185</v>
      </c>
      <c r="C138" s="13">
        <v>20</v>
      </c>
      <c r="D138" s="13">
        <v>25</v>
      </c>
      <c r="E138" s="205">
        <f t="shared" si="12"/>
        <v>2.7027027027027026</v>
      </c>
      <c r="F138" s="206">
        <f t="shared" si="14"/>
        <v>17.297297297297298</v>
      </c>
      <c r="O138" s="9" t="s">
        <v>727</v>
      </c>
      <c r="P138" s="10">
        <v>188</v>
      </c>
      <c r="Q138" s="28">
        <v>20</v>
      </c>
      <c r="R138" s="13">
        <v>25</v>
      </c>
      <c r="S138" s="203">
        <f t="shared" si="16"/>
        <v>2.6595744680851063</v>
      </c>
      <c r="T138" s="204">
        <f t="shared" si="17"/>
        <v>17.340425531914892</v>
      </c>
    </row>
    <row r="139" spans="1:20">
      <c r="A139" s="9" t="s">
        <v>391</v>
      </c>
      <c r="B139" s="10">
        <v>152</v>
      </c>
      <c r="C139" s="13">
        <v>20</v>
      </c>
      <c r="D139" s="13">
        <v>25</v>
      </c>
      <c r="E139" s="205">
        <f t="shared" si="12"/>
        <v>3.2894736842105261</v>
      </c>
      <c r="F139" s="206">
        <f t="shared" si="14"/>
        <v>16.710526315789473</v>
      </c>
      <c r="O139" s="9" t="s">
        <v>728</v>
      </c>
      <c r="P139" s="10">
        <v>305</v>
      </c>
      <c r="Q139" s="28">
        <v>20</v>
      </c>
      <c r="R139" s="13">
        <v>25</v>
      </c>
      <c r="S139" s="203">
        <f t="shared" si="16"/>
        <v>1.639344262295082</v>
      </c>
      <c r="T139" s="204">
        <f t="shared" si="17"/>
        <v>18.360655737704917</v>
      </c>
    </row>
    <row r="140" spans="1:20">
      <c r="A140" s="9" t="s">
        <v>392</v>
      </c>
      <c r="B140" s="10">
        <v>146</v>
      </c>
      <c r="C140" s="13">
        <v>20</v>
      </c>
      <c r="D140" s="13">
        <v>25</v>
      </c>
      <c r="E140" s="205">
        <f t="shared" si="12"/>
        <v>3.4246575342465753</v>
      </c>
      <c r="F140" s="206">
        <f t="shared" si="14"/>
        <v>16.575342465753426</v>
      </c>
      <c r="O140" s="9" t="s">
        <v>729</v>
      </c>
      <c r="P140" s="10">
        <v>303</v>
      </c>
      <c r="Q140" s="28">
        <v>20</v>
      </c>
      <c r="R140" s="13">
        <v>25</v>
      </c>
      <c r="S140" s="203">
        <f t="shared" si="16"/>
        <v>1.6501650165016502</v>
      </c>
      <c r="T140" s="204">
        <f t="shared" si="17"/>
        <v>18.349834983498351</v>
      </c>
    </row>
    <row r="141" spans="1:20">
      <c r="A141" s="9" t="s">
        <v>394</v>
      </c>
      <c r="B141" s="10">
        <v>182</v>
      </c>
      <c r="C141" s="13">
        <v>20</v>
      </c>
      <c r="D141" s="13">
        <v>25</v>
      </c>
      <c r="E141" s="205">
        <f t="shared" si="12"/>
        <v>2.7472527472527473</v>
      </c>
      <c r="F141" s="206">
        <f t="shared" si="14"/>
        <v>17.252747252747252</v>
      </c>
      <c r="O141" s="9" t="s">
        <v>730</v>
      </c>
      <c r="P141" s="10">
        <v>387</v>
      </c>
      <c r="Q141" s="28">
        <v>20</v>
      </c>
      <c r="R141" s="13">
        <v>25</v>
      </c>
      <c r="S141" s="203">
        <f t="shared" si="16"/>
        <v>1.2919896640826873</v>
      </c>
      <c r="T141" s="204">
        <f t="shared" si="17"/>
        <v>18.708010335917312</v>
      </c>
    </row>
    <row r="142" spans="1:20">
      <c r="A142" s="9" t="s">
        <v>395</v>
      </c>
      <c r="B142" s="10">
        <v>120</v>
      </c>
      <c r="C142" s="13">
        <v>20</v>
      </c>
      <c r="D142" s="13">
        <v>25</v>
      </c>
      <c r="E142" s="205">
        <f t="shared" si="12"/>
        <v>4.166666666666667</v>
      </c>
      <c r="F142" s="206">
        <f t="shared" si="14"/>
        <v>15.833333333333332</v>
      </c>
      <c r="O142" s="9" t="s">
        <v>731</v>
      </c>
      <c r="P142" s="13">
        <v>395</v>
      </c>
      <c r="Q142" s="28">
        <v>20</v>
      </c>
      <c r="R142" s="13">
        <v>25</v>
      </c>
      <c r="S142" s="203">
        <f t="shared" si="16"/>
        <v>1.2658227848101267</v>
      </c>
      <c r="T142" s="204">
        <f t="shared" si="17"/>
        <v>18.734177215189874</v>
      </c>
    </row>
    <row r="143" spans="1:20">
      <c r="A143" s="9" t="s">
        <v>396</v>
      </c>
      <c r="B143" s="10">
        <v>200</v>
      </c>
      <c r="C143" s="13">
        <v>20</v>
      </c>
      <c r="D143" s="13">
        <v>25</v>
      </c>
      <c r="E143" s="205">
        <f t="shared" si="12"/>
        <v>2.5</v>
      </c>
      <c r="F143" s="206">
        <f t="shared" si="14"/>
        <v>17.5</v>
      </c>
      <c r="O143" s="9" t="s">
        <v>732</v>
      </c>
      <c r="P143" s="10">
        <v>199</v>
      </c>
      <c r="Q143" s="28">
        <v>20</v>
      </c>
      <c r="R143" s="13">
        <v>25</v>
      </c>
      <c r="S143" s="203">
        <f t="shared" si="16"/>
        <v>2.512562814070352</v>
      </c>
      <c r="T143" s="204">
        <f t="shared" si="17"/>
        <v>17.487437185929647</v>
      </c>
    </row>
    <row r="144" spans="1:20">
      <c r="A144" s="9" t="s">
        <v>397</v>
      </c>
      <c r="B144" s="10">
        <v>198</v>
      </c>
      <c r="C144" s="13">
        <v>20</v>
      </c>
      <c r="D144" s="13">
        <v>25</v>
      </c>
      <c r="E144" s="205">
        <f t="shared" si="12"/>
        <v>2.5252525252525251</v>
      </c>
      <c r="F144" s="206">
        <f t="shared" si="14"/>
        <v>17.474747474747474</v>
      </c>
      <c r="O144" s="9" t="s">
        <v>733</v>
      </c>
      <c r="P144" s="10">
        <v>456</v>
      </c>
      <c r="Q144" s="28">
        <v>20</v>
      </c>
      <c r="R144" s="13">
        <v>25</v>
      </c>
      <c r="S144" s="203">
        <f t="shared" si="16"/>
        <v>1.0964912280701755</v>
      </c>
      <c r="T144" s="204">
        <f t="shared" si="17"/>
        <v>18.903508771929825</v>
      </c>
    </row>
    <row r="145" spans="1:20">
      <c r="A145" s="9" t="s">
        <v>398</v>
      </c>
      <c r="B145" s="10">
        <v>211</v>
      </c>
      <c r="C145" s="13">
        <v>20</v>
      </c>
      <c r="D145" s="13">
        <v>25</v>
      </c>
      <c r="E145" s="205">
        <f t="shared" si="12"/>
        <v>2.3696682464454977</v>
      </c>
      <c r="F145" s="206">
        <f t="shared" si="14"/>
        <v>17.630331753554501</v>
      </c>
      <c r="O145" s="9" t="s">
        <v>734</v>
      </c>
      <c r="P145" s="13">
        <v>164</v>
      </c>
      <c r="Q145" s="28">
        <v>20</v>
      </c>
      <c r="R145" s="13">
        <v>25</v>
      </c>
      <c r="S145" s="203">
        <f t="shared" si="16"/>
        <v>3.0487804878048781</v>
      </c>
      <c r="T145" s="204">
        <f t="shared" si="17"/>
        <v>16.951219512195124</v>
      </c>
    </row>
    <row r="146" spans="1:20">
      <c r="A146" s="9" t="s">
        <v>399</v>
      </c>
      <c r="B146" s="10">
        <v>187</v>
      </c>
      <c r="C146" s="13">
        <v>20</v>
      </c>
      <c r="D146" s="13">
        <v>25</v>
      </c>
      <c r="E146" s="205">
        <f t="shared" si="12"/>
        <v>2.6737967914438503</v>
      </c>
      <c r="F146" s="206">
        <f t="shared" si="14"/>
        <v>17.326203208556151</v>
      </c>
      <c r="O146" s="9" t="s">
        <v>735</v>
      </c>
      <c r="P146" s="10">
        <v>201</v>
      </c>
      <c r="Q146" s="28">
        <v>20</v>
      </c>
      <c r="R146" s="13">
        <v>25</v>
      </c>
      <c r="S146" s="203">
        <f t="shared" si="16"/>
        <v>2.4875621890547261</v>
      </c>
      <c r="T146" s="204">
        <f t="shared" si="17"/>
        <v>17.512437810945272</v>
      </c>
    </row>
    <row r="147" spans="1:20">
      <c r="A147" s="9" t="s">
        <v>400</v>
      </c>
      <c r="B147" s="10">
        <v>170</v>
      </c>
      <c r="C147" s="13">
        <v>20</v>
      </c>
      <c r="D147" s="13">
        <v>25</v>
      </c>
      <c r="E147" s="205">
        <f t="shared" si="12"/>
        <v>2.9411764705882355</v>
      </c>
      <c r="F147" s="206">
        <f t="shared" si="14"/>
        <v>17.058823529411764</v>
      </c>
      <c r="O147" s="9" t="s">
        <v>736</v>
      </c>
      <c r="P147" s="10">
        <v>203</v>
      </c>
      <c r="Q147" s="28">
        <v>20</v>
      </c>
      <c r="R147" s="13">
        <v>25</v>
      </c>
      <c r="S147" s="203">
        <f t="shared" si="16"/>
        <v>2.4630541871921183</v>
      </c>
      <c r="T147" s="204">
        <f t="shared" si="17"/>
        <v>17.536945812807883</v>
      </c>
    </row>
    <row r="148" spans="1:20">
      <c r="A148" s="9" t="s">
        <v>401</v>
      </c>
      <c r="B148" s="10">
        <v>155</v>
      </c>
      <c r="C148" s="13">
        <v>20</v>
      </c>
      <c r="D148" s="13">
        <v>25</v>
      </c>
      <c r="E148" s="205">
        <f t="shared" si="12"/>
        <v>3.225806451612903</v>
      </c>
      <c r="F148" s="206">
        <f t="shared" si="14"/>
        <v>16.774193548387096</v>
      </c>
      <c r="O148" s="9" t="s">
        <v>737</v>
      </c>
      <c r="P148" s="10">
        <v>213</v>
      </c>
      <c r="Q148" s="28">
        <v>20</v>
      </c>
      <c r="R148" s="13">
        <v>25</v>
      </c>
      <c r="S148" s="203">
        <f t="shared" si="16"/>
        <v>2.347417840375587</v>
      </c>
      <c r="T148" s="204">
        <f t="shared" si="17"/>
        <v>17.652582159624412</v>
      </c>
    </row>
    <row r="149" spans="1:20">
      <c r="A149" s="9" t="s">
        <v>402</v>
      </c>
      <c r="B149" s="10">
        <v>195</v>
      </c>
      <c r="C149" s="13">
        <v>20</v>
      </c>
      <c r="D149" s="13">
        <v>25</v>
      </c>
      <c r="E149" s="205">
        <f t="shared" si="12"/>
        <v>2.5641025641025643</v>
      </c>
      <c r="F149" s="206">
        <f t="shared" si="14"/>
        <v>17.435897435897434</v>
      </c>
      <c r="O149" s="9" t="s">
        <v>738</v>
      </c>
      <c r="P149" s="10">
        <v>321</v>
      </c>
      <c r="Q149" s="28">
        <v>20</v>
      </c>
      <c r="R149" s="13">
        <v>25</v>
      </c>
      <c r="S149" s="203">
        <f t="shared" si="16"/>
        <v>1.557632398753894</v>
      </c>
      <c r="T149" s="204">
        <f t="shared" si="17"/>
        <v>18.442367601246104</v>
      </c>
    </row>
    <row r="150" spans="1:20">
      <c r="A150" s="9" t="s">
        <v>403</v>
      </c>
      <c r="B150" s="10">
        <v>156</v>
      </c>
      <c r="C150" s="13">
        <v>20</v>
      </c>
      <c r="D150" s="13">
        <v>25</v>
      </c>
      <c r="E150" s="205">
        <f t="shared" si="12"/>
        <v>3.2051282051282053</v>
      </c>
      <c r="F150" s="206">
        <f t="shared" si="14"/>
        <v>16.794871794871796</v>
      </c>
      <c r="O150" s="9" t="s">
        <v>739</v>
      </c>
      <c r="P150" s="10">
        <v>210</v>
      </c>
      <c r="Q150" s="28">
        <v>20</v>
      </c>
      <c r="R150" s="13">
        <v>25</v>
      </c>
      <c r="S150" s="203">
        <f t="shared" si="16"/>
        <v>2.3809523809523809</v>
      </c>
      <c r="T150" s="204">
        <f t="shared" si="17"/>
        <v>17.61904761904762</v>
      </c>
    </row>
    <row r="151" spans="1:20">
      <c r="A151" s="9" t="s">
        <v>404</v>
      </c>
      <c r="B151" s="10">
        <v>175</v>
      </c>
      <c r="C151" s="13">
        <v>20</v>
      </c>
      <c r="D151" s="13">
        <v>25</v>
      </c>
      <c r="E151" s="205">
        <f t="shared" si="12"/>
        <v>2.8571428571428572</v>
      </c>
      <c r="F151" s="206">
        <f t="shared" si="14"/>
        <v>17.142857142857142</v>
      </c>
      <c r="O151" s="9" t="s">
        <v>740</v>
      </c>
      <c r="P151" s="10">
        <v>232</v>
      </c>
      <c r="Q151" s="28">
        <v>20</v>
      </c>
      <c r="R151" s="13">
        <v>25</v>
      </c>
      <c r="S151" s="203">
        <f t="shared" si="16"/>
        <v>2.1551724137931036</v>
      </c>
      <c r="T151" s="204">
        <f t="shared" si="17"/>
        <v>17.844827586206897</v>
      </c>
    </row>
    <row r="152" spans="1:20">
      <c r="A152" s="9" t="s">
        <v>405</v>
      </c>
      <c r="B152" s="10">
        <v>184</v>
      </c>
      <c r="C152" s="13">
        <v>20</v>
      </c>
      <c r="D152" s="13">
        <v>25</v>
      </c>
      <c r="E152" s="205">
        <f t="shared" si="12"/>
        <v>2.7173913043478262</v>
      </c>
      <c r="F152" s="206">
        <f t="shared" si="14"/>
        <v>17.282608695652172</v>
      </c>
      <c r="O152" s="9" t="s">
        <v>741</v>
      </c>
      <c r="P152" s="10">
        <v>223</v>
      </c>
      <c r="Q152" s="28">
        <v>20</v>
      </c>
      <c r="R152" s="13">
        <v>25</v>
      </c>
      <c r="S152" s="203">
        <f t="shared" si="16"/>
        <v>2.2421524663677128</v>
      </c>
      <c r="T152" s="204">
        <f t="shared" si="17"/>
        <v>17.757847533632287</v>
      </c>
    </row>
    <row r="153" spans="1:20">
      <c r="A153" s="9" t="s">
        <v>406</v>
      </c>
      <c r="B153" s="10">
        <v>185</v>
      </c>
      <c r="C153" s="13">
        <v>20</v>
      </c>
      <c r="D153" s="13">
        <v>25</v>
      </c>
      <c r="E153" s="205">
        <f t="shared" si="12"/>
        <v>2.7027027027027026</v>
      </c>
      <c r="F153" s="206">
        <f t="shared" si="14"/>
        <v>17.297297297297298</v>
      </c>
      <c r="O153" s="9" t="s">
        <v>742</v>
      </c>
      <c r="P153" s="10">
        <v>615</v>
      </c>
      <c r="Q153" s="28">
        <v>25</v>
      </c>
      <c r="R153" s="13">
        <v>25</v>
      </c>
      <c r="S153" s="203">
        <f t="shared" si="16"/>
        <v>1.0162601626016261</v>
      </c>
      <c r="T153" s="204">
        <f t="shared" si="17"/>
        <v>23.983739837398375</v>
      </c>
    </row>
    <row r="154" spans="1:20">
      <c r="A154" s="9" t="s">
        <v>407</v>
      </c>
      <c r="B154" s="10">
        <v>151</v>
      </c>
      <c r="C154" s="13">
        <v>20</v>
      </c>
      <c r="D154" s="13">
        <v>25</v>
      </c>
      <c r="E154" s="205">
        <f t="shared" si="12"/>
        <v>3.3112582781456954</v>
      </c>
      <c r="F154" s="206">
        <f t="shared" si="14"/>
        <v>16.688741721854306</v>
      </c>
      <c r="O154" s="9" t="s">
        <v>743</v>
      </c>
      <c r="P154" s="10">
        <v>703</v>
      </c>
      <c r="Q154" s="28">
        <v>30</v>
      </c>
      <c r="R154" s="13">
        <v>25</v>
      </c>
      <c r="S154" s="203">
        <f t="shared" si="16"/>
        <v>1.0668563300142246</v>
      </c>
      <c r="T154" s="204">
        <f t="shared" si="17"/>
        <v>28.933143669985775</v>
      </c>
    </row>
    <row r="155" spans="1:20">
      <c r="A155" s="9" t="s">
        <v>408</v>
      </c>
      <c r="B155" s="10">
        <v>194</v>
      </c>
      <c r="C155" s="13">
        <v>20</v>
      </c>
      <c r="D155" s="13">
        <v>25</v>
      </c>
      <c r="E155" s="205">
        <f t="shared" si="12"/>
        <v>2.5773195876288661</v>
      </c>
      <c r="F155" s="206">
        <f t="shared" si="14"/>
        <v>17.422680412371133</v>
      </c>
      <c r="O155" s="9" t="s">
        <v>744</v>
      </c>
      <c r="P155" s="10">
        <v>352</v>
      </c>
      <c r="Q155" s="28">
        <v>20</v>
      </c>
      <c r="R155" s="13">
        <v>25</v>
      </c>
      <c r="S155" s="203">
        <f t="shared" si="16"/>
        <v>1.4204545454545454</v>
      </c>
      <c r="T155" s="204">
        <f t="shared" si="17"/>
        <v>18.579545454545453</v>
      </c>
    </row>
    <row r="156" spans="1:20">
      <c r="A156" s="9" t="s">
        <v>409</v>
      </c>
      <c r="B156" s="10">
        <v>185</v>
      </c>
      <c r="C156" s="13">
        <v>20</v>
      </c>
      <c r="D156" s="13">
        <v>25</v>
      </c>
      <c r="E156" s="205">
        <f t="shared" si="12"/>
        <v>2.7027027027027026</v>
      </c>
      <c r="F156" s="206">
        <f t="shared" si="14"/>
        <v>17.297297297297298</v>
      </c>
      <c r="O156" s="9" t="s">
        <v>745</v>
      </c>
      <c r="P156" s="10">
        <v>664</v>
      </c>
      <c r="Q156" s="28">
        <v>30</v>
      </c>
      <c r="R156" s="13">
        <v>25</v>
      </c>
      <c r="S156" s="203">
        <f t="shared" si="16"/>
        <v>1.1295180722891567</v>
      </c>
      <c r="T156" s="204">
        <f t="shared" si="17"/>
        <v>28.870481927710845</v>
      </c>
    </row>
    <row r="157" spans="1:20">
      <c r="A157" s="9" t="s">
        <v>410</v>
      </c>
      <c r="B157" s="10">
        <v>223</v>
      </c>
      <c r="C157" s="13">
        <v>20</v>
      </c>
      <c r="D157" s="13">
        <v>25</v>
      </c>
      <c r="E157" s="205">
        <f t="shared" si="12"/>
        <v>2.2421524663677128</v>
      </c>
      <c r="F157" s="206">
        <f t="shared" si="14"/>
        <v>17.757847533632287</v>
      </c>
      <c r="O157" s="9" t="s">
        <v>746</v>
      </c>
      <c r="P157" s="10">
        <v>284</v>
      </c>
      <c r="Q157" s="28">
        <v>20</v>
      </c>
      <c r="R157" s="13">
        <v>25</v>
      </c>
      <c r="S157" s="203">
        <f t="shared" si="16"/>
        <v>1.7605633802816902</v>
      </c>
      <c r="T157" s="204">
        <f t="shared" si="17"/>
        <v>18.239436619718308</v>
      </c>
    </row>
    <row r="158" spans="1:20">
      <c r="A158" s="9" t="s">
        <v>411</v>
      </c>
      <c r="B158" s="10">
        <v>222</v>
      </c>
      <c r="C158" s="13">
        <v>20</v>
      </c>
      <c r="D158" s="13">
        <v>25</v>
      </c>
      <c r="E158" s="205">
        <f t="shared" si="12"/>
        <v>2.2522522522522523</v>
      </c>
      <c r="F158" s="206">
        <f t="shared" si="14"/>
        <v>17.747747747747749</v>
      </c>
      <c r="O158" s="9" t="s">
        <v>747</v>
      </c>
      <c r="P158" s="10">
        <v>288</v>
      </c>
      <c r="Q158" s="28">
        <v>20</v>
      </c>
      <c r="R158" s="13">
        <v>25</v>
      </c>
      <c r="S158" s="203">
        <f t="shared" si="16"/>
        <v>1.7361111111111112</v>
      </c>
      <c r="T158" s="204">
        <f t="shared" si="17"/>
        <v>18.263888888888889</v>
      </c>
    </row>
    <row r="159" spans="1:20">
      <c r="A159" s="9" t="s">
        <v>412</v>
      </c>
      <c r="B159" s="10">
        <v>214</v>
      </c>
      <c r="C159" s="13">
        <v>20</v>
      </c>
      <c r="D159" s="13">
        <v>25</v>
      </c>
      <c r="E159" s="205">
        <f t="shared" si="12"/>
        <v>2.3364485981308412</v>
      </c>
      <c r="F159" s="206">
        <f t="shared" si="14"/>
        <v>17.66355140186916</v>
      </c>
      <c r="O159" s="9" t="s">
        <v>748</v>
      </c>
      <c r="P159" s="10">
        <v>350</v>
      </c>
      <c r="Q159" s="28">
        <v>20</v>
      </c>
      <c r="R159" s="13">
        <v>25</v>
      </c>
      <c r="S159" s="203">
        <f t="shared" si="16"/>
        <v>1.4285714285714286</v>
      </c>
      <c r="T159" s="204">
        <f t="shared" si="17"/>
        <v>18.571428571428573</v>
      </c>
    </row>
    <row r="160" spans="1:20">
      <c r="A160" s="9" t="s">
        <v>413</v>
      </c>
      <c r="B160" s="10">
        <v>154</v>
      </c>
      <c r="C160" s="13">
        <v>20</v>
      </c>
      <c r="D160" s="13">
        <v>25</v>
      </c>
      <c r="E160" s="205">
        <f t="shared" si="12"/>
        <v>3.2467532467532467</v>
      </c>
      <c r="F160" s="206">
        <f t="shared" si="14"/>
        <v>16.753246753246753</v>
      </c>
      <c r="O160" s="9" t="s">
        <v>749</v>
      </c>
      <c r="P160" s="10">
        <v>130</v>
      </c>
      <c r="Q160" s="28">
        <v>20</v>
      </c>
      <c r="R160" s="13">
        <v>25</v>
      </c>
      <c r="S160" s="203">
        <f t="shared" si="16"/>
        <v>3.8461538461538463</v>
      </c>
      <c r="T160" s="204">
        <f t="shared" si="17"/>
        <v>16.153846153846153</v>
      </c>
    </row>
    <row r="161" spans="1:20">
      <c r="A161" s="9" t="s">
        <v>414</v>
      </c>
      <c r="B161" s="10">
        <v>182</v>
      </c>
      <c r="C161" s="13">
        <v>20</v>
      </c>
      <c r="D161" s="13">
        <v>25</v>
      </c>
      <c r="E161" s="205">
        <f t="shared" si="12"/>
        <v>2.7472527472527473</v>
      </c>
      <c r="F161" s="206">
        <f t="shared" si="14"/>
        <v>17.252747252747252</v>
      </c>
      <c r="O161" s="9" t="s">
        <v>750</v>
      </c>
      <c r="P161" s="13">
        <v>204</v>
      </c>
      <c r="Q161" s="28">
        <v>20</v>
      </c>
      <c r="R161" s="13">
        <v>25</v>
      </c>
      <c r="S161" s="203">
        <f t="shared" si="16"/>
        <v>2.4509803921568629</v>
      </c>
      <c r="T161" s="204">
        <f t="shared" si="17"/>
        <v>17.549019607843135</v>
      </c>
    </row>
    <row r="162" spans="1:20">
      <c r="A162" s="9" t="s">
        <v>415</v>
      </c>
      <c r="B162" s="10">
        <v>139</v>
      </c>
      <c r="C162" s="13">
        <v>20</v>
      </c>
      <c r="D162" s="13">
        <v>25</v>
      </c>
      <c r="E162" s="205">
        <f t="shared" si="12"/>
        <v>3.5971223021582732</v>
      </c>
      <c r="F162" s="206">
        <f t="shared" si="14"/>
        <v>16.402877697841728</v>
      </c>
      <c r="O162" s="9" t="s">
        <v>751</v>
      </c>
      <c r="P162" s="10">
        <v>260</v>
      </c>
      <c r="Q162" s="28">
        <v>20</v>
      </c>
      <c r="R162" s="13">
        <v>25</v>
      </c>
      <c r="S162" s="203">
        <f t="shared" si="16"/>
        <v>1.9230769230769231</v>
      </c>
      <c r="T162" s="204">
        <f t="shared" si="17"/>
        <v>18.076923076923077</v>
      </c>
    </row>
    <row r="163" spans="1:20">
      <c r="A163" s="9" t="s">
        <v>416</v>
      </c>
      <c r="B163" s="10">
        <v>150</v>
      </c>
      <c r="C163" s="13">
        <v>20</v>
      </c>
      <c r="D163" s="13">
        <v>25</v>
      </c>
      <c r="E163" s="205">
        <f t="shared" si="12"/>
        <v>3.3333333333333335</v>
      </c>
      <c r="F163" s="206">
        <f t="shared" si="14"/>
        <v>16.666666666666668</v>
      </c>
      <c r="O163" s="9" t="s">
        <v>752</v>
      </c>
      <c r="P163" s="13">
        <v>208</v>
      </c>
      <c r="Q163" s="28">
        <v>20</v>
      </c>
      <c r="R163" s="13">
        <v>25</v>
      </c>
      <c r="S163" s="203">
        <f t="shared" si="16"/>
        <v>2.4038461538461537</v>
      </c>
      <c r="T163" s="204">
        <f t="shared" si="17"/>
        <v>17.596153846153847</v>
      </c>
    </row>
    <row r="164" spans="1:20">
      <c r="A164" s="9" t="s">
        <v>417</v>
      </c>
      <c r="B164" s="10">
        <v>200</v>
      </c>
      <c r="C164" s="13">
        <v>20</v>
      </c>
      <c r="D164" s="13">
        <v>25</v>
      </c>
      <c r="E164" s="205">
        <f t="shared" si="12"/>
        <v>2.5</v>
      </c>
      <c r="F164" s="206">
        <f t="shared" si="14"/>
        <v>17.5</v>
      </c>
      <c r="O164" s="9" t="s">
        <v>753</v>
      </c>
      <c r="P164" s="10">
        <v>386</v>
      </c>
      <c r="Q164" s="28">
        <v>20</v>
      </c>
      <c r="R164" s="13">
        <v>25</v>
      </c>
      <c r="S164" s="203">
        <f t="shared" si="16"/>
        <v>1.2953367875647668</v>
      </c>
      <c r="T164" s="204">
        <f t="shared" si="17"/>
        <v>18.704663212435232</v>
      </c>
    </row>
    <row r="165" spans="1:20">
      <c r="A165" s="9" t="s">
        <v>418</v>
      </c>
      <c r="B165" s="10">
        <v>157</v>
      </c>
      <c r="C165" s="13">
        <v>20</v>
      </c>
      <c r="D165" s="13">
        <v>25</v>
      </c>
      <c r="E165" s="205">
        <f t="shared" si="12"/>
        <v>3.1847133757961785</v>
      </c>
      <c r="F165" s="206">
        <f t="shared" si="14"/>
        <v>16.815286624203821</v>
      </c>
      <c r="O165" s="9" t="s">
        <v>754</v>
      </c>
      <c r="P165" s="10">
        <v>540</v>
      </c>
      <c r="Q165" s="28">
        <v>25</v>
      </c>
      <c r="R165" s="13">
        <v>25</v>
      </c>
      <c r="S165" s="203">
        <f t="shared" si="16"/>
        <v>1.1574074074074074</v>
      </c>
      <c r="T165" s="204">
        <f t="shared" si="17"/>
        <v>23.842592592592592</v>
      </c>
    </row>
    <row r="166" spans="1:20">
      <c r="A166" s="9" t="s">
        <v>419</v>
      </c>
      <c r="B166" s="10">
        <v>185</v>
      </c>
      <c r="C166" s="13">
        <v>20</v>
      </c>
      <c r="D166" s="13">
        <v>25</v>
      </c>
      <c r="E166" s="205">
        <f t="shared" si="12"/>
        <v>2.7027027027027026</v>
      </c>
      <c r="F166" s="206">
        <f t="shared" si="14"/>
        <v>17.297297297297298</v>
      </c>
      <c r="O166" s="9" t="s">
        <v>755</v>
      </c>
      <c r="P166" s="13">
        <v>142</v>
      </c>
      <c r="Q166" s="28">
        <v>20</v>
      </c>
      <c r="R166" s="13">
        <v>25</v>
      </c>
      <c r="S166" s="203">
        <f t="shared" si="16"/>
        <v>3.5211267605633805</v>
      </c>
      <c r="T166" s="204">
        <f t="shared" si="17"/>
        <v>16.47887323943662</v>
      </c>
    </row>
    <row r="167" spans="1:20">
      <c r="A167" s="9" t="s">
        <v>420</v>
      </c>
      <c r="B167" s="10">
        <v>152</v>
      </c>
      <c r="C167" s="13">
        <v>20</v>
      </c>
      <c r="D167" s="13">
        <v>25</v>
      </c>
      <c r="E167" s="205">
        <f t="shared" si="12"/>
        <v>3.2894736842105261</v>
      </c>
      <c r="F167" s="206">
        <f t="shared" si="14"/>
        <v>16.710526315789473</v>
      </c>
      <c r="O167" s="9" t="s">
        <v>756</v>
      </c>
      <c r="P167" s="13">
        <v>512</v>
      </c>
      <c r="Q167" s="28">
        <v>20</v>
      </c>
      <c r="R167" s="13">
        <v>25</v>
      </c>
      <c r="S167" s="203">
        <f t="shared" si="16"/>
        <v>0.9765625</v>
      </c>
      <c r="T167" s="204">
        <f t="shared" si="17"/>
        <v>19.0234375</v>
      </c>
    </row>
    <row r="168" spans="1:20">
      <c r="A168" s="9" t="s">
        <v>422</v>
      </c>
      <c r="B168" s="10">
        <v>170</v>
      </c>
      <c r="C168" s="13">
        <v>20</v>
      </c>
      <c r="D168" s="13">
        <v>25</v>
      </c>
      <c r="E168" s="205">
        <f t="shared" si="12"/>
        <v>2.9411764705882355</v>
      </c>
      <c r="F168" s="206">
        <f t="shared" si="14"/>
        <v>17.058823529411764</v>
      </c>
      <c r="O168" s="9" t="s">
        <v>757</v>
      </c>
      <c r="P168" s="10">
        <v>423</v>
      </c>
      <c r="Q168" s="28">
        <v>20</v>
      </c>
      <c r="R168" s="13">
        <v>25</v>
      </c>
      <c r="S168" s="203">
        <f t="shared" si="16"/>
        <v>1.1820330969267139</v>
      </c>
      <c r="T168" s="204">
        <f t="shared" si="17"/>
        <v>18.817966903073287</v>
      </c>
    </row>
    <row r="169" spans="1:20">
      <c r="A169" s="9" t="s">
        <v>423</v>
      </c>
      <c r="B169" s="10">
        <v>179</v>
      </c>
      <c r="C169" s="13">
        <v>20</v>
      </c>
      <c r="D169" s="13">
        <v>25</v>
      </c>
      <c r="E169" s="205">
        <f t="shared" si="12"/>
        <v>2.7932960893854748</v>
      </c>
      <c r="F169" s="206">
        <f t="shared" si="14"/>
        <v>17.206703910614525</v>
      </c>
      <c r="O169" s="9" t="s">
        <v>758</v>
      </c>
      <c r="P169" s="10">
        <v>187</v>
      </c>
      <c r="Q169" s="28">
        <v>20</v>
      </c>
      <c r="R169" s="13">
        <v>25</v>
      </c>
      <c r="S169" s="203">
        <f t="shared" si="16"/>
        <v>2.6737967914438503</v>
      </c>
      <c r="T169" s="204">
        <f t="shared" si="17"/>
        <v>17.326203208556151</v>
      </c>
    </row>
    <row r="170" spans="1:20">
      <c r="A170" s="9" t="s">
        <v>425</v>
      </c>
      <c r="B170" s="10">
        <v>155</v>
      </c>
      <c r="C170" s="13">
        <v>20</v>
      </c>
      <c r="D170" s="13">
        <v>25</v>
      </c>
      <c r="E170" s="205">
        <f t="shared" si="12"/>
        <v>3.225806451612903</v>
      </c>
      <c r="F170" s="206">
        <f t="shared" si="14"/>
        <v>16.774193548387096</v>
      </c>
      <c r="O170" s="9" t="s">
        <v>759</v>
      </c>
      <c r="P170" s="10">
        <v>244</v>
      </c>
      <c r="Q170" s="28">
        <v>20</v>
      </c>
      <c r="R170" s="13">
        <v>25</v>
      </c>
      <c r="S170" s="203">
        <f t="shared" si="16"/>
        <v>2.0491803278688523</v>
      </c>
      <c r="T170" s="204">
        <f t="shared" si="17"/>
        <v>17.950819672131146</v>
      </c>
    </row>
    <row r="171" spans="1:20">
      <c r="A171" s="9" t="s">
        <v>426</v>
      </c>
      <c r="B171" s="10">
        <v>220</v>
      </c>
      <c r="C171" s="13">
        <v>20</v>
      </c>
      <c r="D171" s="13">
        <v>25</v>
      </c>
      <c r="E171" s="205">
        <f t="shared" si="12"/>
        <v>2.2727272727272729</v>
      </c>
      <c r="F171" s="206">
        <f t="shared" si="14"/>
        <v>17.727272727272727</v>
      </c>
      <c r="O171" s="9" t="s">
        <v>760</v>
      </c>
      <c r="P171" s="10">
        <v>533</v>
      </c>
      <c r="Q171" s="28">
        <v>25</v>
      </c>
      <c r="R171" s="13">
        <v>25</v>
      </c>
      <c r="S171" s="203">
        <f t="shared" si="16"/>
        <v>1.1726078799249531</v>
      </c>
      <c r="T171" s="204">
        <f t="shared" si="17"/>
        <v>23.827392120075046</v>
      </c>
    </row>
    <row r="172" spans="1:20">
      <c r="A172" s="9" t="s">
        <v>428</v>
      </c>
      <c r="B172" s="10">
        <v>179</v>
      </c>
      <c r="C172" s="13">
        <v>20</v>
      </c>
      <c r="D172" s="13">
        <v>25</v>
      </c>
      <c r="E172" s="205">
        <f t="shared" si="12"/>
        <v>2.7932960893854748</v>
      </c>
      <c r="F172" s="206">
        <f t="shared" si="14"/>
        <v>17.206703910614525</v>
      </c>
      <c r="O172" s="9" t="s">
        <v>761</v>
      </c>
      <c r="P172" s="10">
        <v>532</v>
      </c>
      <c r="Q172" s="28">
        <v>25</v>
      </c>
      <c r="R172" s="13">
        <v>25</v>
      </c>
      <c r="S172" s="203">
        <f t="shared" si="16"/>
        <v>1.1748120300751879</v>
      </c>
      <c r="T172" s="204">
        <f t="shared" si="17"/>
        <v>23.825187969924812</v>
      </c>
    </row>
    <row r="173" spans="1:20">
      <c r="A173" s="9" t="s">
        <v>429</v>
      </c>
      <c r="B173" s="10">
        <v>280</v>
      </c>
      <c r="C173" s="13">
        <v>20</v>
      </c>
      <c r="D173" s="13">
        <v>25</v>
      </c>
      <c r="E173" s="205">
        <f t="shared" si="12"/>
        <v>1.7857142857142858</v>
      </c>
      <c r="F173" s="206">
        <f t="shared" si="14"/>
        <v>18.214285714285715</v>
      </c>
      <c r="O173" s="9" t="s">
        <v>762</v>
      </c>
      <c r="P173" s="10">
        <v>381</v>
      </c>
      <c r="Q173" s="28">
        <v>20</v>
      </c>
      <c r="R173" s="13">
        <v>25</v>
      </c>
      <c r="S173" s="203">
        <f t="shared" si="16"/>
        <v>1.3123359580052494</v>
      </c>
      <c r="T173" s="204">
        <f t="shared" si="17"/>
        <v>18.687664041994751</v>
      </c>
    </row>
    <row r="174" spans="1:20">
      <c r="A174" s="9" t="s">
        <v>430</v>
      </c>
      <c r="B174" s="10">
        <v>241</v>
      </c>
      <c r="C174" s="13">
        <v>20</v>
      </c>
      <c r="D174" s="13">
        <v>25</v>
      </c>
      <c r="E174" s="205">
        <f t="shared" si="12"/>
        <v>2.0746887966804981</v>
      </c>
      <c r="F174" s="206">
        <f t="shared" si="14"/>
        <v>17.925311203319502</v>
      </c>
      <c r="O174" s="9" t="s">
        <v>763</v>
      </c>
      <c r="P174" s="13">
        <v>302</v>
      </c>
      <c r="Q174" s="28">
        <v>20</v>
      </c>
      <c r="R174" s="13">
        <v>25</v>
      </c>
      <c r="S174" s="203">
        <f t="shared" si="16"/>
        <v>1.6556291390728477</v>
      </c>
      <c r="T174" s="204">
        <f t="shared" si="17"/>
        <v>18.344370860927153</v>
      </c>
    </row>
    <row r="175" spans="1:20">
      <c r="A175" s="9" t="s">
        <v>431</v>
      </c>
      <c r="B175" s="10">
        <v>203</v>
      </c>
      <c r="C175" s="13">
        <v>20</v>
      </c>
      <c r="D175" s="13">
        <v>25</v>
      </c>
      <c r="E175" s="205">
        <f t="shared" si="12"/>
        <v>2.4630541871921183</v>
      </c>
      <c r="F175" s="206">
        <f t="shared" si="14"/>
        <v>17.536945812807883</v>
      </c>
      <c r="O175" s="9" t="s">
        <v>764</v>
      </c>
      <c r="P175" s="10">
        <v>315</v>
      </c>
      <c r="Q175" s="28">
        <v>20</v>
      </c>
      <c r="R175" s="13">
        <v>25</v>
      </c>
      <c r="S175" s="203">
        <f t="shared" si="16"/>
        <v>1.5873015873015872</v>
      </c>
      <c r="T175" s="204">
        <f t="shared" si="17"/>
        <v>18.412698412698411</v>
      </c>
    </row>
    <row r="176" spans="1:20">
      <c r="A176" s="9" t="s">
        <v>433</v>
      </c>
      <c r="B176" s="10">
        <v>135</v>
      </c>
      <c r="C176" s="13">
        <v>20</v>
      </c>
      <c r="D176" s="13">
        <v>25</v>
      </c>
      <c r="E176" s="205">
        <f t="shared" si="12"/>
        <v>3.7037037037037037</v>
      </c>
      <c r="F176" s="206">
        <f t="shared" si="14"/>
        <v>16.296296296296298</v>
      </c>
      <c r="O176" s="9" t="s">
        <v>765</v>
      </c>
      <c r="P176" s="10">
        <v>205</v>
      </c>
      <c r="Q176" s="28">
        <v>20</v>
      </c>
      <c r="R176" s="13">
        <v>25</v>
      </c>
      <c r="S176" s="203">
        <f t="shared" si="16"/>
        <v>2.4390243902439024</v>
      </c>
      <c r="T176" s="204">
        <f t="shared" si="17"/>
        <v>17.560975609756099</v>
      </c>
    </row>
    <row r="177" spans="1:20" ht="17" thickBot="1">
      <c r="A177" s="9" t="s">
        <v>435</v>
      </c>
      <c r="B177" s="10">
        <v>107</v>
      </c>
      <c r="C177" s="13">
        <v>20</v>
      </c>
      <c r="D177" s="13">
        <v>25</v>
      </c>
      <c r="E177" s="205">
        <f t="shared" si="12"/>
        <v>4.6728971962616823</v>
      </c>
      <c r="F177" s="206">
        <f t="shared" si="14"/>
        <v>15.327102803738317</v>
      </c>
      <c r="O177" s="177" t="s">
        <v>766</v>
      </c>
      <c r="P177" s="20">
        <v>486</v>
      </c>
      <c r="Q177" s="232">
        <v>20</v>
      </c>
      <c r="R177" s="43">
        <v>25</v>
      </c>
      <c r="S177" s="233">
        <f t="shared" si="16"/>
        <v>1.0288065843621399</v>
      </c>
      <c r="T177" s="234">
        <f t="shared" si="17"/>
        <v>18.97119341563786</v>
      </c>
    </row>
    <row r="178" spans="1:20">
      <c r="A178" s="9" t="s">
        <v>436</v>
      </c>
      <c r="B178" s="10">
        <v>190</v>
      </c>
      <c r="C178" s="13">
        <v>20</v>
      </c>
      <c r="D178" s="13">
        <v>25</v>
      </c>
      <c r="E178" s="205">
        <f t="shared" si="12"/>
        <v>2.6315789473684212</v>
      </c>
      <c r="F178" s="206">
        <f t="shared" si="14"/>
        <v>17.368421052631579</v>
      </c>
    </row>
    <row r="179" spans="1:20">
      <c r="A179" s="9" t="s">
        <v>437</v>
      </c>
      <c r="B179" s="10">
        <v>139</v>
      </c>
      <c r="C179" s="13">
        <v>20</v>
      </c>
      <c r="D179" s="13">
        <v>25</v>
      </c>
      <c r="E179" s="205">
        <f t="shared" si="12"/>
        <v>3.5971223021582732</v>
      </c>
      <c r="F179" s="206">
        <f t="shared" si="14"/>
        <v>16.402877697841728</v>
      </c>
    </row>
    <row r="180" spans="1:20">
      <c r="A180" s="9" t="s">
        <v>439</v>
      </c>
      <c r="B180" s="10">
        <v>134</v>
      </c>
      <c r="C180" s="13">
        <v>20</v>
      </c>
      <c r="D180" s="13">
        <v>25</v>
      </c>
      <c r="E180" s="205">
        <f t="shared" si="12"/>
        <v>3.7313432835820897</v>
      </c>
      <c r="F180" s="206">
        <f t="shared" si="14"/>
        <v>16.268656716417912</v>
      </c>
    </row>
    <row r="181" spans="1:20" ht="17" thickBot="1">
      <c r="A181" s="177" t="s">
        <v>440</v>
      </c>
      <c r="B181" s="180">
        <v>113</v>
      </c>
      <c r="C181" s="43">
        <v>20</v>
      </c>
      <c r="D181" s="43">
        <v>25</v>
      </c>
      <c r="E181" s="207">
        <f t="shared" si="12"/>
        <v>4.4247787610619467</v>
      </c>
      <c r="F181" s="208">
        <f t="shared" si="14"/>
        <v>15.575221238938052</v>
      </c>
    </row>
  </sheetData>
  <conditionalFormatting sqref="B2:B181">
    <cfRule type="cellIs" dxfId="2" priority="4" operator="lessThan">
      <formula>25</formula>
    </cfRule>
  </conditionalFormatting>
  <conditionalFormatting sqref="I2:I136">
    <cfRule type="cellIs" dxfId="1" priority="2" operator="lessThan">
      <formula>25</formula>
    </cfRule>
  </conditionalFormatting>
  <conditionalFormatting sqref="P2:P177">
    <cfRule type="cellIs" dxfId="0" priority="1" operator="lessThan">
      <formula>25</formula>
    </cfRule>
  </conditionalFormatting>
  <pageMargins left="0.7" right="0.7" top="0.75" bottom="0.75" header="0.3" footer="0.3"/>
  <pageSetup orientation="portrait" horizontalDpi="0" verticalDpi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838DCB-9795-5643-840F-8AB028696930}">
  <sheetPr>
    <pageSetUpPr fitToPage="1"/>
  </sheetPr>
  <dimension ref="A1:N33"/>
  <sheetViews>
    <sheetView workbookViewId="0">
      <selection activeCell="B14" sqref="B14:M21"/>
    </sheetView>
  </sheetViews>
  <sheetFormatPr baseColWidth="10" defaultRowHeight="16"/>
  <cols>
    <col min="1" max="1" width="1.85546875" bestFit="1" customWidth="1"/>
    <col min="2" max="13" width="7.85546875" customWidth="1"/>
  </cols>
  <sheetData>
    <row r="1" spans="1:14">
      <c r="A1" s="102"/>
      <c r="B1" s="101" t="s">
        <v>930</v>
      </c>
      <c r="C1" s="102"/>
      <c r="D1" s="102"/>
      <c r="E1" s="102"/>
      <c r="F1" s="102"/>
      <c r="G1" s="102"/>
      <c r="H1" s="102"/>
      <c r="I1" s="102"/>
      <c r="J1" s="102"/>
      <c r="K1" s="102"/>
      <c r="L1" s="102"/>
      <c r="M1" s="102"/>
      <c r="N1" s="171"/>
    </row>
    <row r="2" spans="1:14" ht="17" thickBot="1">
      <c r="A2" s="102"/>
      <c r="B2" s="101">
        <v>1</v>
      </c>
      <c r="C2" s="101">
        <v>2</v>
      </c>
      <c r="D2" s="101">
        <v>3</v>
      </c>
      <c r="E2" s="101">
        <v>4</v>
      </c>
      <c r="F2" s="101">
        <v>5</v>
      </c>
      <c r="G2" s="101">
        <v>6</v>
      </c>
      <c r="H2" s="101">
        <v>7</v>
      </c>
      <c r="I2" s="101">
        <v>8</v>
      </c>
      <c r="J2" s="101">
        <v>9</v>
      </c>
      <c r="K2" s="101">
        <v>10</v>
      </c>
      <c r="L2" s="101">
        <v>11</v>
      </c>
      <c r="M2" s="101">
        <v>12</v>
      </c>
      <c r="N2" s="171"/>
    </row>
    <row r="3" spans="1:14">
      <c r="A3" s="101" t="s">
        <v>577</v>
      </c>
      <c r="B3" s="675" t="s">
        <v>0</v>
      </c>
      <c r="C3" s="676" t="s">
        <v>23</v>
      </c>
      <c r="D3" s="676" t="s">
        <v>39</v>
      </c>
      <c r="E3" s="676" t="s">
        <v>57</v>
      </c>
      <c r="F3" s="676" t="s">
        <v>77</v>
      </c>
      <c r="G3" s="676" t="s">
        <v>93</v>
      </c>
      <c r="H3" s="676" t="s">
        <v>109</v>
      </c>
      <c r="I3" s="676" t="s">
        <v>125</v>
      </c>
      <c r="J3" s="676" t="s">
        <v>143</v>
      </c>
      <c r="K3" s="676" t="s">
        <v>159</v>
      </c>
      <c r="L3" s="676" t="s">
        <v>177</v>
      </c>
      <c r="M3" s="677" t="s">
        <v>197</v>
      </c>
      <c r="N3" s="171"/>
    </row>
    <row r="4" spans="1:14">
      <c r="A4" s="101" t="s">
        <v>578</v>
      </c>
      <c r="B4" s="678" t="s">
        <v>7</v>
      </c>
      <c r="C4" s="679" t="s">
        <v>25</v>
      </c>
      <c r="D4" s="679" t="s">
        <v>41</v>
      </c>
      <c r="E4" s="679" t="s">
        <v>59</v>
      </c>
      <c r="F4" s="679" t="s">
        <v>79</v>
      </c>
      <c r="G4" s="679" t="s">
        <v>95</v>
      </c>
      <c r="H4" s="679" t="s">
        <v>111</v>
      </c>
      <c r="I4" s="679" t="s">
        <v>127</v>
      </c>
      <c r="J4" s="679" t="s">
        <v>145</v>
      </c>
      <c r="K4" s="679" t="s">
        <v>161</v>
      </c>
      <c r="L4" s="679" t="s">
        <v>181</v>
      </c>
      <c r="M4" s="680" t="s">
        <v>199</v>
      </c>
      <c r="N4" s="171"/>
    </row>
    <row r="5" spans="1:14">
      <c r="A5" s="101" t="s">
        <v>579</v>
      </c>
      <c r="B5" s="678" t="s">
        <v>9</v>
      </c>
      <c r="C5" s="679" t="s">
        <v>27</v>
      </c>
      <c r="D5" s="679" t="s">
        <v>43</v>
      </c>
      <c r="E5" s="679" t="s">
        <v>61</v>
      </c>
      <c r="F5" s="679" t="s">
        <v>81</v>
      </c>
      <c r="G5" s="679" t="s">
        <v>97</v>
      </c>
      <c r="H5" s="679" t="s">
        <v>113</v>
      </c>
      <c r="I5" s="679" t="s">
        <v>129</v>
      </c>
      <c r="J5" s="679" t="s">
        <v>147</v>
      </c>
      <c r="K5" s="679" t="s">
        <v>163</v>
      </c>
      <c r="L5" s="679" t="s">
        <v>183</v>
      </c>
      <c r="M5" s="680" t="s">
        <v>201</v>
      </c>
      <c r="N5" s="171"/>
    </row>
    <row r="6" spans="1:14">
      <c r="A6" s="101" t="s">
        <v>580</v>
      </c>
      <c r="B6" s="678" t="s">
        <v>13</v>
      </c>
      <c r="C6" s="679" t="s">
        <v>29</v>
      </c>
      <c r="D6" s="679" t="s">
        <v>45</v>
      </c>
      <c r="E6" s="679" t="s">
        <v>63</v>
      </c>
      <c r="F6" s="679" t="s">
        <v>83</v>
      </c>
      <c r="G6" s="679" t="s">
        <v>99</v>
      </c>
      <c r="H6" s="679" t="s">
        <v>115</v>
      </c>
      <c r="I6" s="679" t="s">
        <v>131</v>
      </c>
      <c r="J6" s="679" t="s">
        <v>149</v>
      </c>
      <c r="K6" s="679" t="s">
        <v>165</v>
      </c>
      <c r="L6" s="679" t="s">
        <v>185</v>
      </c>
      <c r="M6" s="680" t="s">
        <v>203</v>
      </c>
      <c r="N6" s="171"/>
    </row>
    <row r="7" spans="1:14">
      <c r="A7" s="101" t="s">
        <v>581</v>
      </c>
      <c r="B7" s="678" t="s">
        <v>15</v>
      </c>
      <c r="C7" s="679" t="s">
        <v>31</v>
      </c>
      <c r="D7" s="679" t="s">
        <v>47</v>
      </c>
      <c r="E7" s="679" t="s">
        <v>67</v>
      </c>
      <c r="F7" s="679" t="s">
        <v>85</v>
      </c>
      <c r="G7" s="679" t="s">
        <v>101</v>
      </c>
      <c r="H7" s="679" t="s">
        <v>117</v>
      </c>
      <c r="I7" s="679" t="s">
        <v>133</v>
      </c>
      <c r="J7" s="679" t="s">
        <v>151</v>
      </c>
      <c r="K7" s="679" t="s">
        <v>167</v>
      </c>
      <c r="L7" s="679" t="s">
        <v>187</v>
      </c>
      <c r="M7" s="680" t="s">
        <v>205</v>
      </c>
      <c r="N7" s="171"/>
    </row>
    <row r="8" spans="1:14">
      <c r="A8" s="101" t="s">
        <v>582</v>
      </c>
      <c r="B8" s="678" t="s">
        <v>18</v>
      </c>
      <c r="C8" s="679" t="s">
        <v>33</v>
      </c>
      <c r="D8" s="679" t="s">
        <v>49</v>
      </c>
      <c r="E8" s="679" t="s">
        <v>69</v>
      </c>
      <c r="F8" s="679" t="s">
        <v>87</v>
      </c>
      <c r="G8" s="679" t="s">
        <v>103</v>
      </c>
      <c r="H8" s="679" t="s">
        <v>119</v>
      </c>
      <c r="I8" s="679" t="s">
        <v>135</v>
      </c>
      <c r="J8" s="679" t="s">
        <v>153</v>
      </c>
      <c r="K8" s="679" t="s">
        <v>171</v>
      </c>
      <c r="L8" s="679" t="s">
        <v>189</v>
      </c>
      <c r="M8" s="680" t="s">
        <v>207</v>
      </c>
      <c r="N8" s="171"/>
    </row>
    <row r="9" spans="1:14">
      <c r="A9" s="101" t="s">
        <v>583</v>
      </c>
      <c r="B9" s="678" t="s">
        <v>19</v>
      </c>
      <c r="C9" s="679" t="s">
        <v>35</v>
      </c>
      <c r="D9" s="679" t="s">
        <v>51</v>
      </c>
      <c r="E9" s="679" t="s">
        <v>71</v>
      </c>
      <c r="F9" s="679" t="s">
        <v>89</v>
      </c>
      <c r="G9" s="679" t="s">
        <v>105</v>
      </c>
      <c r="H9" s="679" t="s">
        <v>121</v>
      </c>
      <c r="I9" s="679" t="s">
        <v>139</v>
      </c>
      <c r="J9" s="679" t="s">
        <v>155</v>
      </c>
      <c r="K9" s="679" t="s">
        <v>173</v>
      </c>
      <c r="L9" s="679" t="s">
        <v>191</v>
      </c>
      <c r="M9" s="680" t="s">
        <v>209</v>
      </c>
      <c r="N9" s="171"/>
    </row>
    <row r="10" spans="1:14" ht="17" thickBot="1">
      <c r="A10" s="101" t="s">
        <v>584</v>
      </c>
      <c r="B10" s="681" t="s">
        <v>21</v>
      </c>
      <c r="C10" s="682" t="s">
        <v>37</v>
      </c>
      <c r="D10" s="682" t="s">
        <v>55</v>
      </c>
      <c r="E10" s="682" t="s">
        <v>73</v>
      </c>
      <c r="F10" s="682" t="s">
        <v>91</v>
      </c>
      <c r="G10" s="682" t="s">
        <v>107</v>
      </c>
      <c r="H10" s="682" t="s">
        <v>123</v>
      </c>
      <c r="I10" s="682" t="s">
        <v>141</v>
      </c>
      <c r="J10" s="682" t="s">
        <v>157</v>
      </c>
      <c r="K10" s="682" t="s">
        <v>175</v>
      </c>
      <c r="L10" s="682" t="s">
        <v>195</v>
      </c>
      <c r="M10" s="683" t="s">
        <v>211</v>
      </c>
      <c r="N10" s="171"/>
    </row>
    <row r="11" spans="1:14">
      <c r="A11" s="101"/>
      <c r="B11" s="210"/>
      <c r="C11" s="210"/>
      <c r="D11" s="210"/>
      <c r="E11" s="210"/>
      <c r="F11" s="210"/>
      <c r="G11" s="210"/>
      <c r="H11" s="210"/>
      <c r="I11" s="210"/>
      <c r="J11" s="210"/>
      <c r="K11" s="210"/>
      <c r="L11" s="210"/>
      <c r="M11" s="210"/>
      <c r="N11" s="171"/>
    </row>
    <row r="12" spans="1:14">
      <c r="A12" s="102"/>
      <c r="B12" s="101" t="s">
        <v>931</v>
      </c>
      <c r="C12" s="102"/>
      <c r="D12" s="102"/>
      <c r="E12" s="102"/>
      <c r="F12" s="102"/>
      <c r="G12" s="102"/>
      <c r="H12" s="102"/>
      <c r="I12" s="102"/>
      <c r="J12" s="102"/>
      <c r="K12" s="102"/>
      <c r="L12" s="102"/>
      <c r="M12" s="102"/>
      <c r="N12" s="171"/>
    </row>
    <row r="13" spans="1:14" ht="17" thickBot="1">
      <c r="A13" s="102"/>
      <c r="B13" s="101">
        <v>1</v>
      </c>
      <c r="C13" s="101">
        <v>2</v>
      </c>
      <c r="D13" s="101">
        <v>3</v>
      </c>
      <c r="E13" s="101">
        <v>4</v>
      </c>
      <c r="F13" s="101">
        <v>5</v>
      </c>
      <c r="G13" s="101">
        <v>6</v>
      </c>
      <c r="H13" s="101">
        <v>7</v>
      </c>
      <c r="I13" s="101">
        <v>8</v>
      </c>
      <c r="J13" s="101">
        <v>9</v>
      </c>
      <c r="K13" s="101">
        <v>10</v>
      </c>
      <c r="L13" s="101">
        <v>11</v>
      </c>
      <c r="M13" s="101">
        <v>12</v>
      </c>
      <c r="N13" s="171"/>
    </row>
    <row r="14" spans="1:14">
      <c r="A14" s="101" t="s">
        <v>577</v>
      </c>
      <c r="B14" s="660">
        <v>11.666666666666666</v>
      </c>
      <c r="C14" s="661">
        <v>15.454545454545453</v>
      </c>
      <c r="D14" s="661">
        <v>17.041420118343197</v>
      </c>
      <c r="E14" s="661">
        <v>10.196078431372548</v>
      </c>
      <c r="F14" s="661">
        <v>14.807892004153686</v>
      </c>
      <c r="G14" s="661">
        <v>16.688741721854306</v>
      </c>
      <c r="H14" s="661">
        <v>15.145631067961165</v>
      </c>
      <c r="I14" s="661">
        <v>13.597951344430218</v>
      </c>
      <c r="J14" s="661">
        <v>10.974729241877256</v>
      </c>
      <c r="K14" s="661">
        <v>15.867768595041323</v>
      </c>
      <c r="L14" s="661">
        <v>15.283018867924529</v>
      </c>
      <c r="M14" s="662">
        <v>16.18320610687023</v>
      </c>
      <c r="N14" s="171"/>
    </row>
    <row r="15" spans="1:14">
      <c r="A15" s="101" t="s">
        <v>578</v>
      </c>
      <c r="B15" s="663">
        <v>14.026284348864994</v>
      </c>
      <c r="C15" s="664">
        <v>12.260061919504643</v>
      </c>
      <c r="D15" s="664">
        <v>15.238095238095237</v>
      </c>
      <c r="E15" s="664">
        <v>15.689655172413794</v>
      </c>
      <c r="F15" s="664">
        <v>15</v>
      </c>
      <c r="G15" s="664">
        <v>14.481236203090507</v>
      </c>
      <c r="H15" s="664">
        <v>15.238095238095237</v>
      </c>
      <c r="I15" s="664">
        <v>16.2406015037594</v>
      </c>
      <c r="J15" s="664">
        <v>15.454545454545453</v>
      </c>
      <c r="K15" s="664">
        <v>16.794871794871796</v>
      </c>
      <c r="L15" s="664">
        <v>14.331065759637188</v>
      </c>
      <c r="M15" s="665">
        <v>16.350364963503651</v>
      </c>
      <c r="N15" s="171"/>
    </row>
    <row r="16" spans="1:14">
      <c r="A16" s="101" t="s">
        <v>579</v>
      </c>
      <c r="B16" s="663">
        <v>13.342210386151798</v>
      </c>
      <c r="C16" s="664">
        <v>11.554054054054054</v>
      </c>
      <c r="D16" s="664">
        <v>17.340425531914892</v>
      </c>
      <c r="E16" s="664">
        <v>17.38219895287958</v>
      </c>
      <c r="F16" s="664">
        <v>16</v>
      </c>
      <c r="G16" s="664">
        <v>14.212962962962964</v>
      </c>
      <c r="H16" s="664">
        <v>15.454545454545453</v>
      </c>
      <c r="I16" s="664">
        <v>16.453900709219859</v>
      </c>
      <c r="J16" s="664">
        <v>15.454545454545453</v>
      </c>
      <c r="K16" s="664">
        <v>15.098039215686274</v>
      </c>
      <c r="L16" s="664">
        <v>15.192307692307693</v>
      </c>
      <c r="M16" s="665">
        <v>16.376811594202898</v>
      </c>
      <c r="N16" s="171"/>
    </row>
    <row r="17" spans="1:14">
      <c r="A17" s="101" t="s">
        <v>580</v>
      </c>
      <c r="B17" s="663">
        <v>16.428571428571427</v>
      </c>
      <c r="C17" s="664">
        <v>17.252747252747252</v>
      </c>
      <c r="D17" s="664">
        <v>8.8392857142857135</v>
      </c>
      <c r="E17" s="664">
        <v>16.323529411764707</v>
      </c>
      <c r="F17" s="664">
        <v>17.881355932203391</v>
      </c>
      <c r="G17" s="664">
        <v>16.031746031746032</v>
      </c>
      <c r="H17" s="664">
        <v>15.283018867924529</v>
      </c>
      <c r="I17" s="664">
        <v>16.350364963503651</v>
      </c>
      <c r="J17" s="664">
        <v>15.327102803738317</v>
      </c>
      <c r="K17" s="664">
        <v>16.124031007751938</v>
      </c>
      <c r="L17" s="664">
        <v>15.495495495495495</v>
      </c>
      <c r="M17" s="665">
        <v>15.535714285714285</v>
      </c>
      <c r="N17" s="171"/>
    </row>
    <row r="18" spans="1:14">
      <c r="A18" s="101" t="s">
        <v>581</v>
      </c>
      <c r="B18" s="663">
        <v>11.803278688524591</v>
      </c>
      <c r="C18" s="664">
        <v>17.058823529411764</v>
      </c>
      <c r="D18" s="664">
        <v>11.423670668953687</v>
      </c>
      <c r="E18" s="664">
        <v>16.666666666666668</v>
      </c>
      <c r="F18" s="664">
        <v>14.623655913978496</v>
      </c>
      <c r="G18" s="664">
        <v>15.798319327731093</v>
      </c>
      <c r="H18" s="664">
        <v>14.994994994994995</v>
      </c>
      <c r="I18" s="664">
        <v>15.614035087719298</v>
      </c>
      <c r="J18" s="664">
        <v>14.758909853249477</v>
      </c>
      <c r="K18" s="664">
        <v>12.805755395683454</v>
      </c>
      <c r="L18" s="664">
        <v>15.867768595041323</v>
      </c>
      <c r="M18" s="665">
        <v>15.495495495495495</v>
      </c>
      <c r="N18" s="171"/>
    </row>
    <row r="19" spans="1:14">
      <c r="A19" s="101" t="s">
        <v>582</v>
      </c>
      <c r="B19" s="663">
        <v>8.0668257756563246</v>
      </c>
      <c r="C19" s="664">
        <v>16.2406015037594</v>
      </c>
      <c r="D19" s="664">
        <v>17.536945812807883</v>
      </c>
      <c r="E19" s="664">
        <v>7.3417721518987342</v>
      </c>
      <c r="F19" s="664">
        <v>13.939393939393939</v>
      </c>
      <c r="G19" s="664">
        <v>14.725738396624472</v>
      </c>
      <c r="H19" s="664">
        <v>16.031746031746032</v>
      </c>
      <c r="I19" s="664">
        <v>16.09375</v>
      </c>
      <c r="J19" s="664">
        <v>15.238095238095237</v>
      </c>
      <c r="K19" s="664">
        <v>16.875</v>
      </c>
      <c r="L19" s="664">
        <v>15.535714285714285</v>
      </c>
      <c r="M19" s="665">
        <v>16.428571428571427</v>
      </c>
      <c r="N19" s="171"/>
    </row>
    <row r="20" spans="1:14">
      <c r="A20" s="101" t="s">
        <v>583</v>
      </c>
      <c r="B20" s="663">
        <v>13.026499302649931</v>
      </c>
      <c r="C20" s="664">
        <v>14.21965317919075</v>
      </c>
      <c r="D20" s="664">
        <v>16.598639455782312</v>
      </c>
      <c r="E20" s="664">
        <v>14.382022471910112</v>
      </c>
      <c r="F20" s="664">
        <v>16.598639455782312</v>
      </c>
      <c r="G20" s="664">
        <v>16.09375</v>
      </c>
      <c r="H20" s="664">
        <v>15.145631067961165</v>
      </c>
      <c r="I20" s="664">
        <v>15.614035087719298</v>
      </c>
      <c r="J20" s="664">
        <v>15.495495495495495</v>
      </c>
      <c r="K20" s="664">
        <v>15.614035087719298</v>
      </c>
      <c r="L20" s="664">
        <v>14.845360824742269</v>
      </c>
      <c r="M20" s="665">
        <v>16.644295302013422</v>
      </c>
      <c r="N20" s="171"/>
    </row>
    <row r="21" spans="1:14" ht="17" thickBot="1">
      <c r="A21" s="101" t="s">
        <v>584</v>
      </c>
      <c r="B21" s="685">
        <v>10.310077519379846</v>
      </c>
      <c r="C21" s="686">
        <v>15.145631067961165</v>
      </c>
      <c r="D21" s="686">
        <v>13.006993006993007</v>
      </c>
      <c r="E21" s="686">
        <v>13.975903614457831</v>
      </c>
      <c r="F21" s="686">
        <v>15.238095238095237</v>
      </c>
      <c r="G21" s="686">
        <v>16.621621621621621</v>
      </c>
      <c r="H21" s="686">
        <v>15.327102803738317</v>
      </c>
      <c r="I21" s="686">
        <v>15.37037037037037</v>
      </c>
      <c r="J21" s="686">
        <v>15.327102803738317</v>
      </c>
      <c r="K21" s="686">
        <v>15.798319327731093</v>
      </c>
      <c r="L21" s="686">
        <v>16.09375</v>
      </c>
      <c r="M21" s="687">
        <v>16.062992125984252</v>
      </c>
      <c r="N21" s="171"/>
    </row>
    <row r="22" spans="1:14">
      <c r="A22" s="102"/>
      <c r="B22" s="102"/>
      <c r="C22" s="102"/>
      <c r="D22" s="102"/>
      <c r="E22" s="102"/>
      <c r="F22" s="102"/>
      <c r="G22" s="102"/>
      <c r="H22" s="102"/>
      <c r="I22" s="102"/>
      <c r="J22" s="102"/>
      <c r="K22" s="102"/>
      <c r="L22" s="102"/>
      <c r="M22" s="102"/>
      <c r="N22" s="171"/>
    </row>
    <row r="23" spans="1:14">
      <c r="A23" s="102"/>
      <c r="B23" s="101" t="s">
        <v>932</v>
      </c>
      <c r="C23" s="102"/>
      <c r="D23" s="102"/>
      <c r="E23" s="102"/>
      <c r="F23" s="102"/>
      <c r="G23" s="102"/>
      <c r="H23" s="102"/>
      <c r="I23" s="102"/>
      <c r="J23" s="102"/>
      <c r="K23" s="102"/>
      <c r="L23" s="102"/>
      <c r="M23" s="102"/>
      <c r="N23" s="171"/>
    </row>
    <row r="24" spans="1:14" ht="17" thickBot="1">
      <c r="A24" s="102"/>
      <c r="B24" s="101">
        <v>1</v>
      </c>
      <c r="C24" s="101">
        <v>2</v>
      </c>
      <c r="D24" s="101">
        <v>3</v>
      </c>
      <c r="E24" s="101">
        <v>4</v>
      </c>
      <c r="F24" s="101">
        <v>5</v>
      </c>
      <c r="G24" s="101">
        <v>6</v>
      </c>
      <c r="H24" s="101">
        <v>7</v>
      </c>
      <c r="I24" s="101">
        <v>8</v>
      </c>
      <c r="J24" s="101">
        <v>9</v>
      </c>
      <c r="K24" s="101">
        <v>10</v>
      </c>
      <c r="L24" s="101">
        <v>11</v>
      </c>
      <c r="M24" s="101">
        <v>12</v>
      </c>
      <c r="N24" s="171"/>
    </row>
    <row r="25" spans="1:14">
      <c r="A25" s="684" t="s">
        <v>577</v>
      </c>
      <c r="B25" s="666">
        <f>20-B14</f>
        <v>8.3333333333333339</v>
      </c>
      <c r="C25" s="667">
        <f t="shared" ref="C25:M25" si="0">20-C14</f>
        <v>4.5454545454545467</v>
      </c>
      <c r="D25" s="667">
        <f t="shared" si="0"/>
        <v>2.958579881656803</v>
      </c>
      <c r="E25" s="667">
        <f t="shared" si="0"/>
        <v>9.8039215686274517</v>
      </c>
      <c r="F25" s="667">
        <f t="shared" si="0"/>
        <v>5.1921079958463139</v>
      </c>
      <c r="G25" s="667">
        <f t="shared" si="0"/>
        <v>3.3112582781456936</v>
      </c>
      <c r="H25" s="667">
        <f t="shared" si="0"/>
        <v>4.8543689320388346</v>
      </c>
      <c r="I25" s="667">
        <f t="shared" si="0"/>
        <v>6.4020486555697822</v>
      </c>
      <c r="J25" s="667">
        <f t="shared" si="0"/>
        <v>9.025270758122744</v>
      </c>
      <c r="K25" s="667">
        <f t="shared" si="0"/>
        <v>4.1322314049586772</v>
      </c>
      <c r="L25" s="667">
        <f t="shared" si="0"/>
        <v>4.7169811320754711</v>
      </c>
      <c r="M25" s="668">
        <f t="shared" si="0"/>
        <v>3.8167938931297698</v>
      </c>
      <c r="N25" s="171"/>
    </row>
    <row r="26" spans="1:14">
      <c r="A26" s="684" t="s">
        <v>578</v>
      </c>
      <c r="B26" s="669">
        <f t="shared" ref="B26:B32" si="1">20-B15</f>
        <v>5.9737156511350058</v>
      </c>
      <c r="C26" s="670">
        <f t="shared" ref="C26:M26" si="2">20-C15</f>
        <v>7.7399380804953566</v>
      </c>
      <c r="D26" s="670">
        <f t="shared" si="2"/>
        <v>4.7619047619047628</v>
      </c>
      <c r="E26" s="670">
        <f t="shared" si="2"/>
        <v>4.3103448275862064</v>
      </c>
      <c r="F26" s="670">
        <f t="shared" si="2"/>
        <v>5</v>
      </c>
      <c r="G26" s="670">
        <f t="shared" si="2"/>
        <v>5.5187637969094929</v>
      </c>
      <c r="H26" s="670">
        <f t="shared" si="2"/>
        <v>4.7619047619047628</v>
      </c>
      <c r="I26" s="670">
        <f t="shared" si="2"/>
        <v>3.7593984962405997</v>
      </c>
      <c r="J26" s="670">
        <f t="shared" si="2"/>
        <v>4.5454545454545467</v>
      </c>
      <c r="K26" s="670">
        <f t="shared" si="2"/>
        <v>3.2051282051282044</v>
      </c>
      <c r="L26" s="670">
        <f t="shared" si="2"/>
        <v>5.6689342403628125</v>
      </c>
      <c r="M26" s="671">
        <f t="shared" si="2"/>
        <v>3.649635036496349</v>
      </c>
      <c r="N26" s="171"/>
    </row>
    <row r="27" spans="1:14">
      <c r="A27" s="684" t="s">
        <v>579</v>
      </c>
      <c r="B27" s="669">
        <f t="shared" si="1"/>
        <v>6.6577896138482018</v>
      </c>
      <c r="C27" s="670">
        <f t="shared" ref="C27:M27" si="3">20-C16</f>
        <v>8.4459459459459456</v>
      </c>
      <c r="D27" s="670">
        <f t="shared" si="3"/>
        <v>2.6595744680851077</v>
      </c>
      <c r="E27" s="670">
        <f t="shared" si="3"/>
        <v>2.6178010471204196</v>
      </c>
      <c r="F27" s="670">
        <f t="shared" si="3"/>
        <v>4</v>
      </c>
      <c r="G27" s="670">
        <f t="shared" si="3"/>
        <v>5.7870370370370363</v>
      </c>
      <c r="H27" s="670">
        <f t="shared" si="3"/>
        <v>4.5454545454545467</v>
      </c>
      <c r="I27" s="670">
        <f t="shared" si="3"/>
        <v>3.5460992907801412</v>
      </c>
      <c r="J27" s="670">
        <f t="shared" si="3"/>
        <v>4.5454545454545467</v>
      </c>
      <c r="K27" s="670">
        <f t="shared" si="3"/>
        <v>4.9019607843137258</v>
      </c>
      <c r="L27" s="670">
        <f t="shared" si="3"/>
        <v>4.8076923076923066</v>
      </c>
      <c r="M27" s="671">
        <f t="shared" si="3"/>
        <v>3.6231884057971016</v>
      </c>
      <c r="N27" s="171"/>
    </row>
    <row r="28" spans="1:14">
      <c r="A28" s="684" t="s">
        <v>580</v>
      </c>
      <c r="B28" s="669">
        <f t="shared" si="1"/>
        <v>3.571428571428573</v>
      </c>
      <c r="C28" s="670">
        <f t="shared" ref="C28:M28" si="4">20-C17</f>
        <v>2.7472527472527482</v>
      </c>
      <c r="D28" s="670">
        <f t="shared" si="4"/>
        <v>11.160714285714286</v>
      </c>
      <c r="E28" s="670">
        <f t="shared" si="4"/>
        <v>3.6764705882352935</v>
      </c>
      <c r="F28" s="670">
        <f t="shared" si="4"/>
        <v>2.118644067796609</v>
      </c>
      <c r="G28" s="670">
        <f t="shared" si="4"/>
        <v>3.9682539682539684</v>
      </c>
      <c r="H28" s="670">
        <f t="shared" si="4"/>
        <v>4.7169811320754711</v>
      </c>
      <c r="I28" s="670">
        <f t="shared" si="4"/>
        <v>3.649635036496349</v>
      </c>
      <c r="J28" s="670">
        <f t="shared" si="4"/>
        <v>4.6728971962616832</v>
      </c>
      <c r="K28" s="670">
        <f t="shared" si="4"/>
        <v>3.8759689922480618</v>
      </c>
      <c r="L28" s="670">
        <f t="shared" si="4"/>
        <v>4.5045045045045047</v>
      </c>
      <c r="M28" s="671">
        <f t="shared" si="4"/>
        <v>4.4642857142857153</v>
      </c>
      <c r="N28" s="171"/>
    </row>
    <row r="29" spans="1:14">
      <c r="A29" s="684" t="s">
        <v>581</v>
      </c>
      <c r="B29" s="669">
        <f t="shared" si="1"/>
        <v>8.1967213114754092</v>
      </c>
      <c r="C29" s="670">
        <f t="shared" ref="C29:M29" si="5">20-C18</f>
        <v>2.9411764705882355</v>
      </c>
      <c r="D29" s="670">
        <f t="shared" si="5"/>
        <v>8.5763293310463133</v>
      </c>
      <c r="E29" s="670">
        <f t="shared" si="5"/>
        <v>3.3333333333333321</v>
      </c>
      <c r="F29" s="670">
        <f t="shared" si="5"/>
        <v>5.3763440860215042</v>
      </c>
      <c r="G29" s="670">
        <f t="shared" si="5"/>
        <v>4.2016806722689068</v>
      </c>
      <c r="H29" s="670">
        <f t="shared" si="5"/>
        <v>5.005005005005005</v>
      </c>
      <c r="I29" s="670">
        <f t="shared" si="5"/>
        <v>4.3859649122807021</v>
      </c>
      <c r="J29" s="670">
        <f t="shared" si="5"/>
        <v>5.2410901467505226</v>
      </c>
      <c r="K29" s="670">
        <f t="shared" si="5"/>
        <v>7.1942446043165464</v>
      </c>
      <c r="L29" s="670">
        <f t="shared" si="5"/>
        <v>4.1322314049586772</v>
      </c>
      <c r="M29" s="671">
        <f t="shared" si="5"/>
        <v>4.5045045045045047</v>
      </c>
      <c r="N29" s="171"/>
    </row>
    <row r="30" spans="1:14">
      <c r="A30" s="684" t="s">
        <v>582</v>
      </c>
      <c r="B30" s="669">
        <f t="shared" si="1"/>
        <v>11.933174224343675</v>
      </c>
      <c r="C30" s="670">
        <f t="shared" ref="C30:M30" si="6">20-C19</f>
        <v>3.7593984962405997</v>
      </c>
      <c r="D30" s="670">
        <f t="shared" si="6"/>
        <v>2.4630541871921174</v>
      </c>
      <c r="E30" s="670">
        <f t="shared" si="6"/>
        <v>12.658227848101266</v>
      </c>
      <c r="F30" s="670">
        <f t="shared" si="6"/>
        <v>6.0606060606060606</v>
      </c>
      <c r="G30" s="670">
        <f t="shared" si="6"/>
        <v>5.2742616033755283</v>
      </c>
      <c r="H30" s="670">
        <f t="shared" si="6"/>
        <v>3.9682539682539684</v>
      </c>
      <c r="I30" s="670">
        <f t="shared" si="6"/>
        <v>3.90625</v>
      </c>
      <c r="J30" s="670">
        <f t="shared" si="6"/>
        <v>4.7619047619047628</v>
      </c>
      <c r="K30" s="670">
        <f t="shared" si="6"/>
        <v>3.125</v>
      </c>
      <c r="L30" s="670">
        <f t="shared" si="6"/>
        <v>4.4642857142857153</v>
      </c>
      <c r="M30" s="671">
        <f t="shared" si="6"/>
        <v>3.571428571428573</v>
      </c>
      <c r="N30" s="171"/>
    </row>
    <row r="31" spans="1:14">
      <c r="A31" s="684" t="s">
        <v>583</v>
      </c>
      <c r="B31" s="669">
        <f t="shared" si="1"/>
        <v>6.9735006973500688</v>
      </c>
      <c r="C31" s="670">
        <f t="shared" ref="C31:M32" si="7">20-C20</f>
        <v>5.7803468208092497</v>
      </c>
      <c r="D31" s="670">
        <f t="shared" si="7"/>
        <v>3.4013605442176882</v>
      </c>
      <c r="E31" s="670">
        <f t="shared" si="7"/>
        <v>5.617977528089888</v>
      </c>
      <c r="F31" s="670">
        <f t="shared" si="7"/>
        <v>3.4013605442176882</v>
      </c>
      <c r="G31" s="670">
        <f t="shared" si="7"/>
        <v>3.90625</v>
      </c>
      <c r="H31" s="670">
        <f t="shared" si="7"/>
        <v>4.8543689320388346</v>
      </c>
      <c r="I31" s="670">
        <f t="shared" si="7"/>
        <v>4.3859649122807021</v>
      </c>
      <c r="J31" s="670">
        <f t="shared" si="7"/>
        <v>4.5045045045045047</v>
      </c>
      <c r="K31" s="670">
        <f t="shared" si="7"/>
        <v>4.3859649122807021</v>
      </c>
      <c r="L31" s="670">
        <f t="shared" si="7"/>
        <v>5.1546391752577314</v>
      </c>
      <c r="M31" s="671">
        <f t="shared" si="7"/>
        <v>3.3557046979865781</v>
      </c>
      <c r="N31" s="171"/>
    </row>
    <row r="32" spans="1:14" ht="17" thickBot="1">
      <c r="A32" s="684" t="s">
        <v>584</v>
      </c>
      <c r="B32" s="672">
        <f t="shared" si="1"/>
        <v>9.6899224806201545</v>
      </c>
      <c r="C32" s="673">
        <f t="shared" si="7"/>
        <v>4.8543689320388346</v>
      </c>
      <c r="D32" s="673">
        <f t="shared" si="7"/>
        <v>6.9930069930069934</v>
      </c>
      <c r="E32" s="673">
        <f t="shared" si="7"/>
        <v>6.024096385542169</v>
      </c>
      <c r="F32" s="673">
        <f t="shared" si="7"/>
        <v>4.7619047619047628</v>
      </c>
      <c r="G32" s="673">
        <f t="shared" si="7"/>
        <v>3.378378378378379</v>
      </c>
      <c r="H32" s="673">
        <f t="shared" si="7"/>
        <v>4.6728971962616832</v>
      </c>
      <c r="I32" s="673">
        <f t="shared" si="7"/>
        <v>4.6296296296296298</v>
      </c>
      <c r="J32" s="673">
        <f t="shared" si="7"/>
        <v>4.6728971962616832</v>
      </c>
      <c r="K32" s="673">
        <f t="shared" si="7"/>
        <v>4.2016806722689068</v>
      </c>
      <c r="L32" s="673">
        <f t="shared" si="7"/>
        <v>3.90625</v>
      </c>
      <c r="M32" s="674">
        <f t="shared" si="7"/>
        <v>3.9370078740157481</v>
      </c>
      <c r="N32" s="171"/>
    </row>
    <row r="33" spans="1:14">
      <c r="A33" s="171"/>
      <c r="B33" s="171"/>
      <c r="C33" s="171"/>
      <c r="D33" s="171"/>
      <c r="E33" s="171"/>
      <c r="F33" s="171"/>
      <c r="G33" s="171"/>
      <c r="H33" s="171"/>
      <c r="I33" s="171"/>
      <c r="J33" s="171"/>
      <c r="K33" s="171"/>
      <c r="L33" s="171"/>
      <c r="M33" s="171"/>
      <c r="N33" s="171"/>
    </row>
  </sheetData>
  <pageMargins left="0.7" right="0.7" top="0.75" bottom="0.75" header="0.3" footer="0.3"/>
  <pageSetup scale="76" orientation="portrait" horizontalDpi="0" verticalDpi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8DABCC-5D78-4C49-AA39-9B72452E539A}">
  <sheetPr>
    <pageSetUpPr fitToPage="1"/>
  </sheetPr>
  <dimension ref="A1:N34"/>
  <sheetViews>
    <sheetView workbookViewId="0">
      <selection activeCell="B14" sqref="B14:M21"/>
    </sheetView>
  </sheetViews>
  <sheetFormatPr baseColWidth="10" defaultRowHeight="16"/>
  <cols>
    <col min="1" max="1" width="1.85546875" bestFit="1" customWidth="1"/>
    <col min="2" max="11" width="7.85546875" customWidth="1"/>
    <col min="12" max="13" width="9.28515625" bestFit="1" customWidth="1"/>
  </cols>
  <sheetData>
    <row r="1" spans="1:14">
      <c r="A1" s="102"/>
      <c r="B1" s="101" t="s">
        <v>933</v>
      </c>
      <c r="C1" s="102"/>
      <c r="D1" s="102"/>
      <c r="E1" s="102"/>
      <c r="F1" s="102"/>
      <c r="G1" s="102"/>
      <c r="H1" s="102"/>
      <c r="I1" s="102"/>
      <c r="J1" s="102"/>
      <c r="K1" s="102"/>
      <c r="L1" s="102"/>
      <c r="M1" s="102"/>
      <c r="N1" s="102"/>
    </row>
    <row r="2" spans="1:14" ht="17" thickBot="1">
      <c r="A2" s="102"/>
      <c r="B2" s="101">
        <v>1</v>
      </c>
      <c r="C2" s="101">
        <v>2</v>
      </c>
      <c r="D2" s="101">
        <v>3</v>
      </c>
      <c r="E2" s="101">
        <v>4</v>
      </c>
      <c r="F2" s="101">
        <v>5</v>
      </c>
      <c r="G2" s="101">
        <v>6</v>
      </c>
      <c r="H2" s="101">
        <v>7</v>
      </c>
      <c r="I2" s="101">
        <v>8</v>
      </c>
      <c r="J2" s="101">
        <v>9</v>
      </c>
      <c r="K2" s="101">
        <v>10</v>
      </c>
      <c r="L2" s="101">
        <v>11</v>
      </c>
      <c r="M2" s="101">
        <v>12</v>
      </c>
      <c r="N2" s="102"/>
    </row>
    <row r="3" spans="1:14">
      <c r="A3" s="101" t="s">
        <v>577</v>
      </c>
      <c r="B3" s="675" t="s">
        <v>213</v>
      </c>
      <c r="C3" s="676" t="s">
        <v>352</v>
      </c>
      <c r="D3" s="676" t="s">
        <v>364</v>
      </c>
      <c r="E3" s="676" t="s">
        <v>372</v>
      </c>
      <c r="F3" s="676" t="s">
        <v>381</v>
      </c>
      <c r="G3" s="676" t="s">
        <v>390</v>
      </c>
      <c r="H3" s="676" t="s">
        <v>399</v>
      </c>
      <c r="I3" s="676" t="s">
        <v>407</v>
      </c>
      <c r="J3" s="676" t="s">
        <v>415</v>
      </c>
      <c r="K3" s="676" t="s">
        <v>425</v>
      </c>
      <c r="L3" s="676" t="s">
        <v>436</v>
      </c>
      <c r="M3" s="677" t="s">
        <v>589</v>
      </c>
      <c r="N3" s="102"/>
    </row>
    <row r="4" spans="1:14">
      <c r="A4" s="101" t="s">
        <v>578</v>
      </c>
      <c r="B4" s="678" t="s">
        <v>217</v>
      </c>
      <c r="C4" s="679" t="s">
        <v>354</v>
      </c>
      <c r="D4" s="679" t="s">
        <v>365</v>
      </c>
      <c r="E4" s="679" t="s">
        <v>374</v>
      </c>
      <c r="F4" s="679" t="s">
        <v>382</v>
      </c>
      <c r="G4" s="679" t="s">
        <v>391</v>
      </c>
      <c r="H4" s="679" t="s">
        <v>400</v>
      </c>
      <c r="I4" s="679" t="s">
        <v>408</v>
      </c>
      <c r="J4" s="679" t="s">
        <v>416</v>
      </c>
      <c r="K4" s="679" t="s">
        <v>426</v>
      </c>
      <c r="L4" s="679" t="s">
        <v>437</v>
      </c>
      <c r="M4" s="680" t="s">
        <v>590</v>
      </c>
      <c r="N4" s="102"/>
    </row>
    <row r="5" spans="1:14">
      <c r="A5" s="101" t="s">
        <v>579</v>
      </c>
      <c r="B5" s="678" t="s">
        <v>219</v>
      </c>
      <c r="C5" s="679" t="s">
        <v>355</v>
      </c>
      <c r="D5" s="679" t="s">
        <v>366</v>
      </c>
      <c r="E5" s="679" t="s">
        <v>375</v>
      </c>
      <c r="F5" s="679" t="s">
        <v>384</v>
      </c>
      <c r="G5" s="679" t="s">
        <v>392</v>
      </c>
      <c r="H5" s="679" t="s">
        <v>401</v>
      </c>
      <c r="I5" s="679" t="s">
        <v>409</v>
      </c>
      <c r="J5" s="679" t="s">
        <v>417</v>
      </c>
      <c r="K5" s="679" t="s">
        <v>428</v>
      </c>
      <c r="L5" s="679" t="s">
        <v>439</v>
      </c>
      <c r="M5" s="680" t="s">
        <v>591</v>
      </c>
      <c r="N5" s="102"/>
    </row>
    <row r="6" spans="1:14">
      <c r="A6" s="101" t="s">
        <v>580</v>
      </c>
      <c r="B6" s="678" t="s">
        <v>221</v>
      </c>
      <c r="C6" s="679" t="s">
        <v>357</v>
      </c>
      <c r="D6" s="679" t="s">
        <v>367</v>
      </c>
      <c r="E6" s="679" t="s">
        <v>376</v>
      </c>
      <c r="F6" s="679" t="s">
        <v>385</v>
      </c>
      <c r="G6" s="679" t="s">
        <v>394</v>
      </c>
      <c r="H6" s="679" t="s">
        <v>402</v>
      </c>
      <c r="I6" s="679" t="s">
        <v>410</v>
      </c>
      <c r="J6" s="679" t="s">
        <v>418</v>
      </c>
      <c r="K6" s="679" t="s">
        <v>429</v>
      </c>
      <c r="L6" s="679" t="s">
        <v>440</v>
      </c>
      <c r="M6" s="680" t="s">
        <v>592</v>
      </c>
      <c r="N6" s="102"/>
    </row>
    <row r="7" spans="1:14">
      <c r="A7" s="101" t="s">
        <v>581</v>
      </c>
      <c r="B7" s="678" t="s">
        <v>223</v>
      </c>
      <c r="C7" s="679" t="s">
        <v>358</v>
      </c>
      <c r="D7" s="679" t="s">
        <v>368</v>
      </c>
      <c r="E7" s="679" t="s">
        <v>377</v>
      </c>
      <c r="F7" s="679" t="s">
        <v>386</v>
      </c>
      <c r="G7" s="679" t="s">
        <v>395</v>
      </c>
      <c r="H7" s="679" t="s">
        <v>403</v>
      </c>
      <c r="I7" s="679" t="s">
        <v>411</v>
      </c>
      <c r="J7" s="679" t="s">
        <v>419</v>
      </c>
      <c r="K7" s="679" t="s">
        <v>430</v>
      </c>
      <c r="L7" s="679" t="s">
        <v>585</v>
      </c>
      <c r="M7" s="680" t="s">
        <v>593</v>
      </c>
      <c r="N7" s="102"/>
    </row>
    <row r="8" spans="1:14">
      <c r="A8" s="101" t="s">
        <v>582</v>
      </c>
      <c r="B8" s="678" t="s">
        <v>245</v>
      </c>
      <c r="C8" s="679" t="s">
        <v>360</v>
      </c>
      <c r="D8" s="679" t="s">
        <v>369</v>
      </c>
      <c r="E8" s="679" t="s">
        <v>378</v>
      </c>
      <c r="F8" s="679" t="s">
        <v>387</v>
      </c>
      <c r="G8" s="679" t="s">
        <v>396</v>
      </c>
      <c r="H8" s="679" t="s">
        <v>404</v>
      </c>
      <c r="I8" s="679" t="s">
        <v>412</v>
      </c>
      <c r="J8" s="679" t="s">
        <v>420</v>
      </c>
      <c r="K8" s="679" t="s">
        <v>431</v>
      </c>
      <c r="L8" s="679" t="s">
        <v>586</v>
      </c>
      <c r="M8" s="680" t="s">
        <v>594</v>
      </c>
      <c r="N8" s="102"/>
    </row>
    <row r="9" spans="1:14">
      <c r="A9" s="101" t="s">
        <v>583</v>
      </c>
      <c r="B9" s="678" t="s">
        <v>350</v>
      </c>
      <c r="C9" s="679" t="s">
        <v>361</v>
      </c>
      <c r="D9" s="679" t="s">
        <v>370</v>
      </c>
      <c r="E9" s="679" t="s">
        <v>379</v>
      </c>
      <c r="F9" s="679" t="s">
        <v>388</v>
      </c>
      <c r="G9" s="679" t="s">
        <v>397</v>
      </c>
      <c r="H9" s="679" t="s">
        <v>405</v>
      </c>
      <c r="I9" s="679" t="s">
        <v>413</v>
      </c>
      <c r="J9" s="679" t="s">
        <v>422</v>
      </c>
      <c r="K9" s="679" t="s">
        <v>433</v>
      </c>
      <c r="L9" s="679" t="s">
        <v>587</v>
      </c>
      <c r="M9" s="680" t="s">
        <v>595</v>
      </c>
      <c r="N9" s="102"/>
    </row>
    <row r="10" spans="1:14" ht="17" thickBot="1">
      <c r="A10" s="101" t="s">
        <v>584</v>
      </c>
      <c r="B10" s="681" t="s">
        <v>351</v>
      </c>
      <c r="C10" s="682" t="s">
        <v>362</v>
      </c>
      <c r="D10" s="682" t="s">
        <v>371</v>
      </c>
      <c r="E10" s="682" t="s">
        <v>380</v>
      </c>
      <c r="F10" s="682" t="s">
        <v>389</v>
      </c>
      <c r="G10" s="682" t="s">
        <v>398</v>
      </c>
      <c r="H10" s="682" t="s">
        <v>406</v>
      </c>
      <c r="I10" s="682" t="s">
        <v>414</v>
      </c>
      <c r="J10" s="682" t="s">
        <v>423</v>
      </c>
      <c r="K10" s="682" t="s">
        <v>435</v>
      </c>
      <c r="L10" s="682" t="s">
        <v>588</v>
      </c>
      <c r="M10" s="683" t="s">
        <v>596</v>
      </c>
      <c r="N10" s="102"/>
    </row>
    <row r="11" spans="1:14">
      <c r="A11" s="101"/>
      <c r="B11" s="210"/>
      <c r="C11" s="210"/>
      <c r="D11" s="210"/>
      <c r="E11" s="210"/>
      <c r="F11" s="210"/>
      <c r="G11" s="210"/>
      <c r="H11" s="210"/>
      <c r="I11" s="210"/>
      <c r="J11" s="210"/>
      <c r="K11" s="210"/>
      <c r="L11" s="210"/>
      <c r="M11" s="210"/>
      <c r="N11" s="102"/>
    </row>
    <row r="12" spans="1:14">
      <c r="A12" s="102"/>
      <c r="B12" s="101" t="s">
        <v>934</v>
      </c>
      <c r="C12" s="102"/>
      <c r="D12" s="102"/>
      <c r="E12" s="102"/>
      <c r="F12" s="102"/>
      <c r="G12" s="102"/>
      <c r="H12" s="102"/>
      <c r="I12" s="102"/>
      <c r="J12" s="102"/>
      <c r="K12" s="102"/>
      <c r="L12" s="102"/>
      <c r="M12" s="102"/>
      <c r="N12" s="102"/>
    </row>
    <row r="13" spans="1:14" ht="17" thickBot="1">
      <c r="A13" s="102"/>
      <c r="B13" s="101">
        <v>1</v>
      </c>
      <c r="C13" s="101">
        <v>2</v>
      </c>
      <c r="D13" s="101">
        <v>3</v>
      </c>
      <c r="E13" s="101">
        <v>4</v>
      </c>
      <c r="F13" s="101">
        <v>5</v>
      </c>
      <c r="G13" s="101">
        <v>6</v>
      </c>
      <c r="H13" s="101">
        <v>7</v>
      </c>
      <c r="I13" s="101">
        <v>8</v>
      </c>
      <c r="J13" s="101">
        <v>9</v>
      </c>
      <c r="K13" s="101">
        <v>10</v>
      </c>
      <c r="L13" s="101">
        <v>11</v>
      </c>
      <c r="M13" s="101">
        <v>12</v>
      </c>
      <c r="N13" s="102"/>
    </row>
    <row r="14" spans="1:14">
      <c r="A14" s="101" t="s">
        <v>577</v>
      </c>
      <c r="B14" s="660">
        <v>16.350364963503651</v>
      </c>
      <c r="C14" s="661">
        <v>17.175141242937855</v>
      </c>
      <c r="D14" s="661">
        <v>16.527777777777779</v>
      </c>
      <c r="E14" s="661">
        <v>15.833333333333332</v>
      </c>
      <c r="F14" s="661">
        <v>16.153846153846153</v>
      </c>
      <c r="G14" s="661">
        <v>17.297297297297298</v>
      </c>
      <c r="H14" s="661">
        <v>17.326203208556151</v>
      </c>
      <c r="I14" s="661">
        <v>16.688741721854306</v>
      </c>
      <c r="J14" s="661">
        <v>16.402877697841728</v>
      </c>
      <c r="K14" s="661">
        <v>16.774193548387096</v>
      </c>
      <c r="L14" s="661">
        <v>17.368421052631579</v>
      </c>
      <c r="M14" s="662">
        <v>17.297297297297298</v>
      </c>
      <c r="N14" s="102"/>
    </row>
    <row r="15" spans="1:14">
      <c r="A15" s="101" t="s">
        <v>578</v>
      </c>
      <c r="B15" s="663">
        <v>18.188405797101449</v>
      </c>
      <c r="C15" s="664">
        <v>16.2406015037594</v>
      </c>
      <c r="D15" s="664">
        <v>16.969696969696969</v>
      </c>
      <c r="E15" s="664">
        <v>17.282608695652172</v>
      </c>
      <c r="F15" s="664">
        <v>17.5</v>
      </c>
      <c r="G15" s="664">
        <v>16.710526315789473</v>
      </c>
      <c r="H15" s="664">
        <v>17.058823529411764</v>
      </c>
      <c r="I15" s="664">
        <v>17.422680412371133</v>
      </c>
      <c r="J15" s="664">
        <v>16.666666666666668</v>
      </c>
      <c r="K15" s="664">
        <v>17.727272727272727</v>
      </c>
      <c r="L15" s="664">
        <v>16.402877697841728</v>
      </c>
      <c r="M15" s="665">
        <v>17.297297297297298</v>
      </c>
      <c r="N15" s="102"/>
    </row>
    <row r="16" spans="1:14">
      <c r="A16" s="101" t="s">
        <v>579</v>
      </c>
      <c r="B16" s="663">
        <v>13.646759847522237</v>
      </c>
      <c r="C16" s="664">
        <v>17.409326424870468</v>
      </c>
      <c r="D16" s="664">
        <v>16.268656716417912</v>
      </c>
      <c r="E16" s="664">
        <v>16.527777777777779</v>
      </c>
      <c r="F16" s="664">
        <v>16.031746031746032</v>
      </c>
      <c r="G16" s="664">
        <v>16.575342465753426</v>
      </c>
      <c r="H16" s="664">
        <v>16.774193548387096</v>
      </c>
      <c r="I16" s="664">
        <v>17.297297297297298</v>
      </c>
      <c r="J16" s="664">
        <v>17.5</v>
      </c>
      <c r="K16" s="664">
        <v>17.206703910614525</v>
      </c>
      <c r="L16" s="664">
        <v>16.268656716417912</v>
      </c>
      <c r="M16" s="665">
        <v>11.304347826086957</v>
      </c>
      <c r="N16" s="102"/>
    </row>
    <row r="17" spans="1:14">
      <c r="A17" s="101" t="s">
        <v>580</v>
      </c>
      <c r="B17" s="663">
        <v>16.062992125984252</v>
      </c>
      <c r="C17" s="664">
        <v>16.855345911949684</v>
      </c>
      <c r="D17" s="664">
        <v>16.774193548387096</v>
      </c>
      <c r="E17" s="664">
        <v>16.753246753246753</v>
      </c>
      <c r="F17" s="664">
        <v>18.015873015873016</v>
      </c>
      <c r="G17" s="664">
        <v>17.252747252747252</v>
      </c>
      <c r="H17" s="664">
        <v>17.435897435897434</v>
      </c>
      <c r="I17" s="664">
        <v>17.757847533632287</v>
      </c>
      <c r="J17" s="664">
        <v>16.815286624203821</v>
      </c>
      <c r="K17" s="664">
        <v>18.214285714285715</v>
      </c>
      <c r="L17" s="664">
        <v>15.575221238938052</v>
      </c>
      <c r="M17" s="665">
        <v>18.46153846153846</v>
      </c>
      <c r="N17" s="102"/>
    </row>
    <row r="18" spans="1:14">
      <c r="A18" s="101" t="s">
        <v>581</v>
      </c>
      <c r="B18" s="663">
        <v>16.753246753246753</v>
      </c>
      <c r="C18" s="664">
        <v>17.222222222222221</v>
      </c>
      <c r="D18" s="664">
        <v>16.666666666666668</v>
      </c>
      <c r="E18" s="664">
        <v>17.61904761904762</v>
      </c>
      <c r="F18" s="664">
        <v>16.666666666666668</v>
      </c>
      <c r="G18" s="664">
        <v>15.833333333333332</v>
      </c>
      <c r="H18" s="664">
        <v>16.794871794871796</v>
      </c>
      <c r="I18" s="664">
        <v>17.747747747747749</v>
      </c>
      <c r="J18" s="664">
        <v>17.297297297297298</v>
      </c>
      <c r="K18" s="664">
        <v>17.925311203319502</v>
      </c>
      <c r="L18" s="664">
        <v>17.38219895287958</v>
      </c>
      <c r="M18" s="665">
        <v>15.145631067961165</v>
      </c>
      <c r="N18" s="102"/>
    </row>
    <row r="19" spans="1:14">
      <c r="A19" s="101" t="s">
        <v>582</v>
      </c>
      <c r="B19" s="663">
        <v>17.023809523809526</v>
      </c>
      <c r="C19" s="664">
        <v>17.093023255813954</v>
      </c>
      <c r="D19" s="664">
        <v>16.598639455782312</v>
      </c>
      <c r="E19" s="664">
        <v>14.343891402714933</v>
      </c>
      <c r="F19" s="664">
        <v>15.867768595041323</v>
      </c>
      <c r="G19" s="664">
        <v>17.5</v>
      </c>
      <c r="H19" s="664">
        <v>17.142857142857142</v>
      </c>
      <c r="I19" s="664">
        <v>17.66355140186916</v>
      </c>
      <c r="J19" s="664">
        <v>16.710526315789473</v>
      </c>
      <c r="K19" s="664">
        <v>17.536945812807883</v>
      </c>
      <c r="L19" s="664">
        <v>17.38219895287958</v>
      </c>
      <c r="M19" s="665">
        <v>18.677248677248677</v>
      </c>
      <c r="N19" s="102"/>
    </row>
    <row r="20" spans="1:14">
      <c r="A20" s="101" t="s">
        <v>583</v>
      </c>
      <c r="B20" s="663">
        <v>17.058823529411764</v>
      </c>
      <c r="C20" s="664">
        <v>17.175141242937855</v>
      </c>
      <c r="D20" s="664">
        <v>17.109826589595375</v>
      </c>
      <c r="E20" s="664">
        <v>17.716894977168948</v>
      </c>
      <c r="F20" s="664">
        <v>17.549019607843135</v>
      </c>
      <c r="G20" s="664">
        <v>17.474747474747474</v>
      </c>
      <c r="H20" s="664">
        <v>17.282608695652172</v>
      </c>
      <c r="I20" s="664">
        <v>16.753246753246753</v>
      </c>
      <c r="J20" s="664">
        <v>17.058823529411764</v>
      </c>
      <c r="K20" s="664">
        <v>16.296296296296298</v>
      </c>
      <c r="L20" s="664">
        <v>8.8000000000000007</v>
      </c>
      <c r="M20" s="665">
        <v>14.199535962877031</v>
      </c>
      <c r="N20" s="102"/>
    </row>
    <row r="21" spans="1:14" ht="17" thickBot="1">
      <c r="A21" s="101" t="s">
        <v>584</v>
      </c>
      <c r="B21" s="685">
        <v>16.527777777777779</v>
      </c>
      <c r="C21" s="686">
        <v>16.875</v>
      </c>
      <c r="D21" s="686">
        <v>17.461928934010153</v>
      </c>
      <c r="E21" s="686">
        <v>16.855345911949684</v>
      </c>
      <c r="F21" s="686">
        <v>17.023809523809526</v>
      </c>
      <c r="G21" s="686">
        <v>17.630331753554501</v>
      </c>
      <c r="H21" s="686">
        <v>17.297297297297298</v>
      </c>
      <c r="I21" s="686">
        <v>17.252747252747252</v>
      </c>
      <c r="J21" s="686">
        <v>17.206703910614525</v>
      </c>
      <c r="K21" s="686">
        <v>15.327102803738317</v>
      </c>
      <c r="L21" s="686">
        <v>8.8000000000000007</v>
      </c>
      <c r="M21" s="687">
        <v>23.848987108655599</v>
      </c>
      <c r="N21" s="102"/>
    </row>
    <row r="22" spans="1:14">
      <c r="A22" s="102"/>
      <c r="B22" s="102"/>
      <c r="C22" s="102"/>
      <c r="D22" s="102"/>
      <c r="E22" s="102"/>
      <c r="F22" s="102"/>
      <c r="G22" s="102"/>
      <c r="H22" s="102"/>
      <c r="I22" s="102"/>
      <c r="J22" s="102"/>
      <c r="K22" s="102"/>
      <c r="L22" s="102"/>
      <c r="M22" s="102"/>
      <c r="N22" s="102"/>
    </row>
    <row r="23" spans="1:14">
      <c r="A23" s="102"/>
      <c r="B23" s="101" t="s">
        <v>935</v>
      </c>
      <c r="C23" s="102"/>
      <c r="D23" s="102"/>
      <c r="E23" s="102"/>
      <c r="F23" s="102"/>
      <c r="G23" s="102"/>
      <c r="H23" s="102"/>
      <c r="I23" s="102"/>
      <c r="J23" s="102"/>
      <c r="K23" s="102"/>
      <c r="L23" s="102"/>
      <c r="M23" s="102"/>
      <c r="N23" s="102"/>
    </row>
    <row r="24" spans="1:14" ht="17" thickBot="1">
      <c r="A24" s="102"/>
      <c r="B24" s="101">
        <v>1</v>
      </c>
      <c r="C24" s="101">
        <v>2</v>
      </c>
      <c r="D24" s="101">
        <v>3</v>
      </c>
      <c r="E24" s="101">
        <v>4</v>
      </c>
      <c r="F24" s="101">
        <v>5</v>
      </c>
      <c r="G24" s="101">
        <v>6</v>
      </c>
      <c r="H24" s="101">
        <v>7</v>
      </c>
      <c r="I24" s="101">
        <v>8</v>
      </c>
      <c r="J24" s="101">
        <v>9</v>
      </c>
      <c r="K24" s="101">
        <v>10</v>
      </c>
      <c r="L24" s="101">
        <v>11</v>
      </c>
      <c r="M24" s="101">
        <v>12</v>
      </c>
      <c r="N24" s="102"/>
    </row>
    <row r="25" spans="1:14">
      <c r="A25" s="684" t="s">
        <v>577</v>
      </c>
      <c r="B25" s="666">
        <f>20-B14</f>
        <v>3.649635036496349</v>
      </c>
      <c r="C25" s="667">
        <f t="shared" ref="C25:M32" si="0">20-C14</f>
        <v>2.8248587570621453</v>
      </c>
      <c r="D25" s="667">
        <f t="shared" si="0"/>
        <v>3.4722222222222214</v>
      </c>
      <c r="E25" s="667">
        <f t="shared" si="0"/>
        <v>4.1666666666666679</v>
      </c>
      <c r="F25" s="667">
        <f t="shared" si="0"/>
        <v>3.8461538461538467</v>
      </c>
      <c r="G25" s="667">
        <f t="shared" si="0"/>
        <v>2.7027027027027017</v>
      </c>
      <c r="H25" s="667">
        <f t="shared" si="0"/>
        <v>2.6737967914438485</v>
      </c>
      <c r="I25" s="667">
        <f t="shared" si="0"/>
        <v>3.3112582781456936</v>
      </c>
      <c r="J25" s="667">
        <f t="shared" si="0"/>
        <v>3.5971223021582723</v>
      </c>
      <c r="K25" s="667">
        <f t="shared" si="0"/>
        <v>3.2258064516129039</v>
      </c>
      <c r="L25" s="667">
        <f t="shared" si="0"/>
        <v>2.6315789473684212</v>
      </c>
      <c r="M25" s="668">
        <f t="shared" si="0"/>
        <v>2.7027027027027017</v>
      </c>
      <c r="N25" s="102"/>
    </row>
    <row r="26" spans="1:14">
      <c r="A26" s="684" t="s">
        <v>578</v>
      </c>
      <c r="B26" s="669">
        <f t="shared" ref="B26:B32" si="1">20-B15</f>
        <v>1.8115942028985508</v>
      </c>
      <c r="C26" s="670">
        <f t="shared" si="0"/>
        <v>3.7593984962405997</v>
      </c>
      <c r="D26" s="670">
        <f t="shared" si="0"/>
        <v>3.0303030303030312</v>
      </c>
      <c r="E26" s="670">
        <f t="shared" si="0"/>
        <v>2.7173913043478279</v>
      </c>
      <c r="F26" s="670">
        <f t="shared" si="0"/>
        <v>2.5</v>
      </c>
      <c r="G26" s="670">
        <f t="shared" si="0"/>
        <v>3.2894736842105274</v>
      </c>
      <c r="H26" s="670">
        <f t="shared" si="0"/>
        <v>2.9411764705882355</v>
      </c>
      <c r="I26" s="670">
        <f t="shared" si="0"/>
        <v>2.5773195876288675</v>
      </c>
      <c r="J26" s="670">
        <f t="shared" si="0"/>
        <v>3.3333333333333321</v>
      </c>
      <c r="K26" s="670">
        <f t="shared" si="0"/>
        <v>2.2727272727272734</v>
      </c>
      <c r="L26" s="670">
        <f t="shared" si="0"/>
        <v>3.5971223021582723</v>
      </c>
      <c r="M26" s="671">
        <f t="shared" si="0"/>
        <v>2.7027027027027017</v>
      </c>
      <c r="N26" s="102"/>
    </row>
    <row r="27" spans="1:14">
      <c r="A27" s="684" t="s">
        <v>579</v>
      </c>
      <c r="B27" s="669">
        <f t="shared" si="1"/>
        <v>6.3532401524777633</v>
      </c>
      <c r="C27" s="670">
        <f t="shared" si="0"/>
        <v>2.5906735751295322</v>
      </c>
      <c r="D27" s="670">
        <f t="shared" si="0"/>
        <v>3.7313432835820883</v>
      </c>
      <c r="E27" s="670">
        <f t="shared" si="0"/>
        <v>3.4722222222222214</v>
      </c>
      <c r="F27" s="670">
        <f t="shared" si="0"/>
        <v>3.9682539682539684</v>
      </c>
      <c r="G27" s="670">
        <f t="shared" si="0"/>
        <v>3.4246575342465739</v>
      </c>
      <c r="H27" s="670">
        <f t="shared" si="0"/>
        <v>3.2258064516129039</v>
      </c>
      <c r="I27" s="670">
        <f t="shared" si="0"/>
        <v>2.7027027027027017</v>
      </c>
      <c r="J27" s="670">
        <f t="shared" si="0"/>
        <v>2.5</v>
      </c>
      <c r="K27" s="670">
        <f t="shared" si="0"/>
        <v>2.7932960893854748</v>
      </c>
      <c r="L27" s="670">
        <f t="shared" si="0"/>
        <v>3.7313432835820883</v>
      </c>
      <c r="M27" s="671">
        <f t="shared" si="0"/>
        <v>8.695652173913043</v>
      </c>
      <c r="N27" s="102"/>
    </row>
    <row r="28" spans="1:14">
      <c r="A28" s="684" t="s">
        <v>580</v>
      </c>
      <c r="B28" s="669">
        <f t="shared" si="1"/>
        <v>3.9370078740157481</v>
      </c>
      <c r="C28" s="670">
        <f t="shared" si="0"/>
        <v>3.1446540880503164</v>
      </c>
      <c r="D28" s="670">
        <f t="shared" si="0"/>
        <v>3.2258064516129039</v>
      </c>
      <c r="E28" s="670">
        <f t="shared" si="0"/>
        <v>3.2467532467532472</v>
      </c>
      <c r="F28" s="670">
        <f t="shared" si="0"/>
        <v>1.9841269841269842</v>
      </c>
      <c r="G28" s="670">
        <f t="shared" si="0"/>
        <v>2.7472527472527482</v>
      </c>
      <c r="H28" s="670">
        <f t="shared" si="0"/>
        <v>2.5641025641025657</v>
      </c>
      <c r="I28" s="670">
        <f t="shared" si="0"/>
        <v>2.2421524663677133</v>
      </c>
      <c r="J28" s="670">
        <f t="shared" si="0"/>
        <v>3.1847133757961785</v>
      </c>
      <c r="K28" s="670">
        <f t="shared" si="0"/>
        <v>1.7857142857142847</v>
      </c>
      <c r="L28" s="670">
        <f t="shared" si="0"/>
        <v>4.4247787610619476</v>
      </c>
      <c r="M28" s="671">
        <f t="shared" si="0"/>
        <v>1.5384615384615401</v>
      </c>
      <c r="N28" s="102"/>
    </row>
    <row r="29" spans="1:14">
      <c r="A29" s="684" t="s">
        <v>581</v>
      </c>
      <c r="B29" s="669">
        <f t="shared" si="1"/>
        <v>3.2467532467532472</v>
      </c>
      <c r="C29" s="670">
        <f t="shared" si="0"/>
        <v>2.7777777777777786</v>
      </c>
      <c r="D29" s="670">
        <f t="shared" si="0"/>
        <v>3.3333333333333321</v>
      </c>
      <c r="E29" s="670">
        <f t="shared" si="0"/>
        <v>2.3809523809523796</v>
      </c>
      <c r="F29" s="670">
        <f t="shared" si="0"/>
        <v>3.3333333333333321</v>
      </c>
      <c r="G29" s="670">
        <f t="shared" si="0"/>
        <v>4.1666666666666679</v>
      </c>
      <c r="H29" s="670">
        <f t="shared" si="0"/>
        <v>3.2051282051282044</v>
      </c>
      <c r="I29" s="670">
        <f t="shared" si="0"/>
        <v>2.2522522522522515</v>
      </c>
      <c r="J29" s="670">
        <f t="shared" si="0"/>
        <v>2.7027027027027017</v>
      </c>
      <c r="K29" s="670">
        <f t="shared" si="0"/>
        <v>2.0746887966804977</v>
      </c>
      <c r="L29" s="670">
        <f t="shared" si="0"/>
        <v>2.6178010471204196</v>
      </c>
      <c r="M29" s="671">
        <f t="shared" si="0"/>
        <v>4.8543689320388346</v>
      </c>
      <c r="N29" s="102"/>
    </row>
    <row r="30" spans="1:14">
      <c r="A30" s="684" t="s">
        <v>582</v>
      </c>
      <c r="B30" s="669">
        <f t="shared" si="1"/>
        <v>2.9761904761904745</v>
      </c>
      <c r="C30" s="670">
        <f t="shared" si="0"/>
        <v>2.9069767441860463</v>
      </c>
      <c r="D30" s="670">
        <f t="shared" si="0"/>
        <v>3.4013605442176882</v>
      </c>
      <c r="E30" s="670">
        <f t="shared" si="0"/>
        <v>5.6561085972850673</v>
      </c>
      <c r="F30" s="670">
        <f t="shared" si="0"/>
        <v>4.1322314049586772</v>
      </c>
      <c r="G30" s="670">
        <f t="shared" si="0"/>
        <v>2.5</v>
      </c>
      <c r="H30" s="670">
        <f t="shared" si="0"/>
        <v>2.8571428571428577</v>
      </c>
      <c r="I30" s="670">
        <f t="shared" si="0"/>
        <v>2.3364485981308398</v>
      </c>
      <c r="J30" s="670">
        <f t="shared" si="0"/>
        <v>3.2894736842105274</v>
      </c>
      <c r="K30" s="670">
        <f t="shared" si="0"/>
        <v>2.4630541871921174</v>
      </c>
      <c r="L30" s="670">
        <f t="shared" si="0"/>
        <v>2.6178010471204196</v>
      </c>
      <c r="M30" s="671">
        <f t="shared" si="0"/>
        <v>1.3227513227513228</v>
      </c>
      <c r="N30" s="102"/>
    </row>
    <row r="31" spans="1:14">
      <c r="A31" s="684" t="s">
        <v>583</v>
      </c>
      <c r="B31" s="669">
        <f t="shared" si="1"/>
        <v>2.9411764705882355</v>
      </c>
      <c r="C31" s="670">
        <f t="shared" si="0"/>
        <v>2.8248587570621453</v>
      </c>
      <c r="D31" s="670">
        <f t="shared" si="0"/>
        <v>2.8901734104046248</v>
      </c>
      <c r="E31" s="670">
        <f t="shared" si="0"/>
        <v>2.2831050228310517</v>
      </c>
      <c r="F31" s="670">
        <f t="shared" si="0"/>
        <v>2.4509803921568647</v>
      </c>
      <c r="G31" s="670">
        <f t="shared" si="0"/>
        <v>2.525252525252526</v>
      </c>
      <c r="H31" s="670">
        <f t="shared" si="0"/>
        <v>2.7173913043478279</v>
      </c>
      <c r="I31" s="670">
        <f t="shared" si="0"/>
        <v>3.2467532467532472</v>
      </c>
      <c r="J31" s="670">
        <f t="shared" si="0"/>
        <v>2.9411764705882355</v>
      </c>
      <c r="K31" s="670">
        <f t="shared" si="0"/>
        <v>3.7037037037037024</v>
      </c>
      <c r="L31" s="670">
        <f>12-L20</f>
        <v>3.1999999999999993</v>
      </c>
      <c r="M31" s="671">
        <f t="shared" si="0"/>
        <v>5.8004640371229694</v>
      </c>
      <c r="N31" s="102"/>
    </row>
    <row r="32" spans="1:14" ht="17" thickBot="1">
      <c r="A32" s="684" t="s">
        <v>584</v>
      </c>
      <c r="B32" s="672">
        <f t="shared" si="1"/>
        <v>3.4722222222222214</v>
      </c>
      <c r="C32" s="673">
        <f t="shared" si="0"/>
        <v>3.125</v>
      </c>
      <c r="D32" s="673">
        <f t="shared" si="0"/>
        <v>2.5380710659898469</v>
      </c>
      <c r="E32" s="673">
        <f t="shared" si="0"/>
        <v>3.1446540880503164</v>
      </c>
      <c r="F32" s="673">
        <f t="shared" si="0"/>
        <v>2.9761904761904745</v>
      </c>
      <c r="G32" s="673">
        <f t="shared" si="0"/>
        <v>2.3696682464454994</v>
      </c>
      <c r="H32" s="673">
        <f t="shared" si="0"/>
        <v>2.7027027027027017</v>
      </c>
      <c r="I32" s="673">
        <f t="shared" si="0"/>
        <v>2.7472527472527482</v>
      </c>
      <c r="J32" s="673">
        <f t="shared" si="0"/>
        <v>2.7932960893854748</v>
      </c>
      <c r="K32" s="673">
        <f t="shared" si="0"/>
        <v>4.6728971962616832</v>
      </c>
      <c r="L32" s="673">
        <f>12-L21</f>
        <v>3.1999999999999993</v>
      </c>
      <c r="M32" s="674">
        <f>25-M21</f>
        <v>1.1510128913444007</v>
      </c>
      <c r="N32" s="102"/>
    </row>
    <row r="33" spans="1:14">
      <c r="A33" s="102"/>
      <c r="B33" s="102"/>
      <c r="C33" s="102"/>
      <c r="D33" s="102"/>
      <c r="E33" s="102"/>
      <c r="F33" s="102"/>
      <c r="G33" s="102"/>
      <c r="H33" s="102"/>
      <c r="I33" s="102"/>
      <c r="J33" s="102"/>
      <c r="K33" s="102"/>
      <c r="L33" s="102"/>
      <c r="M33" s="102"/>
      <c r="N33" s="102"/>
    </row>
    <row r="34" spans="1:14">
      <c r="A34" s="117"/>
      <c r="B34" s="117"/>
      <c r="C34" s="117"/>
      <c r="D34" s="117"/>
      <c r="E34" s="117"/>
      <c r="F34" s="117"/>
      <c r="G34" s="117"/>
      <c r="H34" s="117"/>
      <c r="I34" s="117"/>
      <c r="J34" s="117"/>
      <c r="K34" s="117"/>
      <c r="L34" s="117"/>
      <c r="M34" s="117"/>
      <c r="N34" s="117"/>
    </row>
  </sheetData>
  <pageMargins left="0.7" right="0.7" top="0.75" bottom="0.75" header="0.3" footer="0.3"/>
  <pageSetup scale="73" orientation="portrait" horizontalDpi="0" verticalDpi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0DB7FF-9320-524F-AF4C-046C71BF066D}">
  <sheetPr>
    <pageSetUpPr fitToPage="1"/>
  </sheetPr>
  <dimension ref="A1:N33"/>
  <sheetViews>
    <sheetView workbookViewId="0">
      <selection activeCell="P16" sqref="P16"/>
    </sheetView>
  </sheetViews>
  <sheetFormatPr baseColWidth="10" defaultRowHeight="16"/>
  <cols>
    <col min="1" max="1" width="1.85546875" style="117" bestFit="1" customWidth="1"/>
    <col min="2" max="11" width="7.85546875" style="117" customWidth="1"/>
    <col min="12" max="13" width="9.28515625" style="117" bestFit="1" customWidth="1"/>
    <col min="14" max="16384" width="10.7109375" style="117"/>
  </cols>
  <sheetData>
    <row r="1" spans="1:14">
      <c r="A1" s="102"/>
      <c r="B1" s="101" t="s">
        <v>936</v>
      </c>
      <c r="C1" s="102"/>
      <c r="D1" s="102"/>
      <c r="E1" s="102"/>
      <c r="F1" s="102"/>
      <c r="G1" s="102"/>
      <c r="H1" s="102"/>
      <c r="I1" s="102"/>
      <c r="J1" s="102"/>
      <c r="K1" s="102"/>
      <c r="L1" s="102"/>
      <c r="M1" s="102"/>
      <c r="N1" s="102"/>
    </row>
    <row r="2" spans="1:14" ht="17" thickBot="1">
      <c r="A2" s="102"/>
      <c r="B2" s="101">
        <v>1</v>
      </c>
      <c r="C2" s="101">
        <v>2</v>
      </c>
      <c r="D2" s="101">
        <v>3</v>
      </c>
      <c r="E2" s="101">
        <v>4</v>
      </c>
      <c r="F2" s="101">
        <v>5</v>
      </c>
      <c r="G2" s="101">
        <v>6</v>
      </c>
      <c r="H2" s="101">
        <v>7</v>
      </c>
      <c r="I2" s="101">
        <v>8</v>
      </c>
      <c r="J2" s="101">
        <v>9</v>
      </c>
      <c r="K2" s="101">
        <v>10</v>
      </c>
      <c r="L2" s="101">
        <v>11</v>
      </c>
      <c r="M2" s="101">
        <v>12</v>
      </c>
      <c r="N2" s="102"/>
    </row>
    <row r="3" spans="1:14">
      <c r="A3" s="101" t="s">
        <v>577</v>
      </c>
      <c r="B3" s="688" t="s">
        <v>597</v>
      </c>
      <c r="C3" s="689" t="s">
        <v>602</v>
      </c>
      <c r="D3" s="689" t="s">
        <v>607</v>
      </c>
      <c r="E3" s="689" t="s">
        <v>612</v>
      </c>
      <c r="F3" s="689" t="s">
        <v>617</v>
      </c>
      <c r="G3" s="689" t="s">
        <v>622</v>
      </c>
      <c r="H3" s="689" t="s">
        <v>627</v>
      </c>
      <c r="I3" s="689" t="s">
        <v>632</v>
      </c>
      <c r="J3" s="689" t="s">
        <v>637</v>
      </c>
      <c r="K3" s="689" t="s">
        <v>642</v>
      </c>
      <c r="L3" s="689" t="s">
        <v>647</v>
      </c>
      <c r="M3" s="690" t="s">
        <v>652</v>
      </c>
      <c r="N3" s="102"/>
    </row>
    <row r="4" spans="1:14">
      <c r="A4" s="101" t="s">
        <v>578</v>
      </c>
      <c r="B4" s="691" t="s">
        <v>598</v>
      </c>
      <c r="C4" s="692" t="s">
        <v>603</v>
      </c>
      <c r="D4" s="692" t="s">
        <v>608</v>
      </c>
      <c r="E4" s="692" t="s">
        <v>613</v>
      </c>
      <c r="F4" s="692" t="s">
        <v>618</v>
      </c>
      <c r="G4" s="692" t="s">
        <v>623</v>
      </c>
      <c r="H4" s="692" t="s">
        <v>628</v>
      </c>
      <c r="I4" s="692" t="s">
        <v>633</v>
      </c>
      <c r="J4" s="692" t="s">
        <v>638</v>
      </c>
      <c r="K4" s="692" t="s">
        <v>643</v>
      </c>
      <c r="L4" s="692" t="s">
        <v>648</v>
      </c>
      <c r="M4" s="693" t="s">
        <v>653</v>
      </c>
      <c r="N4" s="102"/>
    </row>
    <row r="5" spans="1:14">
      <c r="A5" s="101" t="s">
        <v>579</v>
      </c>
      <c r="B5" s="691" t="s">
        <v>599</v>
      </c>
      <c r="C5" s="692" t="s">
        <v>604</v>
      </c>
      <c r="D5" s="692" t="s">
        <v>609</v>
      </c>
      <c r="E5" s="692" t="s">
        <v>614</v>
      </c>
      <c r="F5" s="692" t="s">
        <v>619</v>
      </c>
      <c r="G5" s="692" t="s">
        <v>624</v>
      </c>
      <c r="H5" s="692" t="s">
        <v>629</v>
      </c>
      <c r="I5" s="692" t="s">
        <v>634</v>
      </c>
      <c r="J5" s="692" t="s">
        <v>639</v>
      </c>
      <c r="K5" s="692" t="s">
        <v>644</v>
      </c>
      <c r="L5" s="692" t="s">
        <v>649</v>
      </c>
      <c r="M5" s="693" t="s">
        <v>654</v>
      </c>
      <c r="N5" s="102"/>
    </row>
    <row r="6" spans="1:14">
      <c r="A6" s="101" t="s">
        <v>580</v>
      </c>
      <c r="B6" s="691" t="s">
        <v>600</v>
      </c>
      <c r="C6" s="692" t="s">
        <v>605</v>
      </c>
      <c r="D6" s="692" t="s">
        <v>610</v>
      </c>
      <c r="E6" s="692" t="s">
        <v>615</v>
      </c>
      <c r="F6" s="692" t="s">
        <v>620</v>
      </c>
      <c r="G6" s="692" t="s">
        <v>625</v>
      </c>
      <c r="H6" s="692" t="s">
        <v>630</v>
      </c>
      <c r="I6" s="692" t="s">
        <v>635</v>
      </c>
      <c r="J6" s="692" t="s">
        <v>640</v>
      </c>
      <c r="K6" s="692" t="s">
        <v>645</v>
      </c>
      <c r="L6" s="692" t="s">
        <v>650</v>
      </c>
      <c r="M6" s="693" t="s">
        <v>655</v>
      </c>
      <c r="N6" s="102"/>
    </row>
    <row r="7" spans="1:14">
      <c r="A7" s="101" t="s">
        <v>581</v>
      </c>
      <c r="B7" s="250" t="s">
        <v>601</v>
      </c>
      <c r="C7" s="251" t="s">
        <v>606</v>
      </c>
      <c r="D7" s="251" t="s">
        <v>611</v>
      </c>
      <c r="E7" s="251" t="s">
        <v>616</v>
      </c>
      <c r="F7" s="251" t="s">
        <v>621</v>
      </c>
      <c r="G7" s="251" t="s">
        <v>626</v>
      </c>
      <c r="H7" s="251" t="s">
        <v>631</v>
      </c>
      <c r="I7" s="251" t="s">
        <v>636</v>
      </c>
      <c r="J7" s="251" t="s">
        <v>641</v>
      </c>
      <c r="K7" s="251" t="s">
        <v>646</v>
      </c>
      <c r="L7" s="251" t="s">
        <v>651</v>
      </c>
      <c r="M7" s="252" t="s">
        <v>656</v>
      </c>
      <c r="N7" s="102"/>
    </row>
    <row r="8" spans="1:14">
      <c r="A8" s="101" t="s">
        <v>582</v>
      </c>
      <c r="B8" s="237"/>
      <c r="C8" s="238"/>
      <c r="D8" s="238"/>
      <c r="E8" s="238"/>
      <c r="F8" s="238"/>
      <c r="G8" s="238"/>
      <c r="H8" s="238"/>
      <c r="I8" s="238"/>
      <c r="J8" s="238"/>
      <c r="K8" s="238"/>
      <c r="L8" s="238"/>
      <c r="M8" s="239"/>
      <c r="N8" s="102"/>
    </row>
    <row r="9" spans="1:14">
      <c r="A9" s="101" t="s">
        <v>583</v>
      </c>
      <c r="B9" s="237"/>
      <c r="C9" s="238"/>
      <c r="D9" s="238"/>
      <c r="E9" s="238"/>
      <c r="F9" s="238"/>
      <c r="G9" s="238"/>
      <c r="H9" s="238"/>
      <c r="I9" s="238"/>
      <c r="J9" s="238"/>
      <c r="K9" s="238"/>
      <c r="L9" s="238"/>
      <c r="M9" s="239"/>
      <c r="N9" s="102"/>
    </row>
    <row r="10" spans="1:14" ht="17" thickBot="1">
      <c r="A10" s="101" t="s">
        <v>584</v>
      </c>
      <c r="B10" s="240"/>
      <c r="C10" s="241"/>
      <c r="D10" s="241"/>
      <c r="E10" s="241"/>
      <c r="F10" s="241"/>
      <c r="G10" s="241"/>
      <c r="H10" s="241"/>
      <c r="I10" s="241"/>
      <c r="J10" s="241"/>
      <c r="K10" s="241"/>
      <c r="L10" s="241"/>
      <c r="M10" s="242"/>
      <c r="N10" s="102"/>
    </row>
    <row r="11" spans="1:14">
      <c r="A11" s="101"/>
      <c r="B11" s="210"/>
      <c r="C11" s="210"/>
      <c r="D11" s="210"/>
      <c r="E11" s="210"/>
      <c r="F11" s="210"/>
      <c r="G11" s="210"/>
      <c r="H11" s="210"/>
      <c r="I11" s="210"/>
      <c r="J11" s="210"/>
      <c r="K11" s="210"/>
      <c r="L11" s="210"/>
      <c r="M11" s="210"/>
      <c r="N11" s="102"/>
    </row>
    <row r="12" spans="1:14">
      <c r="A12" s="102"/>
      <c r="B12" s="101" t="s">
        <v>937</v>
      </c>
      <c r="C12" s="102"/>
      <c r="D12" s="102"/>
      <c r="E12" s="102"/>
      <c r="F12" s="102"/>
      <c r="G12" s="102"/>
      <c r="H12" s="102"/>
      <c r="I12" s="102"/>
      <c r="J12" s="102"/>
      <c r="K12" s="102"/>
      <c r="L12" s="102"/>
      <c r="M12" s="102"/>
      <c r="N12" s="102"/>
    </row>
    <row r="13" spans="1:14" ht="17" thickBot="1">
      <c r="A13" s="102"/>
      <c r="B13" s="101"/>
      <c r="C13" s="101"/>
      <c r="D13" s="101"/>
      <c r="E13" s="101"/>
      <c r="F13" s="101"/>
      <c r="G13" s="101"/>
      <c r="H13" s="101"/>
      <c r="I13" s="101"/>
      <c r="J13" s="101"/>
      <c r="K13" s="101"/>
      <c r="L13" s="101"/>
      <c r="M13" s="101"/>
      <c r="N13" s="102"/>
    </row>
    <row r="14" spans="1:14">
      <c r="A14" s="101" t="s">
        <v>577</v>
      </c>
      <c r="B14" s="660">
        <v>18.516320474777448</v>
      </c>
      <c r="C14" s="661">
        <v>13.788819875776397</v>
      </c>
      <c r="D14" s="661">
        <v>6.6851441241685148</v>
      </c>
      <c r="E14" s="661">
        <v>15.762711864406779</v>
      </c>
      <c r="F14" s="661">
        <v>13.215739484396202</v>
      </c>
      <c r="G14" s="661">
        <v>14.63519313304721</v>
      </c>
      <c r="H14" s="661">
        <v>17.340425531914892</v>
      </c>
      <c r="I14" s="661">
        <v>17.959183673469386</v>
      </c>
      <c r="J14" s="661">
        <v>18.422712933753942</v>
      </c>
      <c r="K14" s="661">
        <v>17.175141242937855</v>
      </c>
      <c r="L14" s="661">
        <v>16</v>
      </c>
      <c r="M14" s="662">
        <v>18.376623376623378</v>
      </c>
      <c r="N14" s="102"/>
    </row>
    <row r="15" spans="1:14">
      <c r="A15" s="101" t="s">
        <v>578</v>
      </c>
      <c r="B15" s="663">
        <v>18.637602179836513</v>
      </c>
      <c r="C15" s="664">
        <v>17.737556561085974</v>
      </c>
      <c r="D15" s="664">
        <v>15.098039215686274</v>
      </c>
      <c r="E15" s="664">
        <v>16.987951807228917</v>
      </c>
      <c r="F15" s="664">
        <v>15.098039215686274</v>
      </c>
      <c r="G15" s="664">
        <v>18.188405797101449</v>
      </c>
      <c r="H15" s="664">
        <v>18.878923766816143</v>
      </c>
      <c r="I15" s="664">
        <v>16.153846153846153</v>
      </c>
      <c r="J15" s="664">
        <v>18.407643312101911</v>
      </c>
      <c r="K15" s="664">
        <v>18.245614035087719</v>
      </c>
      <c r="L15" s="664">
        <v>17.5</v>
      </c>
      <c r="M15" s="665">
        <v>17.959183673469386</v>
      </c>
      <c r="N15" s="102"/>
    </row>
    <row r="16" spans="1:14">
      <c r="A16" s="101" t="s">
        <v>579</v>
      </c>
      <c r="B16" s="663">
        <v>18.387096774193548</v>
      </c>
      <c r="C16" s="664">
        <v>18.511904761904763</v>
      </c>
      <c r="D16" s="664">
        <v>14.95967741935484</v>
      </c>
      <c r="E16" s="664">
        <v>12.614475627769572</v>
      </c>
      <c r="F16" s="664">
        <v>18.084291187739463</v>
      </c>
      <c r="G16" s="664">
        <v>19.011857707509883</v>
      </c>
      <c r="H16" s="664">
        <v>18.371335504885995</v>
      </c>
      <c r="I16" s="664">
        <v>18.1203007518797</v>
      </c>
      <c r="J16" s="664">
        <v>18.538011695906434</v>
      </c>
      <c r="K16" s="664">
        <v>18.031496062992126</v>
      </c>
      <c r="L16" s="664">
        <v>18.287671232876711</v>
      </c>
      <c r="M16" s="665">
        <v>16.688741721854306</v>
      </c>
      <c r="N16" s="102"/>
    </row>
    <row r="17" spans="1:14">
      <c r="A17" s="101" t="s">
        <v>580</v>
      </c>
      <c r="B17" s="663">
        <v>17.326203208556151</v>
      </c>
      <c r="C17" s="664">
        <v>18.680738786279683</v>
      </c>
      <c r="D17" s="664">
        <v>7.5447316103379718</v>
      </c>
      <c r="E17" s="664">
        <v>13.29758713136729</v>
      </c>
      <c r="F17" s="664">
        <v>13.60613810741688</v>
      </c>
      <c r="G17" s="664">
        <v>19.040307101727446</v>
      </c>
      <c r="H17" s="664">
        <v>18.480243161094226</v>
      </c>
      <c r="I17" s="664">
        <v>18.432601880877744</v>
      </c>
      <c r="J17" s="664">
        <v>17.844827586206897</v>
      </c>
      <c r="K17" s="664">
        <v>17.685185185185183</v>
      </c>
      <c r="L17" s="664">
        <v>18.387096774193548</v>
      </c>
      <c r="M17" s="665">
        <v>17.942386831275719</v>
      </c>
      <c r="N17" s="102"/>
    </row>
    <row r="18" spans="1:14">
      <c r="A18" s="101" t="s">
        <v>581</v>
      </c>
      <c r="B18" s="663">
        <v>18.917748917748916</v>
      </c>
      <c r="C18" s="664">
        <v>13.103448275862069</v>
      </c>
      <c r="D18" s="664">
        <v>14.929006085192697</v>
      </c>
      <c r="E18" s="664">
        <v>17.925311203319502</v>
      </c>
      <c r="F18" s="664">
        <v>15.762711864406779</v>
      </c>
      <c r="G18" s="664">
        <v>18.727735368956743</v>
      </c>
      <c r="H18" s="664">
        <v>18.951781970649897</v>
      </c>
      <c r="I18" s="664">
        <v>18.652291105121293</v>
      </c>
      <c r="J18" s="664">
        <v>18.007968127490038</v>
      </c>
      <c r="K18" s="664">
        <v>16.987951807228917</v>
      </c>
      <c r="L18" s="664">
        <v>14.36936936936937</v>
      </c>
      <c r="M18" s="665">
        <v>14.769874476987447</v>
      </c>
      <c r="N18" s="102"/>
    </row>
    <row r="19" spans="1:14">
      <c r="A19" s="101" t="s">
        <v>582</v>
      </c>
      <c r="B19" s="237"/>
      <c r="C19" s="238"/>
      <c r="D19" s="238"/>
      <c r="E19" s="238"/>
      <c r="F19" s="238"/>
      <c r="G19" s="238"/>
      <c r="H19" s="238"/>
      <c r="I19" s="238"/>
      <c r="J19" s="238"/>
      <c r="K19" s="238"/>
      <c r="L19" s="238"/>
      <c r="M19" s="239"/>
      <c r="N19" s="102"/>
    </row>
    <row r="20" spans="1:14">
      <c r="A20" s="101" t="s">
        <v>583</v>
      </c>
      <c r="B20" s="237"/>
      <c r="C20" s="238"/>
      <c r="D20" s="238"/>
      <c r="E20" s="238"/>
      <c r="F20" s="238"/>
      <c r="G20" s="238"/>
      <c r="H20" s="238"/>
      <c r="I20" s="238"/>
      <c r="J20" s="238"/>
      <c r="K20" s="238"/>
      <c r="L20" s="238"/>
      <c r="M20" s="239"/>
      <c r="N20" s="102"/>
    </row>
    <row r="21" spans="1:14" ht="17" thickBot="1">
      <c r="A21" s="101" t="s">
        <v>584</v>
      </c>
      <c r="B21" s="240"/>
      <c r="C21" s="241"/>
      <c r="D21" s="241"/>
      <c r="E21" s="241"/>
      <c r="F21" s="241"/>
      <c r="G21" s="241"/>
      <c r="H21" s="241"/>
      <c r="I21" s="241"/>
      <c r="J21" s="241"/>
      <c r="K21" s="241"/>
      <c r="L21" s="241"/>
      <c r="M21" s="242"/>
      <c r="N21" s="102"/>
    </row>
    <row r="22" spans="1:14">
      <c r="A22" s="102"/>
      <c r="B22" s="102"/>
      <c r="C22" s="102"/>
      <c r="D22" s="102"/>
      <c r="E22" s="102"/>
      <c r="F22" s="102"/>
      <c r="G22" s="102"/>
      <c r="H22" s="102"/>
      <c r="I22" s="102"/>
      <c r="J22" s="102"/>
      <c r="K22" s="102"/>
      <c r="L22" s="102"/>
      <c r="M22" s="102"/>
      <c r="N22" s="102"/>
    </row>
    <row r="23" spans="1:14">
      <c r="A23" s="102"/>
      <c r="B23" s="101" t="s">
        <v>938</v>
      </c>
      <c r="C23" s="102"/>
      <c r="D23" s="102"/>
      <c r="E23" s="102"/>
      <c r="F23" s="102"/>
      <c r="G23" s="102"/>
      <c r="H23" s="102"/>
      <c r="I23" s="102"/>
      <c r="J23" s="102"/>
      <c r="K23" s="102"/>
      <c r="L23" s="102"/>
      <c r="M23" s="102"/>
      <c r="N23" s="102"/>
    </row>
    <row r="24" spans="1:14" ht="17" thickBot="1">
      <c r="A24" s="102"/>
      <c r="B24" s="101">
        <v>1</v>
      </c>
      <c r="C24" s="101">
        <v>2</v>
      </c>
      <c r="D24" s="101">
        <v>3</v>
      </c>
      <c r="E24" s="101">
        <v>4</v>
      </c>
      <c r="F24" s="101">
        <v>5</v>
      </c>
      <c r="G24" s="101">
        <v>6</v>
      </c>
      <c r="H24" s="101">
        <v>7</v>
      </c>
      <c r="I24" s="101">
        <v>8</v>
      </c>
      <c r="J24" s="101">
        <v>9</v>
      </c>
      <c r="K24" s="101">
        <v>10</v>
      </c>
      <c r="L24" s="101">
        <v>11</v>
      </c>
      <c r="M24" s="101">
        <v>12</v>
      </c>
      <c r="N24" s="102"/>
    </row>
    <row r="25" spans="1:14">
      <c r="A25" s="684" t="s">
        <v>577</v>
      </c>
      <c r="B25" s="666">
        <f>20-B14</f>
        <v>1.4836795252225521</v>
      </c>
      <c r="C25" s="667">
        <f t="shared" ref="C25:M25" si="0">20-C14</f>
        <v>6.2111801242236027</v>
      </c>
      <c r="D25" s="667">
        <f>15-D14</f>
        <v>8.3148558758314852</v>
      </c>
      <c r="E25" s="667">
        <f t="shared" si="0"/>
        <v>4.2372881355932215</v>
      </c>
      <c r="F25" s="667">
        <f t="shared" si="0"/>
        <v>6.7842605156037976</v>
      </c>
      <c r="G25" s="667">
        <f t="shared" si="0"/>
        <v>5.3648068669527902</v>
      </c>
      <c r="H25" s="667">
        <f t="shared" si="0"/>
        <v>2.6595744680851077</v>
      </c>
      <c r="I25" s="667">
        <f t="shared" si="0"/>
        <v>2.0408163265306136</v>
      </c>
      <c r="J25" s="667">
        <f t="shared" si="0"/>
        <v>1.5772870662460576</v>
      </c>
      <c r="K25" s="667">
        <f t="shared" si="0"/>
        <v>2.8248587570621453</v>
      </c>
      <c r="L25" s="667">
        <f t="shared" si="0"/>
        <v>4</v>
      </c>
      <c r="M25" s="668">
        <f t="shared" si="0"/>
        <v>1.6233766233766218</v>
      </c>
      <c r="N25" s="102"/>
    </row>
    <row r="26" spans="1:14">
      <c r="A26" s="684" t="s">
        <v>578</v>
      </c>
      <c r="B26" s="669">
        <f t="shared" ref="B26:M26" si="1">20-B15</f>
        <v>1.362397820163487</v>
      </c>
      <c r="C26" s="670">
        <f t="shared" si="1"/>
        <v>2.2624434389140262</v>
      </c>
      <c r="D26" s="670">
        <f t="shared" si="1"/>
        <v>4.9019607843137258</v>
      </c>
      <c r="E26" s="670">
        <f t="shared" si="1"/>
        <v>3.0120481927710827</v>
      </c>
      <c r="F26" s="670">
        <f t="shared" si="1"/>
        <v>4.9019607843137258</v>
      </c>
      <c r="G26" s="670">
        <f t="shared" si="1"/>
        <v>1.8115942028985508</v>
      </c>
      <c r="H26" s="670">
        <f t="shared" si="1"/>
        <v>1.1210762331838566</v>
      </c>
      <c r="I26" s="670">
        <f t="shared" si="1"/>
        <v>3.8461538461538467</v>
      </c>
      <c r="J26" s="670">
        <f t="shared" si="1"/>
        <v>1.5923566878980893</v>
      </c>
      <c r="K26" s="670">
        <f t="shared" si="1"/>
        <v>1.7543859649122808</v>
      </c>
      <c r="L26" s="670">
        <f t="shared" si="1"/>
        <v>2.5</v>
      </c>
      <c r="M26" s="671">
        <f t="shared" si="1"/>
        <v>2.0408163265306136</v>
      </c>
      <c r="N26" s="102"/>
    </row>
    <row r="27" spans="1:14">
      <c r="A27" s="684" t="s">
        <v>579</v>
      </c>
      <c r="B27" s="669">
        <f t="shared" ref="B27:M27" si="2">20-B16</f>
        <v>1.612903225806452</v>
      </c>
      <c r="C27" s="670">
        <f t="shared" si="2"/>
        <v>1.4880952380952372</v>
      </c>
      <c r="D27" s="670">
        <f t="shared" si="2"/>
        <v>5.0403225806451601</v>
      </c>
      <c r="E27" s="670">
        <f t="shared" si="2"/>
        <v>7.385524372230428</v>
      </c>
      <c r="F27" s="670">
        <f t="shared" si="2"/>
        <v>1.9157088122605366</v>
      </c>
      <c r="G27" s="670">
        <f t="shared" si="2"/>
        <v>0.98814229249011731</v>
      </c>
      <c r="H27" s="670">
        <f t="shared" si="2"/>
        <v>1.6286644951140055</v>
      </c>
      <c r="I27" s="670">
        <f t="shared" si="2"/>
        <v>1.8796992481202999</v>
      </c>
      <c r="J27" s="670">
        <f t="shared" si="2"/>
        <v>1.4619883040935662</v>
      </c>
      <c r="K27" s="670">
        <f t="shared" si="2"/>
        <v>1.9685039370078741</v>
      </c>
      <c r="L27" s="670">
        <f t="shared" si="2"/>
        <v>1.7123287671232887</v>
      </c>
      <c r="M27" s="671">
        <f t="shared" si="2"/>
        <v>3.3112582781456936</v>
      </c>
      <c r="N27" s="102"/>
    </row>
    <row r="28" spans="1:14">
      <c r="A28" s="684" t="s">
        <v>580</v>
      </c>
      <c r="B28" s="669">
        <f t="shared" ref="B28:M28" si="3">20-B17</f>
        <v>2.6737967914438485</v>
      </c>
      <c r="C28" s="670">
        <f t="shared" si="3"/>
        <v>1.319261213720317</v>
      </c>
      <c r="D28" s="670">
        <f>15-D17</f>
        <v>7.4552683896620282</v>
      </c>
      <c r="E28" s="670">
        <f t="shared" si="3"/>
        <v>6.7024128686327096</v>
      </c>
      <c r="F28" s="670">
        <f t="shared" si="3"/>
        <v>6.3938618925831197</v>
      </c>
      <c r="G28" s="670">
        <f t="shared" si="3"/>
        <v>0.95969289827255366</v>
      </c>
      <c r="H28" s="670">
        <f t="shared" si="3"/>
        <v>1.5197568389057743</v>
      </c>
      <c r="I28" s="670">
        <f t="shared" si="3"/>
        <v>1.5673981191222559</v>
      </c>
      <c r="J28" s="670">
        <f t="shared" si="3"/>
        <v>2.1551724137931032</v>
      </c>
      <c r="K28" s="670">
        <f t="shared" si="3"/>
        <v>2.3148148148148167</v>
      </c>
      <c r="L28" s="670">
        <f t="shared" si="3"/>
        <v>1.612903225806452</v>
      </c>
      <c r="M28" s="671">
        <f t="shared" si="3"/>
        <v>2.0576131687242807</v>
      </c>
      <c r="N28" s="102"/>
    </row>
    <row r="29" spans="1:14">
      <c r="A29" s="684" t="s">
        <v>581</v>
      </c>
      <c r="B29" s="669">
        <f t="shared" ref="B29:M29" si="4">20-B18</f>
        <v>1.0822510822510836</v>
      </c>
      <c r="C29" s="670">
        <f t="shared" si="4"/>
        <v>6.8965517241379306</v>
      </c>
      <c r="D29" s="670">
        <f t="shared" si="4"/>
        <v>5.0709939148073033</v>
      </c>
      <c r="E29" s="670">
        <f t="shared" si="4"/>
        <v>2.0746887966804977</v>
      </c>
      <c r="F29" s="670">
        <f t="shared" si="4"/>
        <v>4.2372881355932215</v>
      </c>
      <c r="G29" s="670">
        <f t="shared" si="4"/>
        <v>1.2722646310432566</v>
      </c>
      <c r="H29" s="670">
        <f t="shared" si="4"/>
        <v>1.0482180293501031</v>
      </c>
      <c r="I29" s="670">
        <f t="shared" si="4"/>
        <v>1.347708894878707</v>
      </c>
      <c r="J29" s="670">
        <f t="shared" si="4"/>
        <v>1.9920318725099619</v>
      </c>
      <c r="K29" s="670">
        <f t="shared" si="4"/>
        <v>3.0120481927710827</v>
      </c>
      <c r="L29" s="670">
        <f t="shared" si="4"/>
        <v>5.6306306306306304</v>
      </c>
      <c r="M29" s="671">
        <f t="shared" si="4"/>
        <v>5.2301255230125534</v>
      </c>
      <c r="N29" s="102"/>
    </row>
    <row r="30" spans="1:14">
      <c r="A30" s="684" t="s">
        <v>582</v>
      </c>
      <c r="B30" s="237"/>
      <c r="C30" s="238"/>
      <c r="D30" s="238"/>
      <c r="E30" s="238"/>
      <c r="F30" s="238"/>
      <c r="G30" s="238"/>
      <c r="H30" s="238"/>
      <c r="I30" s="238"/>
      <c r="J30" s="238"/>
      <c r="K30" s="238"/>
      <c r="L30" s="238"/>
      <c r="M30" s="239"/>
      <c r="N30" s="102"/>
    </row>
    <row r="31" spans="1:14">
      <c r="A31" s="684" t="s">
        <v>583</v>
      </c>
      <c r="B31" s="237"/>
      <c r="C31" s="238"/>
      <c r="D31" s="238"/>
      <c r="E31" s="238"/>
      <c r="F31" s="238"/>
      <c r="G31" s="238"/>
      <c r="H31" s="238"/>
      <c r="I31" s="238"/>
      <c r="J31" s="238"/>
      <c r="K31" s="238"/>
      <c r="L31" s="238"/>
      <c r="M31" s="239"/>
      <c r="N31" s="102"/>
    </row>
    <row r="32" spans="1:14" ht="17" thickBot="1">
      <c r="A32" s="684" t="s">
        <v>584</v>
      </c>
      <c r="B32" s="240"/>
      <c r="C32" s="241"/>
      <c r="D32" s="241"/>
      <c r="E32" s="241"/>
      <c r="F32" s="241"/>
      <c r="G32" s="241"/>
      <c r="H32" s="241"/>
      <c r="I32" s="241"/>
      <c r="J32" s="241"/>
      <c r="K32" s="241"/>
      <c r="L32" s="241"/>
      <c r="M32" s="242"/>
      <c r="N32" s="102"/>
    </row>
    <row r="33" spans="1:14">
      <c r="A33" s="102"/>
      <c r="B33" s="102"/>
      <c r="C33" s="102"/>
      <c r="D33" s="102"/>
      <c r="E33" s="102"/>
      <c r="F33" s="102"/>
      <c r="G33" s="102"/>
      <c r="H33" s="102"/>
      <c r="I33" s="102"/>
      <c r="J33" s="102"/>
      <c r="K33" s="102"/>
      <c r="L33" s="102"/>
      <c r="M33" s="102"/>
      <c r="N33" s="102"/>
    </row>
  </sheetData>
  <pageMargins left="0.7" right="0.7" top="0.75" bottom="0.75" header="0.3" footer="0.3"/>
  <pageSetup scale="73" orientation="portrait" horizontalDpi="0" verticalDpi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07ECF-131F-1B45-8779-161F06C3BA50}">
  <sheetPr>
    <pageSetUpPr fitToPage="1"/>
  </sheetPr>
  <dimension ref="A1:N33"/>
  <sheetViews>
    <sheetView workbookViewId="0">
      <selection activeCell="M10" sqref="B3:M10"/>
    </sheetView>
  </sheetViews>
  <sheetFormatPr baseColWidth="10" defaultRowHeight="16"/>
  <cols>
    <col min="1" max="1" width="1.85546875" bestFit="1" customWidth="1"/>
    <col min="2" max="13" width="8.5703125" customWidth="1"/>
  </cols>
  <sheetData>
    <row r="1" spans="1:14">
      <c r="A1" s="171"/>
      <c r="B1" s="209" t="s">
        <v>939</v>
      </c>
      <c r="C1" s="171"/>
      <c r="D1" s="171"/>
      <c r="E1" s="171"/>
      <c r="F1" s="171"/>
      <c r="G1" s="171"/>
      <c r="H1" s="171"/>
      <c r="I1" s="171"/>
      <c r="J1" s="171"/>
      <c r="K1" s="171"/>
      <c r="L1" s="171"/>
      <c r="M1" s="171"/>
      <c r="N1" s="171"/>
    </row>
    <row r="2" spans="1:14" ht="17" thickBot="1">
      <c r="A2" s="171"/>
      <c r="B2" s="209">
        <v>1</v>
      </c>
      <c r="C2" s="209">
        <v>2</v>
      </c>
      <c r="D2" s="209">
        <v>3</v>
      </c>
      <c r="E2" s="209">
        <v>4</v>
      </c>
      <c r="F2" s="209">
        <v>5</v>
      </c>
      <c r="G2" s="209">
        <v>6</v>
      </c>
      <c r="H2" s="209">
        <v>7</v>
      </c>
      <c r="I2" s="209">
        <v>8</v>
      </c>
      <c r="J2" s="209">
        <v>9</v>
      </c>
      <c r="K2" s="209">
        <v>10</v>
      </c>
      <c r="L2" s="209">
        <v>11</v>
      </c>
      <c r="M2" s="209">
        <v>12</v>
      </c>
      <c r="N2" s="171"/>
    </row>
    <row r="3" spans="1:14">
      <c r="A3" s="209" t="s">
        <v>577</v>
      </c>
      <c r="B3" s="15" t="s">
        <v>657</v>
      </c>
      <c r="C3" s="178" t="s">
        <v>665</v>
      </c>
      <c r="D3" s="178" t="s">
        <v>673</v>
      </c>
      <c r="E3" s="178" t="s">
        <v>681</v>
      </c>
      <c r="F3" s="178" t="s">
        <v>689</v>
      </c>
      <c r="G3" s="178" t="s">
        <v>697</v>
      </c>
      <c r="H3" s="243" t="s">
        <v>705</v>
      </c>
      <c r="I3" s="178" t="s">
        <v>713</v>
      </c>
      <c r="J3" s="178" t="s">
        <v>721</v>
      </c>
      <c r="K3" s="178" t="s">
        <v>729</v>
      </c>
      <c r="L3" s="178" t="s">
        <v>737</v>
      </c>
      <c r="M3" s="17" t="s">
        <v>745</v>
      </c>
      <c r="N3" s="171"/>
    </row>
    <row r="4" spans="1:14">
      <c r="A4" s="209" t="s">
        <v>578</v>
      </c>
      <c r="B4" s="9" t="s">
        <v>658</v>
      </c>
      <c r="C4" s="13" t="s">
        <v>666</v>
      </c>
      <c r="D4" s="13" t="s">
        <v>674</v>
      </c>
      <c r="E4" s="13" t="s">
        <v>682</v>
      </c>
      <c r="F4" s="13" t="s">
        <v>690</v>
      </c>
      <c r="G4" s="13" t="s">
        <v>698</v>
      </c>
      <c r="H4" s="244" t="s">
        <v>706</v>
      </c>
      <c r="I4" s="13" t="s">
        <v>714</v>
      </c>
      <c r="J4" s="13" t="s">
        <v>722</v>
      </c>
      <c r="K4" s="13" t="s">
        <v>730</v>
      </c>
      <c r="L4" s="13" t="s">
        <v>738</v>
      </c>
      <c r="M4" s="18" t="s">
        <v>746</v>
      </c>
      <c r="N4" s="171"/>
    </row>
    <row r="5" spans="1:14">
      <c r="A5" s="209" t="s">
        <v>579</v>
      </c>
      <c r="B5" s="9" t="s">
        <v>659</v>
      </c>
      <c r="C5" s="13" t="s">
        <v>667</v>
      </c>
      <c r="D5" s="13" t="s">
        <v>675</v>
      </c>
      <c r="E5" s="13" t="s">
        <v>683</v>
      </c>
      <c r="F5" s="13" t="s">
        <v>691</v>
      </c>
      <c r="G5" s="13" t="s">
        <v>699</v>
      </c>
      <c r="H5" s="244" t="s">
        <v>707</v>
      </c>
      <c r="I5" s="13" t="s">
        <v>715</v>
      </c>
      <c r="J5" s="13" t="s">
        <v>723</v>
      </c>
      <c r="K5" s="13" t="s">
        <v>731</v>
      </c>
      <c r="L5" s="13" t="s">
        <v>739</v>
      </c>
      <c r="M5" s="18" t="s">
        <v>747</v>
      </c>
      <c r="N5" s="171"/>
    </row>
    <row r="6" spans="1:14">
      <c r="A6" s="209" t="s">
        <v>580</v>
      </c>
      <c r="B6" s="9" t="s">
        <v>660</v>
      </c>
      <c r="C6" s="13" t="s">
        <v>668</v>
      </c>
      <c r="D6" s="13" t="s">
        <v>676</v>
      </c>
      <c r="E6" s="13" t="s">
        <v>684</v>
      </c>
      <c r="F6" s="13" t="s">
        <v>692</v>
      </c>
      <c r="G6" s="13" t="s">
        <v>700</v>
      </c>
      <c r="H6" s="244" t="s">
        <v>708</v>
      </c>
      <c r="I6" s="13" t="s">
        <v>716</v>
      </c>
      <c r="J6" s="13" t="s">
        <v>724</v>
      </c>
      <c r="K6" s="13" t="s">
        <v>732</v>
      </c>
      <c r="L6" s="13" t="s">
        <v>740</v>
      </c>
      <c r="M6" s="18" t="s">
        <v>748</v>
      </c>
      <c r="N6" s="171"/>
    </row>
    <row r="7" spans="1:14">
      <c r="A7" s="209" t="s">
        <v>581</v>
      </c>
      <c r="B7" s="9" t="s">
        <v>661</v>
      </c>
      <c r="C7" s="13" t="s">
        <v>669</v>
      </c>
      <c r="D7" s="13" t="s">
        <v>677</v>
      </c>
      <c r="E7" s="13" t="s">
        <v>685</v>
      </c>
      <c r="F7" s="13" t="s">
        <v>693</v>
      </c>
      <c r="G7" s="13" t="s">
        <v>701</v>
      </c>
      <c r="H7" s="244" t="s">
        <v>709</v>
      </c>
      <c r="I7" s="13" t="s">
        <v>717</v>
      </c>
      <c r="J7" s="13" t="s">
        <v>725</v>
      </c>
      <c r="K7" s="13" t="s">
        <v>733</v>
      </c>
      <c r="L7" s="13" t="s">
        <v>741</v>
      </c>
      <c r="M7" s="18" t="s">
        <v>749</v>
      </c>
      <c r="N7" s="171"/>
    </row>
    <row r="8" spans="1:14">
      <c r="A8" s="209" t="s">
        <v>582</v>
      </c>
      <c r="B8" s="9" t="s">
        <v>662</v>
      </c>
      <c r="C8" s="13" t="s">
        <v>670</v>
      </c>
      <c r="D8" s="13" t="s">
        <v>678</v>
      </c>
      <c r="E8" s="13" t="s">
        <v>686</v>
      </c>
      <c r="F8" s="13" t="s">
        <v>694</v>
      </c>
      <c r="G8" s="13" t="s">
        <v>702</v>
      </c>
      <c r="H8" s="244" t="s">
        <v>710</v>
      </c>
      <c r="I8" s="13" t="s">
        <v>718</v>
      </c>
      <c r="J8" s="13" t="s">
        <v>726</v>
      </c>
      <c r="K8" s="13" t="s">
        <v>734</v>
      </c>
      <c r="L8" s="13" t="s">
        <v>742</v>
      </c>
      <c r="M8" s="18" t="s">
        <v>750</v>
      </c>
      <c r="N8" s="171"/>
    </row>
    <row r="9" spans="1:14">
      <c r="A9" s="209" t="s">
        <v>583</v>
      </c>
      <c r="B9" s="9" t="s">
        <v>663</v>
      </c>
      <c r="C9" s="13" t="s">
        <v>671</v>
      </c>
      <c r="D9" s="13" t="s">
        <v>679</v>
      </c>
      <c r="E9" s="13" t="s">
        <v>687</v>
      </c>
      <c r="F9" s="13" t="s">
        <v>695</v>
      </c>
      <c r="G9" s="13" t="s">
        <v>703</v>
      </c>
      <c r="H9" s="244" t="s">
        <v>711</v>
      </c>
      <c r="I9" s="13" t="s">
        <v>719</v>
      </c>
      <c r="J9" s="13" t="s">
        <v>727</v>
      </c>
      <c r="K9" s="13" t="s">
        <v>735</v>
      </c>
      <c r="L9" s="13" t="s">
        <v>743</v>
      </c>
      <c r="M9" s="18" t="s">
        <v>751</v>
      </c>
      <c r="N9" s="171"/>
    </row>
    <row r="10" spans="1:14" ht="17" thickBot="1">
      <c r="A10" s="209" t="s">
        <v>584</v>
      </c>
      <c r="B10" s="177" t="s">
        <v>664</v>
      </c>
      <c r="C10" s="43" t="s">
        <v>672</v>
      </c>
      <c r="D10" s="43" t="s">
        <v>680</v>
      </c>
      <c r="E10" s="43" t="s">
        <v>688</v>
      </c>
      <c r="F10" s="43" t="s">
        <v>696</v>
      </c>
      <c r="G10" s="43" t="s">
        <v>704</v>
      </c>
      <c r="H10" s="245" t="s">
        <v>712</v>
      </c>
      <c r="I10" s="43" t="s">
        <v>720</v>
      </c>
      <c r="J10" s="43" t="s">
        <v>728</v>
      </c>
      <c r="K10" s="43" t="s">
        <v>736</v>
      </c>
      <c r="L10" s="43" t="s">
        <v>744</v>
      </c>
      <c r="M10" s="21" t="s">
        <v>752</v>
      </c>
      <c r="N10" s="171"/>
    </row>
    <row r="11" spans="1:14">
      <c r="A11" s="209"/>
      <c r="B11" s="210"/>
      <c r="C11" s="210"/>
      <c r="D11" s="210"/>
      <c r="E11" s="210"/>
      <c r="F11" s="210"/>
      <c r="G11" s="210"/>
      <c r="H11" s="210"/>
      <c r="I11" s="210"/>
      <c r="J11" s="210"/>
      <c r="K11" s="210"/>
      <c r="L11" s="210"/>
      <c r="M11" s="210"/>
      <c r="N11" s="171"/>
    </row>
    <row r="12" spans="1:14">
      <c r="A12" s="171"/>
      <c r="B12" s="209" t="s">
        <v>940</v>
      </c>
      <c r="C12" s="171"/>
      <c r="D12" s="171"/>
      <c r="E12" s="171"/>
      <c r="F12" s="171"/>
      <c r="G12" s="171"/>
      <c r="H12" s="171"/>
      <c r="I12" s="171"/>
      <c r="J12" s="171"/>
      <c r="K12" s="171"/>
      <c r="L12" s="171"/>
      <c r="M12" s="171"/>
      <c r="N12" s="171"/>
    </row>
    <row r="13" spans="1:14" ht="17" thickBot="1">
      <c r="A13" s="171"/>
      <c r="B13" s="209"/>
      <c r="C13" s="209"/>
      <c r="D13" s="209"/>
      <c r="E13" s="209"/>
      <c r="F13" s="209"/>
      <c r="G13" s="209"/>
      <c r="H13" s="209"/>
      <c r="I13" s="209"/>
      <c r="J13" s="209"/>
      <c r="K13" s="209"/>
      <c r="L13" s="209"/>
      <c r="M13" s="209"/>
      <c r="N13" s="171"/>
    </row>
    <row r="14" spans="1:14">
      <c r="A14" s="209" t="s">
        <v>577</v>
      </c>
      <c r="B14" s="212">
        <v>15.412844036697248</v>
      </c>
      <c r="C14" s="213">
        <v>18.559077809798271</v>
      </c>
      <c r="D14" s="213">
        <v>18.366013071895424</v>
      </c>
      <c r="E14" s="213">
        <v>17.90794979079498</v>
      </c>
      <c r="F14" s="213">
        <v>17.395833333333332</v>
      </c>
      <c r="G14" s="213">
        <v>7.439516129032258</v>
      </c>
      <c r="H14" s="213">
        <v>18.305084745762713</v>
      </c>
      <c r="I14" s="213">
        <v>18.898678414096917</v>
      </c>
      <c r="J14" s="213">
        <v>17.524752475247524</v>
      </c>
      <c r="K14" s="213">
        <v>18.349834983498351</v>
      </c>
      <c r="L14" s="213">
        <v>17.652582159624412</v>
      </c>
      <c r="M14" s="214">
        <v>28.870481927710845</v>
      </c>
      <c r="N14" s="171"/>
    </row>
    <row r="15" spans="1:14">
      <c r="A15" s="209" t="s">
        <v>578</v>
      </c>
      <c r="B15" s="215">
        <v>18.207885304659499</v>
      </c>
      <c r="C15" s="216">
        <v>17.967479674796749</v>
      </c>
      <c r="D15" s="216">
        <v>18.644986449864497</v>
      </c>
      <c r="E15" s="216">
        <v>17.560975609756099</v>
      </c>
      <c r="F15" s="216">
        <v>18.106060606060606</v>
      </c>
      <c r="G15" s="216">
        <v>14.407158836689039</v>
      </c>
      <c r="H15" s="216">
        <v>17.191011235955056</v>
      </c>
      <c r="I15" s="216">
        <v>33.899371069182394</v>
      </c>
      <c r="J15" s="216">
        <v>23.963515754560532</v>
      </c>
      <c r="K15" s="216">
        <v>18.708010335917312</v>
      </c>
      <c r="L15" s="216">
        <v>18.442367601246104</v>
      </c>
      <c r="M15" s="217">
        <v>18.239436619718308</v>
      </c>
      <c r="N15" s="171"/>
    </row>
    <row r="16" spans="1:14">
      <c r="A16" s="209" t="s">
        <v>579</v>
      </c>
      <c r="B16" s="215">
        <v>14.331065759637188</v>
      </c>
      <c r="C16" s="216">
        <v>18.054474708171206</v>
      </c>
      <c r="D16" s="216">
        <v>17.872340425531917</v>
      </c>
      <c r="E16" s="216">
        <v>15</v>
      </c>
      <c r="F16" s="216">
        <v>18.670212765957448</v>
      </c>
      <c r="G16" s="216">
        <v>15.049504950495049</v>
      </c>
      <c r="H16" s="216">
        <v>16.913580246913579</v>
      </c>
      <c r="I16" s="216">
        <v>15.934959349593495</v>
      </c>
      <c r="J16" s="216">
        <v>19.0234375</v>
      </c>
      <c r="K16" s="216">
        <v>18.734177215189874</v>
      </c>
      <c r="L16" s="216">
        <v>17.61904761904762</v>
      </c>
      <c r="M16" s="217">
        <v>18.263888888888889</v>
      </c>
      <c r="N16" s="171"/>
    </row>
    <row r="17" spans="1:14">
      <c r="A17" s="209" t="s">
        <v>580</v>
      </c>
      <c r="B17" s="215">
        <v>18.007968127490038</v>
      </c>
      <c r="C17" s="216">
        <v>18.554913294797689</v>
      </c>
      <c r="D17" s="216">
        <v>16.815286624203821</v>
      </c>
      <c r="E17" s="216">
        <v>17.023809523809526</v>
      </c>
      <c r="F17" s="216">
        <v>12.113564668769715</v>
      </c>
      <c r="G17" s="216">
        <v>17.695852534562214</v>
      </c>
      <c r="H17" s="216">
        <v>18.511904761904763</v>
      </c>
      <c r="I17" s="216">
        <v>18.985801217038539</v>
      </c>
      <c r="J17" s="216">
        <v>16.323529411764707</v>
      </c>
      <c r="K17" s="216">
        <v>17.487437185929647</v>
      </c>
      <c r="L17" s="216">
        <v>17.844827586206897</v>
      </c>
      <c r="M17" s="217">
        <v>18.571428571428573</v>
      </c>
      <c r="N17" s="171"/>
    </row>
    <row r="18" spans="1:14">
      <c r="A18" s="209" t="s">
        <v>581</v>
      </c>
      <c r="B18" s="215">
        <v>12.063492063492063</v>
      </c>
      <c r="C18" s="216">
        <v>17.727272727272727</v>
      </c>
      <c r="D18" s="216">
        <v>16.124031007751938</v>
      </c>
      <c r="E18" s="216">
        <v>15.192307692307693</v>
      </c>
      <c r="F18" s="216">
        <v>17.737556561085974</v>
      </c>
      <c r="G18" s="216">
        <v>15.535714285714285</v>
      </c>
      <c r="H18" s="216">
        <v>18.542274052478135</v>
      </c>
      <c r="I18" s="216">
        <v>19.029126213592232</v>
      </c>
      <c r="J18" s="216">
        <v>18.847926267281107</v>
      </c>
      <c r="K18" s="216">
        <v>18.903508771929825</v>
      </c>
      <c r="L18" s="216">
        <v>17.757847533632287</v>
      </c>
      <c r="M18" s="217">
        <v>16.153846153846153</v>
      </c>
      <c r="N18" s="171"/>
    </row>
    <row r="19" spans="1:14">
      <c r="A19" s="209" t="s">
        <v>582</v>
      </c>
      <c r="B19" s="215">
        <v>18.310810810810811</v>
      </c>
      <c r="C19" s="216">
        <v>15.575221238938052</v>
      </c>
      <c r="D19" s="216">
        <v>14.419642857142858</v>
      </c>
      <c r="E19" s="216">
        <v>15.726495726495727</v>
      </c>
      <c r="F19" s="216">
        <v>15.614035087719298</v>
      </c>
      <c r="G19" s="216">
        <v>16.688741721854306</v>
      </c>
      <c r="H19" s="216">
        <v>16.932515337423311</v>
      </c>
      <c r="I19" s="216">
        <v>23.937074829931973</v>
      </c>
      <c r="J19" s="216">
        <v>18.344370860927153</v>
      </c>
      <c r="K19" s="216">
        <v>16.951219512195124</v>
      </c>
      <c r="L19" s="216">
        <v>23.983739837398375</v>
      </c>
      <c r="M19" s="217">
        <v>17.549019607843135</v>
      </c>
      <c r="N19" s="171"/>
    </row>
    <row r="20" spans="1:14">
      <c r="A20" s="209" t="s">
        <v>583</v>
      </c>
      <c r="B20" s="215">
        <v>18.489425981873111</v>
      </c>
      <c r="C20" s="216">
        <v>14.797086368366285</v>
      </c>
      <c r="D20" s="216">
        <v>16.575342465753426</v>
      </c>
      <c r="E20" s="216">
        <v>16.753246753246753</v>
      </c>
      <c r="F20" s="216">
        <v>13.523316062176166</v>
      </c>
      <c r="G20" s="216">
        <v>18.50299401197605</v>
      </c>
      <c r="H20" s="216">
        <v>16.621621621621621</v>
      </c>
      <c r="I20" s="216">
        <v>18.381877022653722</v>
      </c>
      <c r="J20" s="216">
        <v>17.340425531914892</v>
      </c>
      <c r="K20" s="216">
        <v>17.512437810945272</v>
      </c>
      <c r="L20" s="216">
        <v>28.933143669985775</v>
      </c>
      <c r="M20" s="217">
        <v>18.076923076923077</v>
      </c>
      <c r="N20" s="171"/>
    </row>
    <row r="21" spans="1:14" ht="17" thickBot="1">
      <c r="A21" s="209" t="s">
        <v>584</v>
      </c>
      <c r="B21" s="227">
        <v>17.191011235955056</v>
      </c>
      <c r="C21" s="228">
        <v>7.439516129032258</v>
      </c>
      <c r="D21" s="228">
        <v>16.987951807228917</v>
      </c>
      <c r="E21" s="228">
        <v>5.3598971722365043</v>
      </c>
      <c r="F21" s="228">
        <v>13.074792243767313</v>
      </c>
      <c r="G21" s="228">
        <v>17.737556561085974</v>
      </c>
      <c r="H21" s="228">
        <v>18.366013071895424</v>
      </c>
      <c r="I21" s="228">
        <v>19.040307101727446</v>
      </c>
      <c r="J21" s="228">
        <v>18.360655737704917</v>
      </c>
      <c r="K21" s="228">
        <v>17.536945812807883</v>
      </c>
      <c r="L21" s="228">
        <v>18.579545454545453</v>
      </c>
      <c r="M21" s="229">
        <v>17.596153846153847</v>
      </c>
      <c r="N21" s="171"/>
    </row>
    <row r="22" spans="1:14">
      <c r="A22" s="171"/>
      <c r="B22" s="171"/>
      <c r="C22" s="171"/>
      <c r="D22" s="171"/>
      <c r="E22" s="171"/>
      <c r="F22" s="171"/>
      <c r="G22" s="171"/>
      <c r="H22" s="171"/>
      <c r="I22" s="171"/>
      <c r="J22" s="171"/>
      <c r="K22" s="171"/>
      <c r="L22" s="171"/>
      <c r="M22" s="171"/>
      <c r="N22" s="171"/>
    </row>
    <row r="23" spans="1:14">
      <c r="A23" s="171"/>
      <c r="B23" s="209" t="s">
        <v>941</v>
      </c>
      <c r="C23" s="171"/>
      <c r="D23" s="171"/>
      <c r="E23" s="171"/>
      <c r="F23" s="171"/>
      <c r="G23" s="171"/>
      <c r="H23" s="171"/>
      <c r="I23" s="171"/>
      <c r="J23" s="171"/>
      <c r="K23" s="171"/>
      <c r="L23" s="171"/>
      <c r="M23" s="171"/>
      <c r="N23" s="171"/>
    </row>
    <row r="24" spans="1:14" ht="17" thickBot="1">
      <c r="A24" s="171"/>
      <c r="B24" s="209">
        <v>1</v>
      </c>
      <c r="C24" s="209">
        <v>2</v>
      </c>
      <c r="D24" s="209">
        <v>3</v>
      </c>
      <c r="E24" s="209">
        <v>4</v>
      </c>
      <c r="F24" s="209">
        <v>5</v>
      </c>
      <c r="G24" s="209">
        <v>6</v>
      </c>
      <c r="H24" s="209">
        <v>7</v>
      </c>
      <c r="I24" s="209">
        <v>8</v>
      </c>
      <c r="J24" s="209">
        <v>9</v>
      </c>
      <c r="K24" s="209">
        <v>10</v>
      </c>
      <c r="L24" s="209">
        <v>11</v>
      </c>
      <c r="M24" s="209">
        <v>12</v>
      </c>
      <c r="N24" s="171"/>
    </row>
    <row r="25" spans="1:14">
      <c r="A25" s="211" t="s">
        <v>577</v>
      </c>
      <c r="B25" s="218">
        <f>20-B14</f>
        <v>4.5871559633027523</v>
      </c>
      <c r="C25" s="219">
        <f t="shared" ref="C25:L25" si="0">20-C14</f>
        <v>1.4409221902017286</v>
      </c>
      <c r="D25" s="219">
        <f t="shared" si="0"/>
        <v>1.6339869281045765</v>
      </c>
      <c r="E25" s="219">
        <f t="shared" si="0"/>
        <v>2.0920502092050199</v>
      </c>
      <c r="F25" s="219">
        <f t="shared" si="0"/>
        <v>2.6041666666666679</v>
      </c>
      <c r="G25" s="219">
        <f>15-G14</f>
        <v>7.560483870967742</v>
      </c>
      <c r="H25" s="219">
        <f t="shared" si="0"/>
        <v>1.6949152542372872</v>
      </c>
      <c r="I25" s="219">
        <f t="shared" si="0"/>
        <v>1.1013215859030829</v>
      </c>
      <c r="J25" s="219">
        <f t="shared" si="0"/>
        <v>2.4752475247524757</v>
      </c>
      <c r="K25" s="219">
        <f t="shared" si="0"/>
        <v>1.6501650165016493</v>
      </c>
      <c r="L25" s="219">
        <f t="shared" si="0"/>
        <v>2.3474178403755879</v>
      </c>
      <c r="M25" s="220">
        <f>30-M14</f>
        <v>1.1295180722891551</v>
      </c>
      <c r="N25" s="171"/>
    </row>
    <row r="26" spans="1:14">
      <c r="A26" s="211" t="s">
        <v>578</v>
      </c>
      <c r="B26" s="221">
        <f t="shared" ref="B26" si="1">20-B15</f>
        <v>1.7921146953405014</v>
      </c>
      <c r="C26" s="222">
        <f t="shared" ref="C26:M26" si="2">20-C15</f>
        <v>2.0325203252032509</v>
      </c>
      <c r="D26" s="222">
        <f t="shared" si="2"/>
        <v>1.355013550135503</v>
      </c>
      <c r="E26" s="222">
        <f t="shared" si="2"/>
        <v>2.4390243902439011</v>
      </c>
      <c r="F26" s="222">
        <f t="shared" si="2"/>
        <v>1.8939393939393945</v>
      </c>
      <c r="G26" s="222">
        <f t="shared" si="2"/>
        <v>5.5928411633109612</v>
      </c>
      <c r="H26" s="222">
        <f t="shared" si="2"/>
        <v>2.808988764044944</v>
      </c>
      <c r="I26" s="222">
        <f>35-I15</f>
        <v>1.1006289308176065</v>
      </c>
      <c r="J26" s="222">
        <f>25-J15</f>
        <v>1.0364842454394676</v>
      </c>
      <c r="K26" s="222">
        <f t="shared" si="2"/>
        <v>1.2919896640826884</v>
      </c>
      <c r="L26" s="222">
        <f t="shared" si="2"/>
        <v>1.5576323987538956</v>
      </c>
      <c r="M26" s="223">
        <f t="shared" si="2"/>
        <v>1.7605633802816918</v>
      </c>
      <c r="N26" s="171"/>
    </row>
    <row r="27" spans="1:14">
      <c r="A27" s="211" t="s">
        <v>579</v>
      </c>
      <c r="B27" s="221">
        <f t="shared" ref="B27" si="3">20-B16</f>
        <v>5.6689342403628125</v>
      </c>
      <c r="C27" s="222">
        <f t="shared" ref="C27:M27" si="4">20-C16</f>
        <v>1.945525291828794</v>
      </c>
      <c r="D27" s="222">
        <f t="shared" si="4"/>
        <v>2.1276595744680833</v>
      </c>
      <c r="E27" s="222">
        <f t="shared" si="4"/>
        <v>5</v>
      </c>
      <c r="F27" s="222">
        <f t="shared" si="4"/>
        <v>1.3297872340425521</v>
      </c>
      <c r="G27" s="222">
        <f t="shared" si="4"/>
        <v>4.9504950495049513</v>
      </c>
      <c r="H27" s="222">
        <f t="shared" si="4"/>
        <v>3.086419753086421</v>
      </c>
      <c r="I27" s="222">
        <f t="shared" si="4"/>
        <v>4.0650406504065053</v>
      </c>
      <c r="J27" s="222">
        <f t="shared" si="4"/>
        <v>0.9765625</v>
      </c>
      <c r="K27" s="222">
        <f t="shared" si="4"/>
        <v>1.2658227848101262</v>
      </c>
      <c r="L27" s="222">
        <f t="shared" si="4"/>
        <v>2.3809523809523796</v>
      </c>
      <c r="M27" s="223">
        <f t="shared" si="4"/>
        <v>1.7361111111111107</v>
      </c>
      <c r="N27" s="171"/>
    </row>
    <row r="28" spans="1:14">
      <c r="A28" s="211" t="s">
        <v>580</v>
      </c>
      <c r="B28" s="221">
        <f t="shared" ref="B28" si="5">20-B17</f>
        <v>1.9920318725099619</v>
      </c>
      <c r="C28" s="222">
        <f t="shared" ref="C28:M28" si="6">20-C17</f>
        <v>1.4450867052023106</v>
      </c>
      <c r="D28" s="222">
        <f t="shared" si="6"/>
        <v>3.1847133757961785</v>
      </c>
      <c r="E28" s="222">
        <f t="shared" si="6"/>
        <v>2.9761904761904745</v>
      </c>
      <c r="F28" s="222">
        <f t="shared" si="6"/>
        <v>7.8864353312302846</v>
      </c>
      <c r="G28" s="222">
        <f t="shared" si="6"/>
        <v>2.3041474654377865</v>
      </c>
      <c r="H28" s="222">
        <f t="shared" si="6"/>
        <v>1.4880952380952372</v>
      </c>
      <c r="I28" s="222">
        <f t="shared" si="6"/>
        <v>1.0141987829614614</v>
      </c>
      <c r="J28" s="222">
        <f t="shared" si="6"/>
        <v>3.6764705882352935</v>
      </c>
      <c r="K28" s="222">
        <f t="shared" si="6"/>
        <v>2.5125628140703533</v>
      </c>
      <c r="L28" s="222">
        <f t="shared" si="6"/>
        <v>2.1551724137931032</v>
      </c>
      <c r="M28" s="223">
        <f t="shared" si="6"/>
        <v>1.428571428571427</v>
      </c>
      <c r="N28" s="171"/>
    </row>
    <row r="29" spans="1:14">
      <c r="A29" s="211" t="s">
        <v>581</v>
      </c>
      <c r="B29" s="221">
        <f t="shared" ref="B29" si="7">20-B18</f>
        <v>7.9365079365079367</v>
      </c>
      <c r="C29" s="222">
        <f t="shared" ref="C29:M29" si="8">20-C18</f>
        <v>2.2727272727272734</v>
      </c>
      <c r="D29" s="222">
        <f t="shared" si="8"/>
        <v>3.8759689922480618</v>
      </c>
      <c r="E29" s="222">
        <f t="shared" si="8"/>
        <v>4.8076923076923066</v>
      </c>
      <c r="F29" s="222">
        <f t="shared" si="8"/>
        <v>2.2624434389140262</v>
      </c>
      <c r="G29" s="222">
        <f t="shared" si="8"/>
        <v>4.4642857142857153</v>
      </c>
      <c r="H29" s="222">
        <f t="shared" si="8"/>
        <v>1.4577259475218654</v>
      </c>
      <c r="I29" s="222">
        <f t="shared" si="8"/>
        <v>0.97087378640776834</v>
      </c>
      <c r="J29" s="222">
        <f t="shared" si="8"/>
        <v>1.1520737327188932</v>
      </c>
      <c r="K29" s="222">
        <f t="shared" si="8"/>
        <v>1.0964912280701746</v>
      </c>
      <c r="L29" s="222">
        <f t="shared" si="8"/>
        <v>2.2421524663677133</v>
      </c>
      <c r="M29" s="223">
        <f t="shared" si="8"/>
        <v>3.8461538461538467</v>
      </c>
      <c r="N29" s="171"/>
    </row>
    <row r="30" spans="1:14">
      <c r="A30" s="211" t="s">
        <v>582</v>
      </c>
      <c r="B30" s="221">
        <f t="shared" ref="B30" si="9">20-B19</f>
        <v>1.6891891891891895</v>
      </c>
      <c r="C30" s="222">
        <f t="shared" ref="C30:M30" si="10">20-C19</f>
        <v>4.4247787610619476</v>
      </c>
      <c r="D30" s="222">
        <f t="shared" si="10"/>
        <v>5.5803571428571423</v>
      </c>
      <c r="E30" s="222">
        <f t="shared" si="10"/>
        <v>4.2735042735042725</v>
      </c>
      <c r="F30" s="222">
        <f t="shared" si="10"/>
        <v>4.3859649122807021</v>
      </c>
      <c r="G30" s="222">
        <f t="shared" si="10"/>
        <v>3.3112582781456936</v>
      </c>
      <c r="H30" s="222">
        <f t="shared" si="10"/>
        <v>3.0674846625766889</v>
      </c>
      <c r="I30" s="222">
        <f>25-I19</f>
        <v>1.0629251700680271</v>
      </c>
      <c r="J30" s="222">
        <f t="shared" si="10"/>
        <v>1.6556291390728468</v>
      </c>
      <c r="K30" s="222">
        <f t="shared" si="10"/>
        <v>3.0487804878048763</v>
      </c>
      <c r="L30" s="222">
        <f>25-L19</f>
        <v>1.0162601626016254</v>
      </c>
      <c r="M30" s="223">
        <f t="shared" si="10"/>
        <v>2.4509803921568647</v>
      </c>
      <c r="N30" s="171"/>
    </row>
    <row r="31" spans="1:14">
      <c r="A31" s="211" t="s">
        <v>583</v>
      </c>
      <c r="B31" s="221">
        <f t="shared" ref="B31" si="11">20-B20</f>
        <v>1.5105740181268885</v>
      </c>
      <c r="C31" s="222">
        <f t="shared" ref="C31:M31" si="12">20-C20</f>
        <v>5.2029136316337148</v>
      </c>
      <c r="D31" s="222">
        <f t="shared" si="12"/>
        <v>3.4246575342465739</v>
      </c>
      <c r="E31" s="222">
        <f t="shared" si="12"/>
        <v>3.2467532467532472</v>
      </c>
      <c r="F31" s="222">
        <f t="shared" si="12"/>
        <v>6.4766839378238341</v>
      </c>
      <c r="G31" s="222">
        <f t="shared" si="12"/>
        <v>1.4970059880239504</v>
      </c>
      <c r="H31" s="222">
        <f t="shared" si="12"/>
        <v>3.378378378378379</v>
      </c>
      <c r="I31" s="222">
        <f t="shared" si="12"/>
        <v>1.6181229773462782</v>
      </c>
      <c r="J31" s="222">
        <f t="shared" si="12"/>
        <v>2.6595744680851077</v>
      </c>
      <c r="K31" s="222">
        <f t="shared" si="12"/>
        <v>2.4875621890547279</v>
      </c>
      <c r="L31" s="222">
        <f>30-L20</f>
        <v>1.0668563300142253</v>
      </c>
      <c r="M31" s="223">
        <f t="shared" si="12"/>
        <v>1.9230769230769234</v>
      </c>
      <c r="N31" s="171"/>
    </row>
    <row r="32" spans="1:14" ht="17" thickBot="1">
      <c r="A32" s="211" t="s">
        <v>584</v>
      </c>
      <c r="B32" s="224">
        <f t="shared" ref="B32" si="13">20-B21</f>
        <v>2.808988764044944</v>
      </c>
      <c r="C32" s="225">
        <f>15-C21</f>
        <v>7.560483870967742</v>
      </c>
      <c r="D32" s="225">
        <f t="shared" ref="D32:M32" si="14">20-D21</f>
        <v>3.0120481927710827</v>
      </c>
      <c r="E32" s="225">
        <f>15-E21</f>
        <v>9.6401028277634957</v>
      </c>
      <c r="F32" s="225">
        <f t="shared" si="14"/>
        <v>6.9252077562326875</v>
      </c>
      <c r="G32" s="225">
        <f t="shared" si="14"/>
        <v>2.2624434389140262</v>
      </c>
      <c r="H32" s="225">
        <f t="shared" si="14"/>
        <v>1.6339869281045765</v>
      </c>
      <c r="I32" s="225">
        <f t="shared" si="14"/>
        <v>0.95969289827255366</v>
      </c>
      <c r="J32" s="225">
        <f t="shared" si="14"/>
        <v>1.6393442622950829</v>
      </c>
      <c r="K32" s="225">
        <f t="shared" si="14"/>
        <v>2.4630541871921174</v>
      </c>
      <c r="L32" s="225">
        <f t="shared" si="14"/>
        <v>1.4204545454545467</v>
      </c>
      <c r="M32" s="226">
        <f t="shared" si="14"/>
        <v>2.4038461538461533</v>
      </c>
      <c r="N32" s="171"/>
    </row>
    <row r="33" spans="1:14">
      <c r="A33" s="171"/>
      <c r="B33" s="171"/>
      <c r="C33" s="171"/>
      <c r="D33" s="171"/>
      <c r="E33" s="171"/>
      <c r="F33" s="171"/>
      <c r="G33" s="171"/>
      <c r="H33" s="171"/>
      <c r="I33" s="171"/>
      <c r="J33" s="171"/>
      <c r="K33" s="171"/>
      <c r="L33" s="171"/>
      <c r="M33" s="171"/>
      <c r="N33" s="171"/>
    </row>
  </sheetData>
  <phoneticPr fontId="7" type="noConversion"/>
  <pageMargins left="0.7" right="0.7" top="0.75" bottom="0.75" header="0.3" footer="0.3"/>
  <pageSetup scale="69" orientation="portrait" horizontalDpi="0" verticalDpi="0" copies="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B5C6F7-3FDC-8847-B2C2-6C6D509085D5}">
  <sheetPr>
    <pageSetUpPr fitToPage="1"/>
  </sheetPr>
  <dimension ref="A1:P32"/>
  <sheetViews>
    <sheetView workbookViewId="0">
      <selection activeCell="P14" sqref="P14:P19"/>
    </sheetView>
  </sheetViews>
  <sheetFormatPr baseColWidth="10" defaultRowHeight="16"/>
  <cols>
    <col min="1" max="1" width="1.85546875" bestFit="1" customWidth="1"/>
    <col min="2" max="2" width="7.85546875" customWidth="1"/>
    <col min="3" max="5" width="9.28515625" bestFit="1" customWidth="1"/>
    <col min="6" max="11" width="7.85546875" customWidth="1"/>
    <col min="12" max="13" width="9.28515625" bestFit="1" customWidth="1"/>
  </cols>
  <sheetData>
    <row r="1" spans="1:16">
      <c r="A1" s="171"/>
      <c r="B1" s="209" t="s">
        <v>942</v>
      </c>
      <c r="C1" s="171"/>
      <c r="D1" s="171"/>
      <c r="E1" s="171"/>
      <c r="F1" s="171"/>
      <c r="G1" s="171"/>
      <c r="H1" s="171"/>
      <c r="I1" s="171"/>
      <c r="J1" s="171"/>
      <c r="K1" s="171"/>
      <c r="L1" s="171"/>
      <c r="M1" s="171"/>
      <c r="N1" s="171"/>
    </row>
    <row r="2" spans="1:16" ht="17" thickBot="1">
      <c r="A2" s="171"/>
      <c r="B2" s="209">
        <v>1</v>
      </c>
      <c r="C2" s="209">
        <v>2</v>
      </c>
      <c r="D2" s="209">
        <v>3</v>
      </c>
      <c r="E2" s="209">
        <v>4</v>
      </c>
      <c r="F2" s="209">
        <v>5</v>
      </c>
      <c r="G2" s="209">
        <v>6</v>
      </c>
      <c r="H2" s="209">
        <v>7</v>
      </c>
      <c r="I2" s="209">
        <v>8</v>
      </c>
      <c r="J2" s="209">
        <v>9</v>
      </c>
      <c r="K2" s="209">
        <v>10</v>
      </c>
      <c r="L2" s="209">
        <v>11</v>
      </c>
      <c r="M2" s="209">
        <v>12</v>
      </c>
      <c r="N2" s="171"/>
    </row>
    <row r="3" spans="1:16">
      <c r="A3" s="209" t="s">
        <v>577</v>
      </c>
      <c r="B3" s="15" t="s">
        <v>753</v>
      </c>
      <c r="C3" s="178" t="s">
        <v>761</v>
      </c>
      <c r="D3" s="178" t="s">
        <v>920</v>
      </c>
      <c r="E3" s="178" t="s">
        <v>787</v>
      </c>
      <c r="F3" s="178" t="s">
        <v>795</v>
      </c>
      <c r="G3" s="178" t="s">
        <v>803</v>
      </c>
      <c r="H3" s="243" t="s">
        <v>811</v>
      </c>
      <c r="I3" s="178" t="s">
        <v>819</v>
      </c>
      <c r="J3" s="178" t="s">
        <v>827</v>
      </c>
      <c r="K3" s="178" t="s">
        <v>835</v>
      </c>
      <c r="L3" s="178" t="s">
        <v>843</v>
      </c>
      <c r="M3" s="17" t="s">
        <v>851</v>
      </c>
      <c r="N3" s="171"/>
    </row>
    <row r="4" spans="1:16">
      <c r="A4" s="209" t="s">
        <v>578</v>
      </c>
      <c r="B4" s="9" t="s">
        <v>754</v>
      </c>
      <c r="C4" s="13" t="s">
        <v>762</v>
      </c>
      <c r="D4" s="13" t="s">
        <v>921</v>
      </c>
      <c r="E4" s="13" t="s">
        <v>788</v>
      </c>
      <c r="F4" s="13" t="s">
        <v>796</v>
      </c>
      <c r="G4" s="13" t="s">
        <v>804</v>
      </c>
      <c r="H4" s="244" t="s">
        <v>812</v>
      </c>
      <c r="I4" s="13" t="s">
        <v>820</v>
      </c>
      <c r="J4" s="13" t="s">
        <v>828</v>
      </c>
      <c r="K4" s="13" t="s">
        <v>836</v>
      </c>
      <c r="L4" s="13" t="s">
        <v>844</v>
      </c>
      <c r="M4" s="18" t="s">
        <v>852</v>
      </c>
      <c r="N4" s="171"/>
    </row>
    <row r="5" spans="1:16">
      <c r="A5" s="209" t="s">
        <v>579</v>
      </c>
      <c r="B5" s="9" t="s">
        <v>755</v>
      </c>
      <c r="C5" s="13" t="s">
        <v>763</v>
      </c>
      <c r="D5" s="13" t="s">
        <v>922</v>
      </c>
      <c r="E5" s="13" t="s">
        <v>789</v>
      </c>
      <c r="F5" s="13" t="s">
        <v>797</v>
      </c>
      <c r="G5" s="13" t="s">
        <v>805</v>
      </c>
      <c r="H5" s="244" t="s">
        <v>813</v>
      </c>
      <c r="I5" s="13" t="s">
        <v>821</v>
      </c>
      <c r="J5" s="13" t="s">
        <v>829</v>
      </c>
      <c r="K5" s="13" t="s">
        <v>837</v>
      </c>
      <c r="L5" s="13" t="s">
        <v>845</v>
      </c>
      <c r="M5" s="18" t="s">
        <v>853</v>
      </c>
      <c r="N5" s="171"/>
    </row>
    <row r="6" spans="1:16">
      <c r="A6" s="209" t="s">
        <v>580</v>
      </c>
      <c r="B6" s="9" t="s">
        <v>756</v>
      </c>
      <c r="C6" s="13" t="s">
        <v>764</v>
      </c>
      <c r="D6" s="13" t="s">
        <v>923</v>
      </c>
      <c r="E6" s="13" t="s">
        <v>790</v>
      </c>
      <c r="F6" s="13" t="s">
        <v>798</v>
      </c>
      <c r="G6" s="13" t="s">
        <v>806</v>
      </c>
      <c r="H6" s="244" t="s">
        <v>814</v>
      </c>
      <c r="I6" s="13" t="s">
        <v>822</v>
      </c>
      <c r="J6" s="13" t="s">
        <v>830</v>
      </c>
      <c r="K6" s="13" t="s">
        <v>838</v>
      </c>
      <c r="L6" s="13" t="s">
        <v>846</v>
      </c>
      <c r="M6" s="18" t="s">
        <v>854</v>
      </c>
      <c r="N6" s="171"/>
    </row>
    <row r="7" spans="1:16">
      <c r="A7" s="209" t="s">
        <v>581</v>
      </c>
      <c r="B7" s="9" t="s">
        <v>757</v>
      </c>
      <c r="C7" s="13" t="s">
        <v>765</v>
      </c>
      <c r="D7" s="13" t="s">
        <v>783</v>
      </c>
      <c r="E7" s="13" t="s">
        <v>791</v>
      </c>
      <c r="F7" s="13" t="s">
        <v>799</v>
      </c>
      <c r="G7" s="13" t="s">
        <v>807</v>
      </c>
      <c r="H7" s="244" t="s">
        <v>815</v>
      </c>
      <c r="I7" s="13" t="s">
        <v>823</v>
      </c>
      <c r="J7" s="13" t="s">
        <v>831</v>
      </c>
      <c r="K7" s="13" t="s">
        <v>839</v>
      </c>
      <c r="L7" s="13" t="s">
        <v>847</v>
      </c>
      <c r="M7" s="18" t="s">
        <v>855</v>
      </c>
      <c r="N7" s="171"/>
    </row>
    <row r="8" spans="1:16">
      <c r="A8" s="209" t="s">
        <v>582</v>
      </c>
      <c r="B8" s="9" t="s">
        <v>758</v>
      </c>
      <c r="C8" s="13" t="s">
        <v>766</v>
      </c>
      <c r="D8" s="13" t="s">
        <v>784</v>
      </c>
      <c r="E8" s="13" t="s">
        <v>792</v>
      </c>
      <c r="F8" s="13" t="s">
        <v>800</v>
      </c>
      <c r="G8" s="13" t="s">
        <v>808</v>
      </c>
      <c r="H8" s="244" t="s">
        <v>816</v>
      </c>
      <c r="I8" s="13" t="s">
        <v>824</v>
      </c>
      <c r="J8" s="13" t="s">
        <v>832</v>
      </c>
      <c r="K8" s="13" t="s">
        <v>840</v>
      </c>
      <c r="L8" s="13" t="s">
        <v>848</v>
      </c>
      <c r="M8" s="18" t="s">
        <v>856</v>
      </c>
      <c r="N8" s="171"/>
    </row>
    <row r="9" spans="1:16">
      <c r="A9" s="209" t="s">
        <v>583</v>
      </c>
      <c r="B9" s="9" t="s">
        <v>759</v>
      </c>
      <c r="C9" s="13" t="s">
        <v>918</v>
      </c>
      <c r="D9" s="13" t="s">
        <v>785</v>
      </c>
      <c r="E9" s="13" t="s">
        <v>793</v>
      </c>
      <c r="F9" s="13" t="s">
        <v>801</v>
      </c>
      <c r="G9" s="13" t="s">
        <v>809</v>
      </c>
      <c r="H9" s="244" t="s">
        <v>817</v>
      </c>
      <c r="I9" s="13" t="s">
        <v>825</v>
      </c>
      <c r="J9" s="13" t="s">
        <v>833</v>
      </c>
      <c r="K9" s="13" t="s">
        <v>841</v>
      </c>
      <c r="L9" s="13" t="s">
        <v>849</v>
      </c>
      <c r="M9" s="18" t="s">
        <v>857</v>
      </c>
      <c r="N9" s="171"/>
    </row>
    <row r="10" spans="1:16" ht="17" thickBot="1">
      <c r="A10" s="209" t="s">
        <v>584</v>
      </c>
      <c r="B10" s="177" t="s">
        <v>760</v>
      </c>
      <c r="C10" s="43" t="s">
        <v>919</v>
      </c>
      <c r="D10" s="43" t="s">
        <v>786</v>
      </c>
      <c r="E10" s="43" t="s">
        <v>794</v>
      </c>
      <c r="F10" s="43" t="s">
        <v>802</v>
      </c>
      <c r="G10" s="43" t="s">
        <v>810</v>
      </c>
      <c r="H10" s="245" t="s">
        <v>818</v>
      </c>
      <c r="I10" s="43" t="s">
        <v>826</v>
      </c>
      <c r="J10" s="43" t="s">
        <v>834</v>
      </c>
      <c r="K10" s="43" t="s">
        <v>842</v>
      </c>
      <c r="L10" s="43" t="s">
        <v>850</v>
      </c>
      <c r="M10" s="21" t="s">
        <v>858</v>
      </c>
      <c r="N10" s="171"/>
    </row>
    <row r="11" spans="1:16">
      <c r="A11" s="209"/>
      <c r="B11" s="210"/>
      <c r="C11" s="210"/>
      <c r="D11" s="210"/>
      <c r="E11" s="210"/>
      <c r="F11" s="210"/>
      <c r="G11" s="210"/>
      <c r="H11" s="210"/>
      <c r="I11" s="210"/>
      <c r="J11" s="210"/>
      <c r="K11" s="210"/>
      <c r="L11" s="210"/>
      <c r="M11" s="210"/>
      <c r="N11" s="171"/>
    </row>
    <row r="12" spans="1:16">
      <c r="A12" s="171"/>
      <c r="B12" s="247" t="s">
        <v>943</v>
      </c>
      <c r="C12" s="171"/>
      <c r="D12" s="171"/>
      <c r="E12" s="171"/>
      <c r="F12" s="171"/>
      <c r="G12" s="171"/>
      <c r="H12" s="171"/>
      <c r="I12" s="171"/>
      <c r="J12" s="171"/>
      <c r="K12" s="171"/>
      <c r="L12" s="171"/>
      <c r="M12" s="171"/>
      <c r="N12" s="171"/>
    </row>
    <row r="13" spans="1:16" ht="17" thickBot="1">
      <c r="A13" s="171"/>
      <c r="B13" s="209"/>
      <c r="C13" s="209"/>
      <c r="D13" s="209"/>
      <c r="E13" s="209"/>
      <c r="F13" s="209"/>
      <c r="G13" s="209"/>
      <c r="H13" s="209"/>
      <c r="I13" s="209"/>
      <c r="J13" s="209"/>
      <c r="K13" s="209"/>
      <c r="L13" s="209"/>
      <c r="M13" s="209"/>
      <c r="N13" s="171"/>
    </row>
    <row r="14" spans="1:16">
      <c r="A14" s="209" t="s">
        <v>577</v>
      </c>
      <c r="B14" s="212">
        <v>18.704663212435232</v>
      </c>
      <c r="C14" s="213">
        <v>23.825187969924812</v>
      </c>
      <c r="D14" s="213">
        <v>18.310810810810811</v>
      </c>
      <c r="E14" s="213">
        <v>15.689655172413794</v>
      </c>
      <c r="F14" s="213">
        <v>11.896272285251216</v>
      </c>
      <c r="G14" s="213">
        <v>17.076023391812864</v>
      </c>
      <c r="H14" s="213">
        <v>7.4698795180722888</v>
      </c>
      <c r="I14" s="213">
        <v>15.614035087719298</v>
      </c>
      <c r="J14" s="213">
        <v>17.572815533980581</v>
      </c>
      <c r="K14" s="213">
        <v>17.97570850202429</v>
      </c>
      <c r="L14" s="213">
        <v>16.969696969696969</v>
      </c>
      <c r="M14" s="214">
        <v>18.607242339832869</v>
      </c>
      <c r="N14" s="171"/>
      <c r="P14" s="13" t="s">
        <v>918</v>
      </c>
    </row>
    <row r="15" spans="1:16" ht="17" thickBot="1">
      <c r="A15" s="209" t="s">
        <v>578</v>
      </c>
      <c r="B15" s="215">
        <v>23.842592592592592</v>
      </c>
      <c r="C15" s="216">
        <v>18.687664041994751</v>
      </c>
      <c r="D15" s="216">
        <v>18.310810810810811</v>
      </c>
      <c r="E15" s="216">
        <v>16.575342465753426</v>
      </c>
      <c r="F15" s="216">
        <v>13.819530284301607</v>
      </c>
      <c r="G15" s="216">
        <v>15.145631067961165</v>
      </c>
      <c r="H15" s="216">
        <v>18.691099476439792</v>
      </c>
      <c r="I15" s="216">
        <v>15.049504950495049</v>
      </c>
      <c r="J15" s="216">
        <v>10.525059665871122</v>
      </c>
      <c r="K15" s="216">
        <v>16.350364963503651</v>
      </c>
      <c r="L15" s="216">
        <v>17.933884297520663</v>
      </c>
      <c r="M15" s="217">
        <v>17.97570850202429</v>
      </c>
      <c r="N15" s="171"/>
      <c r="P15" s="43" t="s">
        <v>919</v>
      </c>
    </row>
    <row r="16" spans="1:16">
      <c r="A16" s="209" t="s">
        <v>579</v>
      </c>
      <c r="B16" s="215">
        <v>16.47887323943662</v>
      </c>
      <c r="C16" s="216">
        <v>18.344370860927153</v>
      </c>
      <c r="D16" s="216">
        <v>18.571428571428573</v>
      </c>
      <c r="E16" s="216">
        <v>14.861253854059608</v>
      </c>
      <c r="F16" s="216">
        <v>13.315508021390375</v>
      </c>
      <c r="G16" s="216">
        <v>15.535714285714285</v>
      </c>
      <c r="H16" s="216">
        <v>12.826398852223818</v>
      </c>
      <c r="I16" s="216">
        <v>14.068801897983391</v>
      </c>
      <c r="J16" s="216">
        <v>17.787610619469028</v>
      </c>
      <c r="K16" s="216">
        <v>17.942386831275719</v>
      </c>
      <c r="L16" s="216">
        <v>16.212121212121211</v>
      </c>
      <c r="M16" s="217">
        <v>18.962655601659751</v>
      </c>
      <c r="N16" s="171"/>
      <c r="P16" s="178" t="s">
        <v>920</v>
      </c>
    </row>
    <row r="17" spans="1:16">
      <c r="A17" s="209" t="s">
        <v>580</v>
      </c>
      <c r="B17" s="215">
        <v>19.0234375</v>
      </c>
      <c r="C17" s="216">
        <v>18.412698412698411</v>
      </c>
      <c r="D17" s="216">
        <v>18.571428571428573</v>
      </c>
      <c r="E17" s="216">
        <v>18.480243161094226</v>
      </c>
      <c r="F17" s="216">
        <v>16.428571428571427</v>
      </c>
      <c r="G17" s="216">
        <v>17.461928934010153</v>
      </c>
      <c r="H17" s="216">
        <v>18.470948012232416</v>
      </c>
      <c r="I17" s="216">
        <v>18.263888888888889</v>
      </c>
      <c r="J17" s="216">
        <v>18.106060606060606</v>
      </c>
      <c r="K17" s="216">
        <v>14.63519313304721</v>
      </c>
      <c r="L17" s="216">
        <v>18.263888888888889</v>
      </c>
      <c r="M17" s="217">
        <v>18.098859315589355</v>
      </c>
      <c r="N17" s="171"/>
      <c r="P17" s="13" t="s">
        <v>921</v>
      </c>
    </row>
    <row r="18" spans="1:16">
      <c r="A18" s="209" t="s">
        <v>581</v>
      </c>
      <c r="B18" s="215">
        <v>18.817966903073287</v>
      </c>
      <c r="C18" s="216">
        <v>17.560975609756099</v>
      </c>
      <c r="D18" s="216">
        <v>16.18320610687023</v>
      </c>
      <c r="E18" s="216">
        <v>16.268656716417912</v>
      </c>
      <c r="F18" s="216">
        <v>15.238095238095237</v>
      </c>
      <c r="G18" s="216">
        <v>15.535714285714285</v>
      </c>
      <c r="H18" s="216">
        <v>16.268656716417912</v>
      </c>
      <c r="I18" s="216">
        <v>18.392282958199356</v>
      </c>
      <c r="J18" s="216">
        <v>18.251748251748253</v>
      </c>
      <c r="K18" s="216">
        <v>4.2857142857142865</v>
      </c>
      <c r="L18" s="216">
        <v>17.816593886462883</v>
      </c>
      <c r="M18" s="217">
        <v>18.251748251748253</v>
      </c>
      <c r="N18" s="171"/>
      <c r="P18" s="13" t="s">
        <v>922</v>
      </c>
    </row>
    <row r="19" spans="1:16">
      <c r="A19" s="209" t="s">
        <v>582</v>
      </c>
      <c r="B19" s="215">
        <v>17.326203208556151</v>
      </c>
      <c r="C19" s="216">
        <v>18.97119341563786</v>
      </c>
      <c r="D19" s="216">
        <v>5.6947890818858546</v>
      </c>
      <c r="E19" s="216">
        <v>13.702770780856422</v>
      </c>
      <c r="F19" s="216">
        <v>13.865030674846626</v>
      </c>
      <c r="G19" s="216">
        <v>18.806682577565631</v>
      </c>
      <c r="H19" s="216">
        <v>17.572815533980581</v>
      </c>
      <c r="I19" s="216">
        <v>18.721227621483376</v>
      </c>
      <c r="J19" s="216">
        <v>15.454545454545453</v>
      </c>
      <c r="K19" s="216">
        <v>13.788819875776397</v>
      </c>
      <c r="L19" s="216">
        <v>17.807017543859651</v>
      </c>
      <c r="M19" s="217">
        <v>15.145631067961165</v>
      </c>
      <c r="N19" s="171"/>
      <c r="P19" s="13" t="s">
        <v>923</v>
      </c>
    </row>
    <row r="20" spans="1:16">
      <c r="A20" s="209" t="s">
        <v>583</v>
      </c>
      <c r="B20" s="215">
        <v>17.950819672131146</v>
      </c>
      <c r="C20" s="216">
        <v>19</v>
      </c>
      <c r="D20" s="216">
        <v>5.5541561712846352</v>
      </c>
      <c r="E20" s="216">
        <v>7.3312883435582821</v>
      </c>
      <c r="F20" s="246">
        <v>17.15909090909091</v>
      </c>
      <c r="G20" s="216">
        <v>18.826291079812208</v>
      </c>
      <c r="H20" s="216">
        <v>17.191011235955056</v>
      </c>
      <c r="I20" s="216">
        <v>18.493975903614459</v>
      </c>
      <c r="J20" s="216">
        <v>16.894409937888199</v>
      </c>
      <c r="K20" s="216">
        <v>14.918699186991869</v>
      </c>
      <c r="L20" s="216">
        <v>18.886414253897549</v>
      </c>
      <c r="M20" s="217">
        <v>5.2849740932642497</v>
      </c>
      <c r="N20" s="171"/>
    </row>
    <row r="21" spans="1:16" ht="17" thickBot="1">
      <c r="A21" s="209" t="s">
        <v>584</v>
      </c>
      <c r="B21" s="227">
        <v>23.827392120075046</v>
      </c>
      <c r="C21" s="228">
        <v>19</v>
      </c>
      <c r="D21" s="228">
        <v>14.165694282380397</v>
      </c>
      <c r="E21" s="228">
        <v>6.8122270742358069</v>
      </c>
      <c r="F21" s="228">
        <v>16.268656716417912</v>
      </c>
      <c r="G21" s="228">
        <v>18.484848484848484</v>
      </c>
      <c r="H21" s="228">
        <v>13.103448275862069</v>
      </c>
      <c r="I21" s="228">
        <v>10.892531876138433</v>
      </c>
      <c r="J21" s="228">
        <v>17.560975609756099</v>
      </c>
      <c r="K21" s="228">
        <v>4.0988372093023244</v>
      </c>
      <c r="L21" s="228">
        <v>23.752495009980041</v>
      </c>
      <c r="M21" s="229">
        <v>1.8421052631578956</v>
      </c>
      <c r="N21" s="171"/>
    </row>
    <row r="22" spans="1:16">
      <c r="A22" s="171"/>
      <c r="B22" s="171"/>
      <c r="C22" s="171"/>
      <c r="D22" s="171"/>
      <c r="E22" s="171"/>
      <c r="F22" s="171"/>
      <c r="G22" s="171"/>
      <c r="H22" s="171"/>
      <c r="I22" s="171"/>
      <c r="J22" s="171"/>
      <c r="K22" s="171"/>
      <c r="L22" s="171"/>
      <c r="M22" s="171"/>
      <c r="N22" s="171"/>
    </row>
    <row r="23" spans="1:16">
      <c r="A23" s="171"/>
      <c r="B23" s="209" t="s">
        <v>944</v>
      </c>
      <c r="C23" s="171"/>
      <c r="D23" s="171"/>
      <c r="E23" s="171"/>
      <c r="F23" s="171"/>
      <c r="G23" s="171"/>
      <c r="H23" s="171"/>
      <c r="I23" s="171"/>
      <c r="J23" s="171"/>
      <c r="K23" s="171"/>
      <c r="L23" s="171"/>
      <c r="M23" s="171"/>
      <c r="N23" s="171"/>
    </row>
    <row r="24" spans="1:16" ht="17" thickBot="1">
      <c r="A24" s="171"/>
      <c r="B24" s="209">
        <v>1</v>
      </c>
      <c r="C24" s="209">
        <v>2</v>
      </c>
      <c r="D24" s="209">
        <v>3</v>
      </c>
      <c r="E24" s="209">
        <v>4</v>
      </c>
      <c r="F24" s="209">
        <v>5</v>
      </c>
      <c r="G24" s="209">
        <v>6</v>
      </c>
      <c r="H24" s="209">
        <v>7</v>
      </c>
      <c r="I24" s="209">
        <v>8</v>
      </c>
      <c r="J24" s="209">
        <v>9</v>
      </c>
      <c r="K24" s="209">
        <v>10</v>
      </c>
      <c r="L24" s="209">
        <v>11</v>
      </c>
      <c r="M24" s="209">
        <v>12</v>
      </c>
      <c r="N24" s="171"/>
    </row>
    <row r="25" spans="1:16">
      <c r="A25" s="211" t="s">
        <v>577</v>
      </c>
      <c r="B25" s="218">
        <f>20-B14</f>
        <v>1.2953367875647679</v>
      </c>
      <c r="C25" s="219">
        <f>25-C14</f>
        <v>1.1748120300751879</v>
      </c>
      <c r="D25" s="219">
        <f t="shared" ref="D25:L25" si="0">20-D14</f>
        <v>1.6891891891891895</v>
      </c>
      <c r="E25" s="219">
        <f t="shared" si="0"/>
        <v>4.3103448275862064</v>
      </c>
      <c r="F25" s="219">
        <f t="shared" si="0"/>
        <v>8.1037277147487838</v>
      </c>
      <c r="G25" s="219">
        <f t="shared" si="0"/>
        <v>2.9239766081871359</v>
      </c>
      <c r="H25" s="219">
        <f>15-H14</f>
        <v>7.5301204819277112</v>
      </c>
      <c r="I25" s="219">
        <f t="shared" si="0"/>
        <v>4.3859649122807021</v>
      </c>
      <c r="J25" s="219">
        <f t="shared" si="0"/>
        <v>2.4271844660194191</v>
      </c>
      <c r="K25" s="219">
        <f t="shared" si="0"/>
        <v>2.0242914979757103</v>
      </c>
      <c r="L25" s="219">
        <f t="shared" si="0"/>
        <v>3.0303030303030312</v>
      </c>
      <c r="M25" s="220">
        <f>20-M14</f>
        <v>1.3927576601671312</v>
      </c>
      <c r="N25" s="171"/>
    </row>
    <row r="26" spans="1:16">
      <c r="A26" s="211" t="s">
        <v>578</v>
      </c>
      <c r="B26" s="221">
        <f>25-B15</f>
        <v>1.1574074074074083</v>
      </c>
      <c r="C26" s="222">
        <f t="shared" ref="C26:L26" si="1">20-C15</f>
        <v>1.3123359580052494</v>
      </c>
      <c r="D26" s="222">
        <f t="shared" si="1"/>
        <v>1.6891891891891895</v>
      </c>
      <c r="E26" s="222">
        <f t="shared" si="1"/>
        <v>3.4246575342465739</v>
      </c>
      <c r="F26" s="222">
        <f t="shared" si="1"/>
        <v>6.1804697156983934</v>
      </c>
      <c r="G26" s="222">
        <f t="shared" si="1"/>
        <v>4.8543689320388346</v>
      </c>
      <c r="H26" s="222">
        <f t="shared" si="1"/>
        <v>1.308900523560208</v>
      </c>
      <c r="I26" s="222">
        <f t="shared" si="1"/>
        <v>4.9504950495049513</v>
      </c>
      <c r="J26" s="222">
        <f>15-J15</f>
        <v>4.4749403341288776</v>
      </c>
      <c r="K26" s="222">
        <f t="shared" si="1"/>
        <v>3.649635036496349</v>
      </c>
      <c r="L26" s="222">
        <f t="shared" si="1"/>
        <v>2.0661157024793368</v>
      </c>
      <c r="M26" s="223">
        <f t="shared" ref="M26" si="2">20-M15</f>
        <v>2.0242914979757103</v>
      </c>
      <c r="N26" s="171"/>
    </row>
    <row r="27" spans="1:16">
      <c r="A27" s="211" t="s">
        <v>579</v>
      </c>
      <c r="B27" s="221">
        <f t="shared" ref="B27:L27" si="3">20-B16</f>
        <v>3.52112676056338</v>
      </c>
      <c r="C27" s="222">
        <f t="shared" si="3"/>
        <v>1.6556291390728468</v>
      </c>
      <c r="D27" s="222">
        <f t="shared" si="3"/>
        <v>1.428571428571427</v>
      </c>
      <c r="E27" s="222">
        <f t="shared" si="3"/>
        <v>5.1387461459403916</v>
      </c>
      <c r="F27" s="222">
        <f t="shared" si="3"/>
        <v>6.6844919786096249</v>
      </c>
      <c r="G27" s="222">
        <f t="shared" si="3"/>
        <v>4.4642857142857153</v>
      </c>
      <c r="H27" s="222">
        <f t="shared" si="3"/>
        <v>7.1736011477761821</v>
      </c>
      <c r="I27" s="222">
        <f t="shared" si="3"/>
        <v>5.9311981020166087</v>
      </c>
      <c r="J27" s="222">
        <f t="shared" si="3"/>
        <v>2.212389380530972</v>
      </c>
      <c r="K27" s="222">
        <f t="shared" si="3"/>
        <v>2.0576131687242807</v>
      </c>
      <c r="L27" s="222">
        <f t="shared" si="3"/>
        <v>3.787878787878789</v>
      </c>
      <c r="M27" s="223">
        <f t="shared" ref="M27" si="4">20-M16</f>
        <v>1.0373443983402488</v>
      </c>
      <c r="N27" s="171"/>
    </row>
    <row r="28" spans="1:16">
      <c r="A28" s="211" t="s">
        <v>580</v>
      </c>
      <c r="B28" s="221">
        <f t="shared" ref="B28:L28" si="5">20-B17</f>
        <v>0.9765625</v>
      </c>
      <c r="C28" s="222">
        <f t="shared" si="5"/>
        <v>1.5873015873015888</v>
      </c>
      <c r="D28" s="222">
        <f t="shared" si="5"/>
        <v>1.428571428571427</v>
      </c>
      <c r="E28" s="222">
        <f t="shared" si="5"/>
        <v>1.5197568389057743</v>
      </c>
      <c r="F28" s="222">
        <f t="shared" si="5"/>
        <v>3.571428571428573</v>
      </c>
      <c r="G28" s="222">
        <f t="shared" si="5"/>
        <v>2.5380710659898469</v>
      </c>
      <c r="H28" s="222">
        <f t="shared" si="5"/>
        <v>1.5290519877675841</v>
      </c>
      <c r="I28" s="222">
        <f t="shared" si="5"/>
        <v>1.7361111111111107</v>
      </c>
      <c r="J28" s="222">
        <f t="shared" si="5"/>
        <v>1.8939393939393945</v>
      </c>
      <c r="K28" s="222">
        <f t="shared" si="5"/>
        <v>5.3648068669527902</v>
      </c>
      <c r="L28" s="222">
        <f t="shared" si="5"/>
        <v>1.7361111111111107</v>
      </c>
      <c r="M28" s="223">
        <f t="shared" ref="M28" si="6">20-M17</f>
        <v>1.9011406844106453</v>
      </c>
      <c r="N28" s="171"/>
    </row>
    <row r="29" spans="1:16">
      <c r="A29" s="211" t="s">
        <v>581</v>
      </c>
      <c r="B29" s="221">
        <f t="shared" ref="B29:L29" si="7">20-B18</f>
        <v>1.1820330969267125</v>
      </c>
      <c r="C29" s="222">
        <f t="shared" si="7"/>
        <v>2.4390243902439011</v>
      </c>
      <c r="D29" s="222">
        <f t="shared" si="7"/>
        <v>3.8167938931297698</v>
      </c>
      <c r="E29" s="222">
        <f t="shared" si="7"/>
        <v>3.7313432835820883</v>
      </c>
      <c r="F29" s="222">
        <f t="shared" si="7"/>
        <v>4.7619047619047628</v>
      </c>
      <c r="G29" s="222">
        <f t="shared" si="7"/>
        <v>4.4642857142857153</v>
      </c>
      <c r="H29" s="222">
        <f t="shared" si="7"/>
        <v>3.7313432835820883</v>
      </c>
      <c r="I29" s="222">
        <f t="shared" si="7"/>
        <v>1.6077170418006439</v>
      </c>
      <c r="J29" s="222">
        <f t="shared" si="7"/>
        <v>1.7482517482517466</v>
      </c>
      <c r="K29" s="222">
        <f>15-K18</f>
        <v>10.714285714285714</v>
      </c>
      <c r="L29" s="222">
        <f t="shared" si="7"/>
        <v>2.1834061135371172</v>
      </c>
      <c r="M29" s="223">
        <f t="shared" ref="M29" si="8">20-M18</f>
        <v>1.7482517482517466</v>
      </c>
      <c r="N29" s="171"/>
    </row>
    <row r="30" spans="1:16">
      <c r="A30" s="211" t="s">
        <v>582</v>
      </c>
      <c r="B30" s="221">
        <f t="shared" ref="B30:L30" si="9">20-B19</f>
        <v>2.6737967914438485</v>
      </c>
      <c r="C30" s="222">
        <f t="shared" si="9"/>
        <v>1.0288065843621403</v>
      </c>
      <c r="D30" s="222">
        <f>15-D19</f>
        <v>9.3052109181141454</v>
      </c>
      <c r="E30" s="222">
        <f t="shared" si="9"/>
        <v>6.2972292191435777</v>
      </c>
      <c r="F30" s="222">
        <f t="shared" si="9"/>
        <v>6.1349693251533743</v>
      </c>
      <c r="G30" s="222">
        <f t="shared" si="9"/>
        <v>1.1933174224343688</v>
      </c>
      <c r="H30" s="222">
        <f t="shared" si="9"/>
        <v>2.4271844660194191</v>
      </c>
      <c r="I30" s="222">
        <f t="shared" si="9"/>
        <v>1.2787723785166243</v>
      </c>
      <c r="J30" s="222">
        <f t="shared" si="9"/>
        <v>4.5454545454545467</v>
      </c>
      <c r="K30" s="222">
        <f t="shared" si="9"/>
        <v>6.2111801242236027</v>
      </c>
      <c r="L30" s="222">
        <f t="shared" si="9"/>
        <v>2.1929824561403493</v>
      </c>
      <c r="M30" s="223">
        <f t="shared" ref="M30" si="10">20-M19</f>
        <v>4.8543689320388346</v>
      </c>
      <c r="N30" s="171"/>
    </row>
    <row r="31" spans="1:16">
      <c r="A31" s="211" t="s">
        <v>583</v>
      </c>
      <c r="B31" s="221">
        <f t="shared" ref="B31:L31" si="11">20-B20</f>
        <v>2.0491803278688536</v>
      </c>
      <c r="C31" s="222">
        <f t="shared" si="11"/>
        <v>1</v>
      </c>
      <c r="D31" s="222">
        <f>15-D20</f>
        <v>9.4458438287153648</v>
      </c>
      <c r="E31" s="222">
        <f>15-E20</f>
        <v>7.6687116564417179</v>
      </c>
      <c r="F31" s="222">
        <f t="shared" si="11"/>
        <v>2.8409090909090899</v>
      </c>
      <c r="G31" s="222">
        <f t="shared" si="11"/>
        <v>1.1737089201877922</v>
      </c>
      <c r="H31" s="222">
        <f t="shared" si="11"/>
        <v>2.808988764044944</v>
      </c>
      <c r="I31" s="222">
        <f t="shared" si="11"/>
        <v>1.5060240963855414</v>
      </c>
      <c r="J31" s="222">
        <f t="shared" si="11"/>
        <v>3.1055900621118013</v>
      </c>
      <c r="K31" s="222">
        <f t="shared" si="11"/>
        <v>5.0813008130081307</v>
      </c>
      <c r="L31" s="222">
        <f t="shared" si="11"/>
        <v>1.1135857461024514</v>
      </c>
      <c r="M31" s="223">
        <f>15-M20</f>
        <v>9.7150259067357503</v>
      </c>
      <c r="N31" s="171"/>
    </row>
    <row r="32" spans="1:16" ht="17" thickBot="1">
      <c r="A32" s="211" t="s">
        <v>584</v>
      </c>
      <c r="B32" s="224">
        <f>25-B21</f>
        <v>1.1726078799249535</v>
      </c>
      <c r="C32" s="225">
        <f t="shared" ref="C32:J32" si="12">20-C21</f>
        <v>1</v>
      </c>
      <c r="D32" s="225">
        <f t="shared" si="12"/>
        <v>5.8343057176196034</v>
      </c>
      <c r="E32" s="225">
        <f>15-E21</f>
        <v>8.1877729257641931</v>
      </c>
      <c r="F32" s="225">
        <f t="shared" si="12"/>
        <v>3.7313432835820883</v>
      </c>
      <c r="G32" s="225">
        <f t="shared" si="12"/>
        <v>1.5151515151515156</v>
      </c>
      <c r="H32" s="225">
        <f t="shared" si="12"/>
        <v>6.8965517241379306</v>
      </c>
      <c r="I32" s="225">
        <f t="shared" si="12"/>
        <v>9.1074681238615671</v>
      </c>
      <c r="J32" s="225">
        <f t="shared" si="12"/>
        <v>2.4390243902439011</v>
      </c>
      <c r="K32" s="225">
        <f>15-K21</f>
        <v>10.901162790697676</v>
      </c>
      <c r="L32" s="225">
        <f>25-L21</f>
        <v>1.2475049900199586</v>
      </c>
      <c r="M32" s="226">
        <f>15-M21</f>
        <v>13.157894736842104</v>
      </c>
      <c r="N32" s="171"/>
    </row>
  </sheetData>
  <pageMargins left="0.7" right="0.7" top="0.75" bottom="0.75" header="0.3" footer="0.3"/>
  <pageSetup scale="70" orientation="portrait" horizontalDpi="0" verticalDpi="0" copies="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F41EE1-5C3A-5340-8F80-DAF7DD557E8B}">
  <sheetPr>
    <pageSetUpPr fitToPage="1"/>
  </sheetPr>
  <dimension ref="A1:M33"/>
  <sheetViews>
    <sheetView workbookViewId="0">
      <selection activeCell="M3" sqref="M3:M7"/>
    </sheetView>
  </sheetViews>
  <sheetFormatPr baseColWidth="10" defaultRowHeight="16"/>
  <cols>
    <col min="1" max="1" width="1.85546875" bestFit="1" customWidth="1"/>
    <col min="2" max="11" width="7.85546875" customWidth="1"/>
    <col min="12" max="13" width="9.28515625" bestFit="1" customWidth="1"/>
  </cols>
  <sheetData>
    <row r="1" spans="1:13">
      <c r="A1" s="171"/>
      <c r="B1" s="209" t="s">
        <v>945</v>
      </c>
      <c r="C1" s="171"/>
      <c r="D1" s="171"/>
      <c r="E1" s="171"/>
      <c r="F1" s="171"/>
      <c r="G1" s="171"/>
      <c r="H1" s="171"/>
      <c r="I1" s="171"/>
      <c r="J1" s="171"/>
      <c r="K1" s="171"/>
      <c r="L1" s="171"/>
      <c r="M1" s="171"/>
    </row>
    <row r="2" spans="1:13" ht="17" thickBot="1">
      <c r="A2" s="171"/>
      <c r="B2" s="209">
        <v>1</v>
      </c>
      <c r="C2" s="209">
        <v>2</v>
      </c>
      <c r="D2" s="209">
        <v>3</v>
      </c>
      <c r="E2" s="209">
        <v>4</v>
      </c>
      <c r="F2" s="209">
        <v>5</v>
      </c>
      <c r="G2" s="209">
        <v>6</v>
      </c>
      <c r="H2" s="209">
        <v>7</v>
      </c>
      <c r="I2" s="209">
        <v>8</v>
      </c>
      <c r="J2" s="209">
        <v>9</v>
      </c>
      <c r="K2" s="209">
        <v>10</v>
      </c>
      <c r="L2" s="209">
        <v>11</v>
      </c>
      <c r="M2" s="209">
        <v>12</v>
      </c>
    </row>
    <row r="3" spans="1:13">
      <c r="A3" s="209" t="s">
        <v>577</v>
      </c>
      <c r="B3" s="15" t="s">
        <v>859</v>
      </c>
      <c r="C3" s="178" t="s">
        <v>865</v>
      </c>
      <c r="D3" s="178" t="s">
        <v>871</v>
      </c>
      <c r="E3" s="178" t="s">
        <v>877</v>
      </c>
      <c r="F3" s="178" t="s">
        <v>883</v>
      </c>
      <c r="G3" s="178" t="s">
        <v>889</v>
      </c>
      <c r="H3" s="178" t="s">
        <v>894</v>
      </c>
      <c r="I3" s="178" t="s">
        <v>899</v>
      </c>
      <c r="J3" s="178" t="s">
        <v>904</v>
      </c>
      <c r="K3" s="178" t="s">
        <v>909</v>
      </c>
      <c r="L3" s="178" t="s">
        <v>914</v>
      </c>
      <c r="M3" s="17" t="s">
        <v>927</v>
      </c>
    </row>
    <row r="4" spans="1:13">
      <c r="A4" s="209" t="s">
        <v>578</v>
      </c>
      <c r="B4" s="9" t="s">
        <v>860</v>
      </c>
      <c r="C4" s="13" t="s">
        <v>866</v>
      </c>
      <c r="D4" s="13" t="s">
        <v>872</v>
      </c>
      <c r="E4" s="13" t="s">
        <v>878</v>
      </c>
      <c r="F4" s="13" t="s">
        <v>884</v>
      </c>
      <c r="G4" s="13" t="s">
        <v>890</v>
      </c>
      <c r="H4" s="13" t="s">
        <v>895</v>
      </c>
      <c r="I4" s="13" t="s">
        <v>900</v>
      </c>
      <c r="J4" s="13" t="s">
        <v>905</v>
      </c>
      <c r="K4" s="13" t="s">
        <v>910</v>
      </c>
      <c r="L4" s="13" t="s">
        <v>915</v>
      </c>
      <c r="M4" s="18" t="s">
        <v>928</v>
      </c>
    </row>
    <row r="5" spans="1:13">
      <c r="A5" s="209" t="s">
        <v>579</v>
      </c>
      <c r="B5" s="9" t="s">
        <v>861</v>
      </c>
      <c r="C5" s="13" t="s">
        <v>867</v>
      </c>
      <c r="D5" s="13" t="s">
        <v>873</v>
      </c>
      <c r="E5" s="13" t="s">
        <v>879</v>
      </c>
      <c r="F5" s="13" t="s">
        <v>885</v>
      </c>
      <c r="G5" s="13" t="s">
        <v>891</v>
      </c>
      <c r="H5" s="13" t="s">
        <v>896</v>
      </c>
      <c r="I5" s="13" t="s">
        <v>901</v>
      </c>
      <c r="J5" s="13" t="s">
        <v>906</v>
      </c>
      <c r="K5" s="13" t="s">
        <v>911</v>
      </c>
      <c r="L5" s="13" t="s">
        <v>916</v>
      </c>
      <c r="M5" s="18" t="s">
        <v>929</v>
      </c>
    </row>
    <row r="6" spans="1:13">
      <c r="A6" s="209" t="s">
        <v>580</v>
      </c>
      <c r="B6" s="9" t="s">
        <v>862</v>
      </c>
      <c r="C6" s="13" t="s">
        <v>868</v>
      </c>
      <c r="D6" s="13" t="s">
        <v>874</v>
      </c>
      <c r="E6" s="13" t="s">
        <v>880</v>
      </c>
      <c r="F6" s="13" t="s">
        <v>886</v>
      </c>
      <c r="G6" s="13" t="s">
        <v>892</v>
      </c>
      <c r="H6" s="13" t="s">
        <v>897</v>
      </c>
      <c r="I6" s="13" t="s">
        <v>902</v>
      </c>
      <c r="J6" s="13" t="s">
        <v>907</v>
      </c>
      <c r="K6" s="13" t="s">
        <v>912</v>
      </c>
      <c r="L6" s="13" t="s">
        <v>917</v>
      </c>
      <c r="M6" s="18" t="s">
        <v>924</v>
      </c>
    </row>
    <row r="7" spans="1:13">
      <c r="A7" s="209" t="s">
        <v>581</v>
      </c>
      <c r="B7" s="235" t="s">
        <v>863</v>
      </c>
      <c r="C7" s="236" t="s">
        <v>869</v>
      </c>
      <c r="D7" s="236" t="s">
        <v>875</v>
      </c>
      <c r="E7" s="236" t="s">
        <v>881</v>
      </c>
      <c r="F7" s="236" t="s">
        <v>887</v>
      </c>
      <c r="G7" s="236" t="s">
        <v>893</v>
      </c>
      <c r="H7" s="236" t="s">
        <v>898</v>
      </c>
      <c r="I7" s="236" t="s">
        <v>903</v>
      </c>
      <c r="J7" s="236" t="s">
        <v>908</v>
      </c>
      <c r="K7" s="236" t="s">
        <v>913</v>
      </c>
      <c r="L7" s="236" t="s">
        <v>926</v>
      </c>
      <c r="M7" s="18" t="s">
        <v>925</v>
      </c>
    </row>
    <row r="8" spans="1:13">
      <c r="A8" s="209" t="s">
        <v>582</v>
      </c>
      <c r="B8" s="235" t="s">
        <v>864</v>
      </c>
      <c r="C8" s="236" t="s">
        <v>870</v>
      </c>
      <c r="D8" s="236" t="s">
        <v>876</v>
      </c>
      <c r="E8" s="236" t="s">
        <v>882</v>
      </c>
      <c r="F8" s="236" t="s">
        <v>888</v>
      </c>
      <c r="G8" s="238"/>
      <c r="H8" s="238"/>
      <c r="I8" s="238"/>
      <c r="J8" s="238"/>
      <c r="K8" s="238"/>
      <c r="L8" s="238"/>
      <c r="M8" s="239"/>
    </row>
    <row r="9" spans="1:13">
      <c r="A9" s="209" t="s">
        <v>583</v>
      </c>
      <c r="B9" s="237"/>
      <c r="C9" s="238"/>
      <c r="D9" s="238"/>
      <c r="E9" s="238"/>
      <c r="F9" s="238"/>
      <c r="G9" s="238"/>
      <c r="H9" s="238"/>
      <c r="I9" s="238"/>
      <c r="J9" s="238"/>
      <c r="K9" s="238"/>
      <c r="L9" s="238"/>
      <c r="M9" s="239"/>
    </row>
    <row r="10" spans="1:13" ht="17" thickBot="1">
      <c r="A10" s="209" t="s">
        <v>584</v>
      </c>
      <c r="B10" s="240"/>
      <c r="C10" s="241"/>
      <c r="D10" s="241"/>
      <c r="E10" s="241"/>
      <c r="F10" s="241"/>
      <c r="G10" s="241"/>
      <c r="H10" s="241"/>
      <c r="I10" s="241"/>
      <c r="J10" s="241"/>
      <c r="K10" s="241"/>
      <c r="L10" s="241"/>
      <c r="M10" s="242"/>
    </row>
    <row r="11" spans="1:13">
      <c r="A11" s="209"/>
      <c r="B11" s="210"/>
      <c r="C11" s="210"/>
      <c r="D11" s="210"/>
      <c r="E11" s="210"/>
      <c r="F11" s="210"/>
      <c r="G11" s="210"/>
      <c r="H11" s="210"/>
      <c r="I11" s="210"/>
      <c r="J11" s="210"/>
      <c r="K11" s="210"/>
      <c r="L11" s="210"/>
      <c r="M11" s="210"/>
    </row>
    <row r="12" spans="1:13">
      <c r="A12" s="171"/>
      <c r="B12" s="209" t="s">
        <v>946</v>
      </c>
      <c r="C12" s="171"/>
      <c r="D12" s="171"/>
      <c r="E12" s="171"/>
      <c r="F12" s="171"/>
      <c r="G12" s="171"/>
      <c r="H12" s="171"/>
      <c r="I12" s="171"/>
      <c r="J12" s="171"/>
      <c r="K12" s="171"/>
      <c r="L12" s="171"/>
      <c r="M12" s="171"/>
    </row>
    <row r="13" spans="1:13" ht="17" thickBot="1">
      <c r="A13" s="171"/>
      <c r="B13" s="209"/>
      <c r="C13" s="209"/>
      <c r="D13" s="209"/>
      <c r="E13" s="209"/>
      <c r="F13" s="209"/>
      <c r="G13" s="209"/>
      <c r="H13" s="209"/>
      <c r="I13" s="209"/>
      <c r="J13" s="209"/>
      <c r="K13" s="209"/>
      <c r="L13" s="209"/>
      <c r="M13" s="209"/>
    </row>
    <row r="14" spans="1:13">
      <c r="A14" s="209" t="s">
        <v>577</v>
      </c>
      <c r="B14" s="212">
        <v>16.774193548387096</v>
      </c>
      <c r="C14" s="213">
        <v>16.644295302013422</v>
      </c>
      <c r="D14" s="213">
        <v>28.80191693290735</v>
      </c>
      <c r="E14" s="213">
        <v>23.788759689922479</v>
      </c>
      <c r="F14" s="213">
        <v>23.846863468634687</v>
      </c>
      <c r="G14" s="213">
        <v>17.983870967741936</v>
      </c>
      <c r="H14" s="213">
        <v>18.740554156171285</v>
      </c>
      <c r="I14" s="213">
        <v>23.863636363636363</v>
      </c>
      <c r="J14" s="213">
        <v>28.798076923076923</v>
      </c>
      <c r="K14" s="213">
        <v>17.297297297297298</v>
      </c>
      <c r="L14" s="213">
        <v>33.891001267427121</v>
      </c>
      <c r="M14" s="214">
        <v>17.461928934010153</v>
      </c>
    </row>
    <row r="15" spans="1:13">
      <c r="A15" s="209" t="s">
        <v>578</v>
      </c>
      <c r="B15" s="215">
        <v>15.762711864406779</v>
      </c>
      <c r="C15" s="216">
        <v>18.687664041994751</v>
      </c>
      <c r="D15" s="216">
        <v>16.124031007751938</v>
      </c>
      <c r="E15" s="216">
        <v>18.727735368956743</v>
      </c>
      <c r="F15" s="216">
        <v>17.237569060773481</v>
      </c>
      <c r="G15" s="216">
        <v>18.062015503875969</v>
      </c>
      <c r="H15" s="216">
        <v>18.670212765957448</v>
      </c>
      <c r="I15" s="216">
        <v>17.340425531914892</v>
      </c>
      <c r="J15" s="216">
        <v>23.889875666074602</v>
      </c>
      <c r="K15" s="216">
        <v>17.109826589595375</v>
      </c>
      <c r="L15" s="216">
        <v>18.587570621468927</v>
      </c>
      <c r="M15" s="217">
        <v>17.807017543859651</v>
      </c>
    </row>
    <row r="16" spans="1:13">
      <c r="A16" s="209" t="s">
        <v>579</v>
      </c>
      <c r="B16" s="215">
        <v>16.18320610687023</v>
      </c>
      <c r="C16" s="216">
        <v>17.584541062801932</v>
      </c>
      <c r="D16" s="216">
        <v>18.55072463768116</v>
      </c>
      <c r="E16" s="216">
        <v>17.716894977168948</v>
      </c>
      <c r="F16" s="216">
        <v>23.879928315412187</v>
      </c>
      <c r="G16" s="216">
        <v>18.714652956298199</v>
      </c>
      <c r="H16" s="216">
        <v>23.822975517890772</v>
      </c>
      <c r="I16" s="216">
        <v>18.366013071895424</v>
      </c>
      <c r="J16" s="216">
        <v>18.886414253897549</v>
      </c>
      <c r="K16" s="216">
        <v>23.893805309734514</v>
      </c>
      <c r="L16" s="216">
        <v>16.951219512195124</v>
      </c>
      <c r="M16" s="217">
        <v>17.807017543859651</v>
      </c>
    </row>
    <row r="17" spans="1:13">
      <c r="A17" s="209" t="s">
        <v>580</v>
      </c>
      <c r="B17" s="215">
        <v>18.287671232876711</v>
      </c>
      <c r="C17" s="216">
        <v>17.461928934010153</v>
      </c>
      <c r="D17" s="216">
        <v>18.666666666666668</v>
      </c>
      <c r="E17" s="216">
        <v>17.38219895287958</v>
      </c>
      <c r="F17" s="216">
        <v>28.870481927710845</v>
      </c>
      <c r="G17" s="216">
        <v>17.747747747747749</v>
      </c>
      <c r="H17" s="216">
        <v>18.922413793103448</v>
      </c>
      <c r="I17" s="216">
        <v>13.638676844783713</v>
      </c>
      <c r="J17" s="216">
        <v>23.78640776699029</v>
      </c>
      <c r="K17" s="216">
        <v>28.788368336025847</v>
      </c>
      <c r="L17" s="216">
        <v>13.622448979591837</v>
      </c>
      <c r="M17" s="217">
        <v>18.062015503875969</v>
      </c>
    </row>
    <row r="18" spans="1:13">
      <c r="A18" s="209" t="s">
        <v>581</v>
      </c>
      <c r="B18" s="215">
        <v>15.867768595041323</v>
      </c>
      <c r="C18" s="216">
        <v>17.487437185929647</v>
      </c>
      <c r="D18" s="216">
        <v>28.758278145695364</v>
      </c>
      <c r="E18" s="216">
        <v>23.737373737373737</v>
      </c>
      <c r="F18" s="216">
        <v>18.783454987834549</v>
      </c>
      <c r="G18" s="216">
        <v>18.470948012232416</v>
      </c>
      <c r="H18" s="216">
        <v>15.762711864406779</v>
      </c>
      <c r="I18" s="216">
        <v>23.697916666666668</v>
      </c>
      <c r="J18" s="216">
        <v>18.756218905472636</v>
      </c>
      <c r="K18" s="216">
        <v>18.652291105121293</v>
      </c>
      <c r="L18" s="216">
        <v>17.461928934010153</v>
      </c>
      <c r="M18" s="217">
        <v>18.062015503875969</v>
      </c>
    </row>
    <row r="19" spans="1:13">
      <c r="A19" s="209" t="s">
        <v>582</v>
      </c>
      <c r="B19" s="215">
        <v>18.945147679324894</v>
      </c>
      <c r="C19" s="216">
        <v>23.816287878787879</v>
      </c>
      <c r="D19" s="216">
        <v>28.75</v>
      </c>
      <c r="E19" s="216">
        <v>23.91681109185442</v>
      </c>
      <c r="F19" s="216">
        <v>28.75</v>
      </c>
      <c r="G19" s="238"/>
      <c r="H19" s="238"/>
      <c r="I19" s="238"/>
      <c r="J19" s="238"/>
      <c r="K19" s="238"/>
      <c r="L19" s="238"/>
      <c r="M19" s="239"/>
    </row>
    <row r="20" spans="1:13">
      <c r="A20" s="209" t="s">
        <v>583</v>
      </c>
      <c r="B20" s="237"/>
      <c r="C20" s="238"/>
      <c r="D20" s="238"/>
      <c r="E20" s="238"/>
      <c r="F20" s="238"/>
      <c r="G20" s="238"/>
      <c r="H20" s="238"/>
      <c r="I20" s="238"/>
      <c r="J20" s="238"/>
      <c r="K20" s="238"/>
      <c r="L20" s="238"/>
      <c r="M20" s="239"/>
    </row>
    <row r="21" spans="1:13" ht="17" thickBot="1">
      <c r="A21" s="209" t="s">
        <v>584</v>
      </c>
      <c r="B21" s="240"/>
      <c r="C21" s="241"/>
      <c r="D21" s="241"/>
      <c r="E21" s="241"/>
      <c r="F21" s="241"/>
      <c r="G21" s="241"/>
      <c r="H21" s="241"/>
      <c r="I21" s="241"/>
      <c r="J21" s="241"/>
      <c r="K21" s="241"/>
      <c r="L21" s="241"/>
      <c r="M21" s="242"/>
    </row>
    <row r="22" spans="1:13">
      <c r="A22" s="171"/>
      <c r="B22" s="171"/>
      <c r="C22" s="171"/>
      <c r="D22" s="171"/>
      <c r="E22" s="171"/>
      <c r="F22" s="171"/>
      <c r="G22" s="171"/>
      <c r="H22" s="171"/>
      <c r="I22" s="171"/>
      <c r="J22" s="171"/>
      <c r="K22" s="171"/>
      <c r="L22" s="171"/>
      <c r="M22" s="171"/>
    </row>
    <row r="23" spans="1:13">
      <c r="A23" s="171"/>
      <c r="B23" s="209" t="s">
        <v>947</v>
      </c>
      <c r="C23" s="171"/>
      <c r="D23" s="171"/>
      <c r="E23" s="171"/>
      <c r="F23" s="171"/>
      <c r="G23" s="171"/>
      <c r="H23" s="171"/>
      <c r="I23" s="171"/>
      <c r="J23" s="171"/>
      <c r="K23" s="171"/>
      <c r="L23" s="171"/>
      <c r="M23" s="171"/>
    </row>
    <row r="24" spans="1:13" ht="17" thickBot="1">
      <c r="A24" s="171"/>
      <c r="B24" s="209">
        <v>1</v>
      </c>
      <c r="C24" s="209">
        <v>2</v>
      </c>
      <c r="D24" s="209">
        <v>3</v>
      </c>
      <c r="E24" s="209">
        <v>4</v>
      </c>
      <c r="F24" s="209">
        <v>5</v>
      </c>
      <c r="G24" s="209">
        <v>6</v>
      </c>
      <c r="H24" s="209">
        <v>7</v>
      </c>
      <c r="I24" s="209">
        <v>8</v>
      </c>
      <c r="J24" s="209">
        <v>9</v>
      </c>
      <c r="K24" s="209">
        <v>10</v>
      </c>
      <c r="L24" s="209">
        <v>11</v>
      </c>
      <c r="M24" s="209">
        <v>12</v>
      </c>
    </row>
    <row r="25" spans="1:13">
      <c r="A25" s="211" t="s">
        <v>577</v>
      </c>
      <c r="B25" s="218">
        <f>20-B14</f>
        <v>3.2258064516129039</v>
      </c>
      <c r="C25" s="219">
        <f t="shared" ref="C25:M25" si="0">20-C14</f>
        <v>3.3557046979865781</v>
      </c>
      <c r="D25" s="219">
        <f>30-D14</f>
        <v>1.1980830670926501</v>
      </c>
      <c r="E25" s="219">
        <f>25-E14</f>
        <v>1.2112403100775211</v>
      </c>
      <c r="F25" s="219">
        <f>25-F14</f>
        <v>1.1531365313653126</v>
      </c>
      <c r="G25" s="219">
        <f t="shared" si="0"/>
        <v>2.0161290322580641</v>
      </c>
      <c r="H25" s="219">
        <f t="shared" si="0"/>
        <v>1.2594458438287148</v>
      </c>
      <c r="I25" s="219">
        <f>25-I14</f>
        <v>1.1363636363636367</v>
      </c>
      <c r="J25" s="219">
        <f>30-J14</f>
        <v>1.2019230769230766</v>
      </c>
      <c r="K25" s="219">
        <f t="shared" si="0"/>
        <v>2.7027027027027017</v>
      </c>
      <c r="L25" s="219">
        <f>35-L14</f>
        <v>1.1089987325728785</v>
      </c>
      <c r="M25" s="220">
        <f t="shared" si="0"/>
        <v>2.5380710659898469</v>
      </c>
    </row>
    <row r="26" spans="1:13">
      <c r="A26" s="211" t="s">
        <v>578</v>
      </c>
      <c r="B26" s="221">
        <f t="shared" ref="B26:M30" si="1">20-B15</f>
        <v>4.2372881355932215</v>
      </c>
      <c r="C26" s="222">
        <f t="shared" si="1"/>
        <v>1.3123359580052494</v>
      </c>
      <c r="D26" s="222">
        <f t="shared" si="1"/>
        <v>3.8759689922480618</v>
      </c>
      <c r="E26" s="222">
        <f t="shared" si="1"/>
        <v>1.2722646310432566</v>
      </c>
      <c r="F26" s="222">
        <f t="shared" si="1"/>
        <v>2.7624309392265189</v>
      </c>
      <c r="G26" s="222">
        <f t="shared" si="1"/>
        <v>1.9379844961240309</v>
      </c>
      <c r="H26" s="222">
        <f t="shared" si="1"/>
        <v>1.3297872340425521</v>
      </c>
      <c r="I26" s="222">
        <f t="shared" si="1"/>
        <v>2.6595744680851077</v>
      </c>
      <c r="J26" s="222">
        <f>25-J15</f>
        <v>1.1101243339253983</v>
      </c>
      <c r="K26" s="222">
        <f t="shared" si="1"/>
        <v>2.8901734104046248</v>
      </c>
      <c r="L26" s="222">
        <f t="shared" si="1"/>
        <v>1.4124293785310726</v>
      </c>
      <c r="M26" s="223">
        <f t="shared" si="1"/>
        <v>2.1929824561403493</v>
      </c>
    </row>
    <row r="27" spans="1:13">
      <c r="A27" s="211" t="s">
        <v>579</v>
      </c>
      <c r="B27" s="221">
        <f t="shared" si="1"/>
        <v>3.8167938931297698</v>
      </c>
      <c r="C27" s="222">
        <f t="shared" si="1"/>
        <v>2.4154589371980677</v>
      </c>
      <c r="D27" s="222">
        <f t="shared" si="1"/>
        <v>1.4492753623188399</v>
      </c>
      <c r="E27" s="222">
        <f t="shared" si="1"/>
        <v>2.2831050228310517</v>
      </c>
      <c r="F27" s="222">
        <f>25-F16</f>
        <v>1.1200716845878134</v>
      </c>
      <c r="G27" s="222">
        <f t="shared" si="1"/>
        <v>1.2853470437018011</v>
      </c>
      <c r="H27" s="222">
        <f>25-H16</f>
        <v>1.1770244821092284</v>
      </c>
      <c r="I27" s="222">
        <f t="shared" si="1"/>
        <v>1.6339869281045765</v>
      </c>
      <c r="J27" s="222">
        <f t="shared" si="1"/>
        <v>1.1135857461024514</v>
      </c>
      <c r="K27" s="222">
        <f>25-K16</f>
        <v>1.106194690265486</v>
      </c>
      <c r="L27" s="222">
        <f t="shared" si="1"/>
        <v>3.0487804878048763</v>
      </c>
      <c r="M27" s="223">
        <f t="shared" si="1"/>
        <v>2.1929824561403493</v>
      </c>
    </row>
    <row r="28" spans="1:13">
      <c r="A28" s="211" t="s">
        <v>580</v>
      </c>
      <c r="B28" s="221">
        <f t="shared" si="1"/>
        <v>1.7123287671232887</v>
      </c>
      <c r="C28" s="222">
        <f t="shared" si="1"/>
        <v>2.5380710659898469</v>
      </c>
      <c r="D28" s="222">
        <f t="shared" si="1"/>
        <v>1.3333333333333321</v>
      </c>
      <c r="E28" s="222">
        <f t="shared" si="1"/>
        <v>2.6178010471204196</v>
      </c>
      <c r="F28" s="222">
        <f>30-F17</f>
        <v>1.1295180722891551</v>
      </c>
      <c r="G28" s="222">
        <f t="shared" si="1"/>
        <v>2.2522522522522515</v>
      </c>
      <c r="H28" s="222">
        <f t="shared" si="1"/>
        <v>1.0775862068965516</v>
      </c>
      <c r="I28" s="222">
        <f t="shared" si="1"/>
        <v>6.3613231552162866</v>
      </c>
      <c r="J28" s="222">
        <f>25-J17</f>
        <v>1.2135922330097095</v>
      </c>
      <c r="K28" s="222">
        <f>30-K17</f>
        <v>1.2116316639741527</v>
      </c>
      <c r="L28" s="222">
        <f t="shared" si="1"/>
        <v>6.3775510204081627</v>
      </c>
      <c r="M28" s="223">
        <f t="shared" si="1"/>
        <v>1.9379844961240309</v>
      </c>
    </row>
    <row r="29" spans="1:13">
      <c r="A29" s="211" t="s">
        <v>581</v>
      </c>
      <c r="B29" s="221">
        <f t="shared" si="1"/>
        <v>4.1322314049586772</v>
      </c>
      <c r="C29" s="222">
        <f t="shared" si="1"/>
        <v>2.5125628140703533</v>
      </c>
      <c r="D29" s="222">
        <f>30-D18</f>
        <v>1.241721854304636</v>
      </c>
      <c r="E29" s="222">
        <f>25-E18</f>
        <v>1.262626262626263</v>
      </c>
      <c r="F29" s="222">
        <f t="shared" si="1"/>
        <v>1.2165450121654509</v>
      </c>
      <c r="G29" s="222">
        <f t="shared" si="1"/>
        <v>1.5290519877675841</v>
      </c>
      <c r="H29" s="222">
        <f t="shared" si="1"/>
        <v>4.2372881355932215</v>
      </c>
      <c r="I29" s="222">
        <f>25-I18</f>
        <v>1.3020833333333321</v>
      </c>
      <c r="J29" s="222">
        <f t="shared" si="1"/>
        <v>1.243781094527364</v>
      </c>
      <c r="K29" s="222">
        <f t="shared" si="1"/>
        <v>1.347708894878707</v>
      </c>
      <c r="L29" s="222">
        <f t="shared" si="1"/>
        <v>2.5380710659898469</v>
      </c>
      <c r="M29" s="223">
        <f t="shared" si="1"/>
        <v>1.9379844961240309</v>
      </c>
    </row>
    <row r="30" spans="1:13">
      <c r="A30" s="211" t="s">
        <v>582</v>
      </c>
      <c r="B30" s="221">
        <f t="shared" si="1"/>
        <v>1.0548523206751064</v>
      </c>
      <c r="C30" s="222">
        <f>25-C19</f>
        <v>1.1837121212121211</v>
      </c>
      <c r="D30" s="222">
        <f>30-D19</f>
        <v>1.25</v>
      </c>
      <c r="E30" s="222">
        <f>25-E19</f>
        <v>1.0831889081455799</v>
      </c>
      <c r="F30" s="222">
        <f>30-F19</f>
        <v>1.25</v>
      </c>
      <c r="G30" s="238"/>
      <c r="H30" s="238"/>
      <c r="I30" s="238"/>
      <c r="J30" s="238"/>
      <c r="K30" s="238"/>
      <c r="L30" s="238"/>
      <c r="M30" s="239"/>
    </row>
    <row r="31" spans="1:13">
      <c r="A31" s="211" t="s">
        <v>583</v>
      </c>
      <c r="B31" s="237"/>
      <c r="C31" s="238"/>
      <c r="D31" s="238"/>
      <c r="E31" s="238"/>
      <c r="F31" s="238"/>
      <c r="G31" s="238"/>
      <c r="H31" s="238"/>
      <c r="I31" s="238"/>
      <c r="J31" s="238"/>
      <c r="K31" s="238"/>
      <c r="L31" s="238"/>
      <c r="M31" s="239"/>
    </row>
    <row r="32" spans="1:13" ht="17" thickBot="1">
      <c r="A32" s="211" t="s">
        <v>584</v>
      </c>
      <c r="B32" s="240"/>
      <c r="C32" s="241"/>
      <c r="D32" s="241"/>
      <c r="E32" s="241"/>
      <c r="F32" s="241"/>
      <c r="G32" s="241"/>
      <c r="H32" s="241"/>
      <c r="I32" s="241"/>
      <c r="J32" s="241"/>
      <c r="K32" s="241"/>
      <c r="L32" s="241"/>
      <c r="M32" s="242"/>
    </row>
    <row r="33" spans="1:13">
      <c r="A33" s="171"/>
      <c r="B33" s="171"/>
      <c r="C33" s="171"/>
      <c r="D33" s="171"/>
      <c r="E33" s="171"/>
      <c r="F33" s="171"/>
      <c r="G33" s="171"/>
      <c r="H33" s="171"/>
      <c r="I33" s="171"/>
      <c r="J33" s="171"/>
      <c r="K33" s="171"/>
      <c r="L33" s="171"/>
      <c r="M33" s="171"/>
    </row>
  </sheetData>
  <pageMargins left="0.7" right="0.7" top="0.75" bottom="0.75" header="0.3" footer="0.3"/>
  <pageSetup scale="73" orientation="portrait" horizontalDpi="0" verticalDpi="0" copies="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3C5315-5FA2-F841-BEF0-C530FC7600E8}">
  <sheetPr>
    <pageSetUpPr fitToPage="1"/>
  </sheetPr>
  <dimension ref="A1:AE33"/>
  <sheetViews>
    <sheetView workbookViewId="0">
      <selection activeCell="E7" sqref="E7"/>
    </sheetView>
  </sheetViews>
  <sheetFormatPr baseColWidth="10" defaultRowHeight="16"/>
  <cols>
    <col min="1" max="1" width="2.140625" bestFit="1" customWidth="1"/>
    <col min="2" max="10" width="7.85546875" bestFit="1" customWidth="1"/>
    <col min="11" max="13" width="8.42578125" bestFit="1" customWidth="1"/>
    <col min="14" max="14" width="2" bestFit="1" customWidth="1"/>
    <col min="15" max="15" width="9.140625" bestFit="1" customWidth="1"/>
    <col min="16" max="16" width="1.42578125" customWidth="1"/>
    <col min="17" max="17" width="11.85546875" customWidth="1"/>
    <col min="18" max="18" width="7.5703125" customWidth="1"/>
    <col min="19" max="19" width="14.42578125" customWidth="1"/>
    <col min="20" max="20" width="2.5703125" customWidth="1"/>
    <col min="21" max="21" width="11.85546875" bestFit="1" customWidth="1"/>
    <col min="22" max="22" width="7.42578125" customWidth="1"/>
    <col min="23" max="23" width="12.5703125" customWidth="1"/>
    <col min="24" max="24" width="13.5703125" customWidth="1"/>
    <col min="25" max="25" width="9.7109375" customWidth="1"/>
    <col min="26" max="26" width="10" customWidth="1"/>
    <col min="27" max="27" width="9.5703125" bestFit="1" customWidth="1"/>
    <col min="28" max="28" width="3.42578125" customWidth="1"/>
    <col min="29" max="29" width="12.28515625" customWidth="1"/>
    <col min="30" max="30" width="12" customWidth="1"/>
  </cols>
  <sheetData>
    <row r="1" spans="1:31">
      <c r="A1" s="317"/>
      <c r="B1" s="369" t="s">
        <v>1328</v>
      </c>
      <c r="C1" s="370" t="s">
        <v>1329</v>
      </c>
      <c r="D1" s="371" t="s">
        <v>1330</v>
      </c>
      <c r="E1" s="372" t="s">
        <v>1331</v>
      </c>
      <c r="F1" s="368" t="s">
        <v>1332</v>
      </c>
      <c r="G1" s="373" t="s">
        <v>1333</v>
      </c>
      <c r="H1" s="374" t="s">
        <v>1334</v>
      </c>
      <c r="I1" s="375" t="s">
        <v>1335</v>
      </c>
      <c r="J1" s="376" t="s">
        <v>1336</v>
      </c>
      <c r="K1" s="377" t="s">
        <v>1337</v>
      </c>
      <c r="L1" s="378" t="s">
        <v>1338</v>
      </c>
      <c r="M1" s="379" t="s">
        <v>1339</v>
      </c>
      <c r="N1" s="318"/>
      <c r="O1" s="319"/>
      <c r="P1" s="319"/>
      <c r="Q1" s="102"/>
      <c r="R1" s="102"/>
      <c r="S1" s="102"/>
      <c r="T1" s="102"/>
      <c r="U1" s="102"/>
      <c r="V1" s="102"/>
      <c r="W1" s="102"/>
      <c r="X1" s="102"/>
      <c r="Y1" s="102"/>
      <c r="Z1" s="102"/>
      <c r="AA1" s="102"/>
      <c r="AB1" s="102"/>
      <c r="AC1" s="102"/>
      <c r="AD1" s="102"/>
      <c r="AE1" s="102"/>
    </row>
    <row r="2" spans="1:31" ht="17" thickBot="1">
      <c r="A2" s="319"/>
      <c r="B2" s="320">
        <v>1</v>
      </c>
      <c r="C2" s="320">
        <v>2</v>
      </c>
      <c r="D2" s="320">
        <v>3</v>
      </c>
      <c r="E2" s="320">
        <v>4</v>
      </c>
      <c r="F2" s="320">
        <v>5</v>
      </c>
      <c r="G2" s="320">
        <v>6</v>
      </c>
      <c r="H2" s="320">
        <v>7</v>
      </c>
      <c r="I2" s="320">
        <v>8</v>
      </c>
      <c r="J2" s="320">
        <v>9</v>
      </c>
      <c r="K2" s="320">
        <v>10</v>
      </c>
      <c r="L2" s="320">
        <v>11</v>
      </c>
      <c r="M2" s="320">
        <v>12</v>
      </c>
      <c r="N2" s="320"/>
      <c r="O2" s="321"/>
      <c r="P2" s="321"/>
      <c r="Q2" s="102"/>
      <c r="R2" s="102"/>
      <c r="S2" s="102"/>
      <c r="T2" s="102"/>
      <c r="U2" s="102"/>
      <c r="V2" s="102"/>
      <c r="W2" s="102"/>
      <c r="X2" s="102"/>
      <c r="Y2" s="102"/>
      <c r="Z2" s="102"/>
      <c r="AA2" s="102"/>
      <c r="AB2" s="102"/>
      <c r="AC2" s="102"/>
      <c r="AD2" s="102"/>
      <c r="AE2" s="102"/>
    </row>
    <row r="3" spans="1:31">
      <c r="A3" s="322" t="s">
        <v>577</v>
      </c>
      <c r="B3" s="15" t="s">
        <v>0</v>
      </c>
      <c r="C3" s="178" t="s">
        <v>23</v>
      </c>
      <c r="D3" s="178" t="s">
        <v>39</v>
      </c>
      <c r="E3" s="178" t="s">
        <v>57</v>
      </c>
      <c r="F3" s="178" t="s">
        <v>77</v>
      </c>
      <c r="G3" s="178" t="s">
        <v>93</v>
      </c>
      <c r="H3" s="178" t="s">
        <v>109</v>
      </c>
      <c r="I3" s="178" t="s">
        <v>125</v>
      </c>
      <c r="J3" s="178" t="s">
        <v>143</v>
      </c>
      <c r="K3" s="178" t="s">
        <v>159</v>
      </c>
      <c r="L3" s="178" t="s">
        <v>177</v>
      </c>
      <c r="M3" s="17" t="s">
        <v>197</v>
      </c>
      <c r="O3" s="360" t="s">
        <v>1340</v>
      </c>
      <c r="P3" s="382"/>
      <c r="Q3" s="102"/>
      <c r="R3" s="102"/>
      <c r="S3" s="102"/>
      <c r="T3" s="102"/>
      <c r="U3" s="341" t="s">
        <v>1341</v>
      </c>
      <c r="V3" s="342">
        <f>COUNTIF(B3:M10,"*")</f>
        <v>96</v>
      </c>
      <c r="W3" s="102"/>
      <c r="X3" s="102"/>
      <c r="Y3" s="102"/>
      <c r="Z3" s="102"/>
      <c r="AA3" s="102"/>
      <c r="AB3" s="102"/>
      <c r="AC3" s="102"/>
      <c r="AD3" s="102"/>
      <c r="AE3" s="102"/>
    </row>
    <row r="4" spans="1:31">
      <c r="A4" s="322" t="s">
        <v>578</v>
      </c>
      <c r="B4" s="9" t="s">
        <v>7</v>
      </c>
      <c r="C4" s="13" t="s">
        <v>25</v>
      </c>
      <c r="D4" s="13" t="s">
        <v>41</v>
      </c>
      <c r="E4" s="13" t="s">
        <v>59</v>
      </c>
      <c r="F4" s="13" t="s">
        <v>79</v>
      </c>
      <c r="G4" s="13" t="s">
        <v>95</v>
      </c>
      <c r="H4" s="13" t="s">
        <v>111</v>
      </c>
      <c r="I4" s="13" t="s">
        <v>127</v>
      </c>
      <c r="J4" s="13" t="s">
        <v>145</v>
      </c>
      <c r="K4" s="13" t="s">
        <v>161</v>
      </c>
      <c r="L4" s="13" t="s">
        <v>181</v>
      </c>
      <c r="M4" s="18" t="s">
        <v>199</v>
      </c>
      <c r="O4" s="361" t="s">
        <v>1342</v>
      </c>
      <c r="P4" s="382"/>
      <c r="Q4" s="102"/>
      <c r="R4" s="102"/>
      <c r="S4" s="102"/>
      <c r="T4" s="102"/>
      <c r="U4" s="341" t="s">
        <v>1343</v>
      </c>
      <c r="V4" s="342">
        <f>COUNTIF(B3:B10,"*")</f>
        <v>8</v>
      </c>
      <c r="W4" s="102"/>
      <c r="X4" s="102"/>
      <c r="Y4" s="102"/>
      <c r="Z4" s="102"/>
      <c r="AA4" s="102"/>
      <c r="AB4" s="102"/>
      <c r="AC4" s="102"/>
      <c r="AD4" s="102"/>
      <c r="AE4" s="102"/>
    </row>
    <row r="5" spans="1:31">
      <c r="A5" s="322" t="s">
        <v>579</v>
      </c>
      <c r="B5" s="9" t="s">
        <v>9</v>
      </c>
      <c r="C5" s="13" t="s">
        <v>27</v>
      </c>
      <c r="D5" s="13" t="s">
        <v>43</v>
      </c>
      <c r="E5" s="13" t="s">
        <v>61</v>
      </c>
      <c r="F5" s="13" t="s">
        <v>81</v>
      </c>
      <c r="G5" s="13" t="s">
        <v>97</v>
      </c>
      <c r="H5" s="13" t="s">
        <v>113</v>
      </c>
      <c r="I5" s="13" t="s">
        <v>129</v>
      </c>
      <c r="J5" s="13" t="s">
        <v>147</v>
      </c>
      <c r="K5" s="13" t="s">
        <v>163</v>
      </c>
      <c r="L5" s="13" t="s">
        <v>183</v>
      </c>
      <c r="M5" s="18" t="s">
        <v>201</v>
      </c>
      <c r="O5" s="362" t="s">
        <v>1344</v>
      </c>
      <c r="P5" s="382"/>
      <c r="Q5" s="102"/>
      <c r="R5" s="102"/>
      <c r="S5" s="102"/>
      <c r="T5" s="102"/>
      <c r="U5" s="341" t="s">
        <v>1345</v>
      </c>
      <c r="V5" s="342">
        <f>COUNTIF(B3:M3,"*")</f>
        <v>12</v>
      </c>
      <c r="W5" s="102"/>
      <c r="X5" s="102"/>
      <c r="Y5" s="102"/>
      <c r="Z5" s="102"/>
      <c r="AA5" s="102"/>
      <c r="AB5" s="102"/>
      <c r="AC5" s="102"/>
      <c r="AD5" s="102"/>
      <c r="AE5" s="102"/>
    </row>
    <row r="6" spans="1:31">
      <c r="A6" s="322" t="s">
        <v>580</v>
      </c>
      <c r="B6" s="9" t="s">
        <v>13</v>
      </c>
      <c r="C6" s="13" t="s">
        <v>29</v>
      </c>
      <c r="D6" s="13" t="s">
        <v>45</v>
      </c>
      <c r="E6" s="13" t="s">
        <v>63</v>
      </c>
      <c r="F6" s="13" t="s">
        <v>83</v>
      </c>
      <c r="G6" s="13" t="s">
        <v>99</v>
      </c>
      <c r="H6" s="13" t="s">
        <v>115</v>
      </c>
      <c r="I6" s="13" t="s">
        <v>131</v>
      </c>
      <c r="J6" s="13" t="s">
        <v>149</v>
      </c>
      <c r="K6" s="13" t="s">
        <v>165</v>
      </c>
      <c r="L6" s="13" t="s">
        <v>185</v>
      </c>
      <c r="M6" s="18" t="s">
        <v>203</v>
      </c>
      <c r="O6" s="363" t="s">
        <v>1346</v>
      </c>
      <c r="P6" s="382"/>
      <c r="Q6" s="102"/>
      <c r="R6" s="102"/>
      <c r="S6" s="102"/>
      <c r="T6" s="102"/>
      <c r="U6" s="102"/>
      <c r="V6" s="102"/>
      <c r="W6" s="102"/>
      <c r="X6" s="102"/>
      <c r="Y6" s="102"/>
      <c r="Z6" s="102"/>
      <c r="AA6" s="102"/>
      <c r="AB6" s="102"/>
      <c r="AC6" s="102"/>
      <c r="AD6" s="102"/>
      <c r="AE6" s="102"/>
    </row>
    <row r="7" spans="1:31">
      <c r="A7" s="322" t="s">
        <v>581</v>
      </c>
      <c r="B7" s="9" t="s">
        <v>15</v>
      </c>
      <c r="C7" s="13" t="s">
        <v>31</v>
      </c>
      <c r="D7" s="13" t="s">
        <v>47</v>
      </c>
      <c r="E7" s="13" t="s">
        <v>67</v>
      </c>
      <c r="F7" s="13" t="s">
        <v>85</v>
      </c>
      <c r="G7" s="13" t="s">
        <v>101</v>
      </c>
      <c r="H7" s="13" t="s">
        <v>117</v>
      </c>
      <c r="I7" s="13" t="s">
        <v>133</v>
      </c>
      <c r="J7" s="13" t="s">
        <v>151</v>
      </c>
      <c r="K7" s="13" t="s">
        <v>167</v>
      </c>
      <c r="L7" s="13" t="s">
        <v>187</v>
      </c>
      <c r="M7" s="18" t="s">
        <v>205</v>
      </c>
      <c r="O7" s="364" t="s">
        <v>1357</v>
      </c>
      <c r="P7" s="380"/>
      <c r="Q7" s="102"/>
      <c r="R7" s="102"/>
      <c r="S7" s="102"/>
      <c r="T7" s="102"/>
      <c r="U7" s="102"/>
      <c r="V7" s="102"/>
      <c r="W7" s="102"/>
      <c r="X7" s="102"/>
      <c r="Y7" s="102"/>
      <c r="Z7" s="102"/>
      <c r="AA7" s="102"/>
      <c r="AB7" s="102"/>
      <c r="AC7" s="102"/>
      <c r="AD7" s="102"/>
      <c r="AE7" s="102"/>
    </row>
    <row r="8" spans="1:31">
      <c r="A8" s="322" t="s">
        <v>582</v>
      </c>
      <c r="B8" s="9" t="s">
        <v>18</v>
      </c>
      <c r="C8" s="13" t="s">
        <v>33</v>
      </c>
      <c r="D8" s="13" t="s">
        <v>49</v>
      </c>
      <c r="E8" s="13" t="s">
        <v>69</v>
      </c>
      <c r="F8" s="13" t="s">
        <v>87</v>
      </c>
      <c r="G8" s="13" t="s">
        <v>103</v>
      </c>
      <c r="H8" s="13" t="s">
        <v>119</v>
      </c>
      <c r="I8" s="13" t="s">
        <v>135</v>
      </c>
      <c r="J8" s="13" t="s">
        <v>153</v>
      </c>
      <c r="K8" s="13" t="s">
        <v>171</v>
      </c>
      <c r="L8" s="13" t="s">
        <v>189</v>
      </c>
      <c r="M8" s="18" t="s">
        <v>207</v>
      </c>
      <c r="O8" s="365" t="s">
        <v>1347</v>
      </c>
      <c r="P8" s="380"/>
      <c r="Q8" s="102"/>
      <c r="R8" s="102"/>
      <c r="S8" s="102"/>
      <c r="T8" s="102"/>
      <c r="U8" s="102"/>
      <c r="V8" s="102"/>
      <c r="W8" s="102"/>
      <c r="X8" s="102"/>
      <c r="Y8" s="102"/>
      <c r="Z8" s="102"/>
      <c r="AA8" s="102"/>
      <c r="AB8" s="102"/>
      <c r="AC8" s="102"/>
      <c r="AD8" s="102"/>
      <c r="AE8" s="102"/>
    </row>
    <row r="9" spans="1:31">
      <c r="A9" s="322" t="s">
        <v>583</v>
      </c>
      <c r="B9" s="9" t="s">
        <v>19</v>
      </c>
      <c r="C9" s="13" t="s">
        <v>35</v>
      </c>
      <c r="D9" s="13" t="s">
        <v>51</v>
      </c>
      <c r="E9" s="13" t="s">
        <v>71</v>
      </c>
      <c r="F9" s="13" t="s">
        <v>89</v>
      </c>
      <c r="G9" s="13" t="s">
        <v>105</v>
      </c>
      <c r="H9" s="13" t="s">
        <v>121</v>
      </c>
      <c r="I9" s="13" t="s">
        <v>139</v>
      </c>
      <c r="J9" s="13" t="s">
        <v>155</v>
      </c>
      <c r="K9" s="13" t="s">
        <v>173</v>
      </c>
      <c r="L9" s="13" t="s">
        <v>191</v>
      </c>
      <c r="M9" s="18" t="s">
        <v>209</v>
      </c>
      <c r="O9" s="366" t="s">
        <v>1348</v>
      </c>
      <c r="P9" s="380"/>
      <c r="Q9" s="102"/>
      <c r="R9" s="102"/>
      <c r="S9" s="102"/>
      <c r="T9" s="102"/>
      <c r="U9" s="102"/>
      <c r="V9" s="102"/>
      <c r="W9" s="102"/>
      <c r="X9" s="102"/>
      <c r="Y9" s="102"/>
      <c r="Z9" s="102"/>
      <c r="AA9" s="102"/>
      <c r="AB9" s="102"/>
      <c r="AC9" s="102"/>
      <c r="AD9" s="102"/>
      <c r="AE9" s="102"/>
    </row>
    <row r="10" spans="1:31" ht="17" thickBot="1">
      <c r="A10" s="322" t="s">
        <v>584</v>
      </c>
      <c r="B10" s="177" t="s">
        <v>21</v>
      </c>
      <c r="C10" s="43" t="s">
        <v>37</v>
      </c>
      <c r="D10" s="43" t="s">
        <v>55</v>
      </c>
      <c r="E10" s="43" t="s">
        <v>73</v>
      </c>
      <c r="F10" s="43" t="s">
        <v>91</v>
      </c>
      <c r="G10" s="43" t="s">
        <v>107</v>
      </c>
      <c r="H10" s="43" t="s">
        <v>123</v>
      </c>
      <c r="I10" s="43" t="s">
        <v>141</v>
      </c>
      <c r="J10" s="43" t="s">
        <v>157</v>
      </c>
      <c r="K10" s="43" t="s">
        <v>175</v>
      </c>
      <c r="L10" s="43" t="s">
        <v>195</v>
      </c>
      <c r="M10" s="21" t="s">
        <v>211</v>
      </c>
      <c r="O10" s="367" t="s">
        <v>1349</v>
      </c>
      <c r="P10" s="380"/>
      <c r="Q10" s="102"/>
      <c r="R10" s="102"/>
      <c r="S10" s="102"/>
      <c r="T10" s="102"/>
      <c r="U10" s="102"/>
      <c r="V10" s="102"/>
      <c r="W10" s="102"/>
      <c r="X10" s="102"/>
      <c r="Y10" s="102"/>
      <c r="Z10" s="102"/>
      <c r="AA10" s="102"/>
      <c r="AB10" s="102"/>
      <c r="AC10" s="102"/>
      <c r="AD10" s="102"/>
      <c r="AE10" s="102"/>
    </row>
    <row r="11" spans="1:31">
      <c r="A11" s="319"/>
      <c r="B11" s="319"/>
      <c r="C11" s="319"/>
      <c r="D11" s="319"/>
      <c r="E11" s="319"/>
      <c r="F11" s="319"/>
      <c r="G11" s="319"/>
      <c r="H11" s="319"/>
      <c r="I11" s="319"/>
      <c r="J11" s="319"/>
      <c r="K11" s="319"/>
      <c r="L11" s="319"/>
      <c r="M11" s="319"/>
      <c r="N11" s="319"/>
      <c r="O11" s="319"/>
      <c r="P11" s="319"/>
      <c r="Q11" s="102"/>
      <c r="R11" s="102"/>
      <c r="S11" s="102"/>
      <c r="T11" s="102"/>
      <c r="U11" s="102"/>
      <c r="V11" s="102"/>
      <c r="W11" s="102"/>
      <c r="X11" s="102"/>
      <c r="Y11" s="102"/>
      <c r="Z11" s="102"/>
      <c r="AA11" s="102"/>
      <c r="AB11" s="102"/>
      <c r="AC11" s="102"/>
      <c r="AD11" s="102"/>
      <c r="AE11" s="102"/>
    </row>
    <row r="12" spans="1:31">
      <c r="A12" s="319"/>
      <c r="B12" s="210"/>
      <c r="C12" s="324"/>
      <c r="D12" s="319"/>
      <c r="E12" s="319"/>
      <c r="F12" s="319"/>
      <c r="G12" s="319"/>
      <c r="H12" s="319"/>
      <c r="I12" s="319"/>
      <c r="J12" s="319"/>
      <c r="K12" s="319"/>
      <c r="L12" s="319"/>
      <c r="M12" s="383" t="s">
        <v>1350</v>
      </c>
      <c r="N12" s="384">
        <v>1</v>
      </c>
      <c r="Q12" s="102"/>
      <c r="R12" s="102"/>
      <c r="S12" s="102"/>
      <c r="T12" s="102"/>
      <c r="U12" s="102"/>
      <c r="V12" s="102"/>
      <c r="W12" s="102"/>
      <c r="X12" s="102"/>
      <c r="Y12" s="102"/>
      <c r="Z12" s="102"/>
      <c r="AA12" s="102"/>
      <c r="AB12" s="102"/>
      <c r="AC12" s="102"/>
      <c r="AD12" s="102"/>
      <c r="AE12" s="102"/>
    </row>
    <row r="13" spans="1:31" ht="17" thickBot="1">
      <c r="A13" s="319"/>
      <c r="B13" s="210"/>
      <c r="C13" s="324"/>
      <c r="D13" s="319"/>
      <c r="E13" s="319"/>
      <c r="F13" s="319"/>
      <c r="G13" s="319"/>
      <c r="H13" s="319"/>
      <c r="I13" s="319"/>
      <c r="J13" s="319"/>
      <c r="K13" s="319"/>
      <c r="L13" s="319"/>
      <c r="M13" s="319"/>
      <c r="N13" s="319"/>
      <c r="O13" s="319"/>
      <c r="P13" s="319"/>
      <c r="Q13" s="62" t="s">
        <v>455</v>
      </c>
      <c r="R13" s="63"/>
      <c r="S13" s="63"/>
      <c r="T13" s="63"/>
      <c r="U13" s="64" t="s">
        <v>456</v>
      </c>
      <c r="V13" s="65"/>
      <c r="W13" s="65"/>
      <c r="X13" s="65"/>
      <c r="Y13" s="63"/>
      <c r="Z13" s="63"/>
      <c r="AA13" s="63"/>
      <c r="AB13" s="63"/>
      <c r="AC13" s="63"/>
      <c r="AD13" s="63"/>
      <c r="AE13" s="63"/>
    </row>
    <row r="14" spans="1:31" ht="49" thickBot="1">
      <c r="A14" s="102"/>
      <c r="B14" s="102"/>
      <c r="C14" s="102"/>
      <c r="D14" s="102"/>
      <c r="E14" s="102"/>
      <c r="F14" s="102"/>
      <c r="G14" s="102"/>
      <c r="H14" s="102"/>
      <c r="I14" s="102"/>
      <c r="J14" s="102"/>
      <c r="K14" s="102"/>
      <c r="L14" s="102"/>
      <c r="M14" s="102"/>
      <c r="N14" s="102"/>
      <c r="O14" s="102"/>
      <c r="P14" s="102"/>
      <c r="Q14" s="66" t="s">
        <v>457</v>
      </c>
      <c r="R14" s="67" t="s">
        <v>458</v>
      </c>
      <c r="S14" s="68" t="str">
        <f>"Total Volume (uL) "&amp;V3&amp;" rxn + 10% error"</f>
        <v>Total Volume (uL) 96 rxn + 10% error</v>
      </c>
      <c r="T14" s="63"/>
      <c r="U14" s="325" t="s">
        <v>457</v>
      </c>
      <c r="V14" s="326" t="s">
        <v>458</v>
      </c>
      <c r="W14" s="326" t="str">
        <f>"Total Vol (uL)
"&amp;V4&amp;" rxn+10% error"</f>
        <v>Total Vol (uL)
8 rxn+10% error</v>
      </c>
      <c r="X14" s="327" t="str">
        <f>$V$5 &amp; " MM (+error)"</f>
        <v>12 MM (+error)</v>
      </c>
      <c r="Y14" s="63"/>
      <c r="Z14" s="63"/>
      <c r="AA14" s="63"/>
      <c r="AB14" s="63"/>
      <c r="AC14" s="63"/>
      <c r="AD14" s="63"/>
      <c r="AE14" s="63"/>
    </row>
    <row r="15" spans="1:31" ht="48">
      <c r="A15" s="102"/>
      <c r="B15" s="102"/>
      <c r="C15" s="102"/>
      <c r="D15" s="102"/>
      <c r="E15" s="102"/>
      <c r="F15" s="102"/>
      <c r="G15" s="102"/>
      <c r="H15" s="102"/>
      <c r="I15" s="102"/>
      <c r="J15" s="102"/>
      <c r="K15" s="102"/>
      <c r="L15" s="102"/>
      <c r="M15" s="102"/>
      <c r="N15" s="102"/>
      <c r="O15" s="102"/>
      <c r="P15" s="102"/>
      <c r="Q15" s="70" t="s">
        <v>461</v>
      </c>
      <c r="R15" s="71">
        <v>0.6</v>
      </c>
      <c r="S15" s="72">
        <f>R15*$V$3*1.1</f>
        <v>63.36</v>
      </c>
      <c r="T15" s="63"/>
      <c r="U15" s="328" t="s">
        <v>473</v>
      </c>
      <c r="V15" s="329">
        <v>2</v>
      </c>
      <c r="W15" s="329">
        <f>(V15*$V$4*1.1)</f>
        <v>17.600000000000001</v>
      </c>
      <c r="X15" s="330">
        <f>W15*$V$5*1.1</f>
        <v>232.32000000000005</v>
      </c>
      <c r="Y15" s="63"/>
      <c r="Z15" s="63"/>
      <c r="AA15" s="63"/>
      <c r="AB15" s="63"/>
      <c r="AC15" s="63"/>
      <c r="AD15" s="63"/>
      <c r="AE15" s="63"/>
    </row>
    <row r="16" spans="1:31">
      <c r="A16" s="102"/>
      <c r="B16" s="102"/>
      <c r="C16" s="102"/>
      <c r="D16" s="102"/>
      <c r="E16" s="102"/>
      <c r="F16" s="102"/>
      <c r="G16" s="102"/>
      <c r="H16" s="102"/>
      <c r="I16" s="102"/>
      <c r="J16" s="102"/>
      <c r="K16" s="102"/>
      <c r="L16" s="102"/>
      <c r="M16" s="102"/>
      <c r="N16" s="102"/>
      <c r="O16" s="102"/>
      <c r="P16" s="102"/>
      <c r="Q16" s="76" t="s">
        <v>465</v>
      </c>
      <c r="R16" s="77">
        <v>0.6</v>
      </c>
      <c r="S16" s="78">
        <f>R16*$V$3*1.1</f>
        <v>63.36</v>
      </c>
      <c r="T16" s="63"/>
      <c r="U16" s="100" t="s">
        <v>1351</v>
      </c>
      <c r="V16" s="97">
        <v>1</v>
      </c>
      <c r="W16" s="329">
        <f>(V16*$V$4*1.1)</f>
        <v>8.8000000000000007</v>
      </c>
      <c r="X16" s="330">
        <f t="shared" ref="X16:X17" si="0">W16*$V$5*1.1</f>
        <v>116.16000000000003</v>
      </c>
      <c r="Y16" s="63"/>
      <c r="Z16" s="63"/>
      <c r="AA16" s="63"/>
      <c r="AB16" s="63"/>
      <c r="AC16" s="63"/>
      <c r="AD16" s="63"/>
      <c r="AE16" s="63"/>
    </row>
    <row r="17" spans="1:31" ht="17" thickBot="1">
      <c r="A17" s="102"/>
      <c r="B17" s="102"/>
      <c r="C17" s="102"/>
      <c r="D17" s="102"/>
      <c r="E17" s="102"/>
      <c r="F17" s="102"/>
      <c r="G17" s="102"/>
      <c r="H17" s="102"/>
      <c r="I17" s="102"/>
      <c r="J17" s="102"/>
      <c r="K17" s="102"/>
      <c r="L17" s="102"/>
      <c r="M17" s="102"/>
      <c r="N17" s="102"/>
      <c r="O17" s="102"/>
      <c r="P17" s="102"/>
      <c r="Q17" s="85" t="s">
        <v>467</v>
      </c>
      <c r="R17" s="86">
        <v>0.8</v>
      </c>
      <c r="S17" s="87">
        <f>R17*$V$3*1.1</f>
        <v>84.480000000000018</v>
      </c>
      <c r="T17" s="63"/>
      <c r="U17" s="331" t="s">
        <v>477</v>
      </c>
      <c r="V17" s="332">
        <v>1</v>
      </c>
      <c r="W17" s="329">
        <f>(V17*$V$4*1.1)</f>
        <v>8.8000000000000007</v>
      </c>
      <c r="X17" s="330">
        <f t="shared" si="0"/>
        <v>116.16000000000003</v>
      </c>
      <c r="Y17" s="63"/>
      <c r="Z17" s="63"/>
      <c r="AA17" s="63"/>
      <c r="AB17" s="63"/>
      <c r="AC17" s="63"/>
      <c r="AD17" s="63"/>
      <c r="AE17" s="63"/>
    </row>
    <row r="18" spans="1:31" ht="17" thickBot="1">
      <c r="A18" s="102"/>
      <c r="B18" s="102"/>
      <c r="C18" s="102"/>
      <c r="D18" s="102"/>
      <c r="E18" s="102"/>
      <c r="F18" s="102"/>
      <c r="G18" s="102"/>
      <c r="H18" s="102"/>
      <c r="I18" s="102"/>
      <c r="J18" s="102"/>
      <c r="K18" s="102"/>
      <c r="L18" s="102"/>
      <c r="M18" s="102"/>
      <c r="N18" s="102"/>
      <c r="O18" s="102"/>
      <c r="P18" s="102"/>
      <c r="Q18" s="88" t="s">
        <v>468</v>
      </c>
      <c r="R18" s="89">
        <f>SUM(R15:R17)</f>
        <v>2</v>
      </c>
      <c r="S18" s="90">
        <f>SUM(S15:S17)</f>
        <v>211.20000000000002</v>
      </c>
      <c r="T18" s="63"/>
      <c r="U18" s="333" t="s">
        <v>468</v>
      </c>
      <c r="V18" s="334">
        <f>SUM(V15:V17)</f>
        <v>4</v>
      </c>
      <c r="W18" s="334">
        <f>SUM(W15:W17)</f>
        <v>35.200000000000003</v>
      </c>
      <c r="X18" s="335">
        <f>SUM(X15:X17)</f>
        <v>464.6400000000001</v>
      </c>
      <c r="Y18" s="63"/>
      <c r="Z18" s="63"/>
      <c r="AA18" s="63"/>
      <c r="AB18" s="63"/>
      <c r="AC18" s="63"/>
      <c r="AD18" s="63"/>
      <c r="AE18" s="63"/>
    </row>
    <row r="19" spans="1:31">
      <c r="A19" s="102"/>
      <c r="B19" s="102"/>
      <c r="C19" s="102"/>
      <c r="D19" s="102"/>
      <c r="E19" s="102"/>
      <c r="F19" s="102"/>
      <c r="G19" s="102"/>
      <c r="H19" s="102"/>
      <c r="I19" s="102"/>
      <c r="J19" s="102"/>
      <c r="K19" s="102"/>
      <c r="L19" s="102"/>
      <c r="M19" s="102"/>
      <c r="N19" s="102"/>
      <c r="O19" s="102"/>
      <c r="P19" s="102"/>
      <c r="Q19" s="336"/>
      <c r="R19" s="336"/>
      <c r="S19" s="336"/>
      <c r="T19" s="63"/>
      <c r="U19" s="63"/>
      <c r="V19" s="63"/>
      <c r="W19" s="63"/>
      <c r="X19" s="63"/>
      <c r="Y19" s="63"/>
      <c r="Z19" s="63"/>
      <c r="AA19" s="63"/>
      <c r="AB19" s="63"/>
      <c r="AC19" s="63"/>
      <c r="AD19" s="63"/>
      <c r="AE19" s="63"/>
    </row>
    <row r="20" spans="1:31" ht="17" thickBot="1">
      <c r="A20" s="102"/>
      <c r="B20" s="102"/>
      <c r="C20" s="102"/>
      <c r="D20" s="102"/>
      <c r="E20" s="102"/>
      <c r="F20" s="102"/>
      <c r="G20" s="102"/>
      <c r="H20" s="102"/>
      <c r="I20" s="102"/>
      <c r="J20" s="102"/>
      <c r="K20" s="102"/>
      <c r="L20" s="102"/>
      <c r="M20" s="102"/>
      <c r="N20" s="102"/>
      <c r="O20" s="102"/>
      <c r="P20" s="102"/>
      <c r="Q20" s="102"/>
      <c r="R20" s="102"/>
      <c r="S20" s="102"/>
      <c r="T20" s="63"/>
      <c r="U20" s="64" t="s">
        <v>456</v>
      </c>
      <c r="V20" s="65"/>
      <c r="W20" s="65"/>
      <c r="X20" s="65"/>
      <c r="Y20" s="64" t="s">
        <v>456</v>
      </c>
      <c r="Z20" s="65"/>
      <c r="AA20" s="65"/>
      <c r="AB20" s="65"/>
      <c r="AC20" s="64" t="s">
        <v>456</v>
      </c>
      <c r="AD20" s="65"/>
      <c r="AE20" s="63"/>
    </row>
    <row r="21" spans="1:31" ht="49" thickBot="1">
      <c r="A21" s="102"/>
      <c r="B21" s="102"/>
      <c r="C21" s="102"/>
      <c r="D21" s="102"/>
      <c r="E21" s="102"/>
      <c r="F21" s="102"/>
      <c r="G21" s="102"/>
      <c r="H21" s="102"/>
      <c r="I21" s="102"/>
      <c r="J21" s="102"/>
      <c r="K21" s="102"/>
      <c r="L21" s="102"/>
      <c r="M21" s="102"/>
      <c r="N21" s="102"/>
      <c r="O21" s="323"/>
      <c r="P21" s="323"/>
      <c r="Q21" s="102"/>
      <c r="R21" s="102"/>
      <c r="S21" s="102"/>
      <c r="T21" s="102"/>
      <c r="U21" s="69" t="s">
        <v>459</v>
      </c>
      <c r="V21" s="67" t="s">
        <v>458</v>
      </c>
      <c r="W21" s="68" t="s">
        <v>460</v>
      </c>
      <c r="X21" s="91"/>
      <c r="Y21" s="69" t="s">
        <v>469</v>
      </c>
      <c r="Z21" s="67" t="s">
        <v>458</v>
      </c>
      <c r="AA21" s="68" t="s">
        <v>460</v>
      </c>
      <c r="AB21" s="91"/>
      <c r="AC21" s="69" t="s">
        <v>457</v>
      </c>
      <c r="AD21" s="68" t="s">
        <v>458</v>
      </c>
      <c r="AE21" s="63"/>
    </row>
    <row r="22" spans="1:31">
      <c r="A22" s="102"/>
      <c r="B22" s="102"/>
      <c r="C22" s="102"/>
      <c r="D22" s="102"/>
      <c r="E22" s="102"/>
      <c r="F22" s="102"/>
      <c r="G22" s="102"/>
      <c r="H22" s="102"/>
      <c r="I22" s="102"/>
      <c r="J22" s="102"/>
      <c r="K22" s="102"/>
      <c r="L22" s="102"/>
      <c r="M22" s="102"/>
      <c r="N22" s="102"/>
      <c r="O22" s="323"/>
      <c r="P22" s="323"/>
      <c r="Q22" s="102"/>
      <c r="R22" s="102"/>
      <c r="S22" s="102"/>
      <c r="T22" s="102"/>
      <c r="U22" s="73" t="s">
        <v>462</v>
      </c>
      <c r="V22" s="74">
        <v>0.5</v>
      </c>
      <c r="W22" s="75">
        <f>V22*$V$4*1.1*$V$5*1.1*1.1</f>
        <v>63.888000000000019</v>
      </c>
      <c r="X22" s="92"/>
      <c r="Y22" s="73" t="s">
        <v>470</v>
      </c>
      <c r="Z22" s="74">
        <v>0.5</v>
      </c>
      <c r="AA22" s="75">
        <f>Z22*$V$4*1.1</f>
        <v>4.4000000000000004</v>
      </c>
      <c r="AB22" s="92"/>
      <c r="AC22" s="93" t="s">
        <v>471</v>
      </c>
      <c r="AD22" s="337">
        <v>15</v>
      </c>
      <c r="AE22" s="63"/>
    </row>
    <row r="23" spans="1:31" ht="49" thickBot="1">
      <c r="A23" s="102"/>
      <c r="B23" s="102"/>
      <c r="C23" s="102"/>
      <c r="D23" s="102"/>
      <c r="E23" s="102"/>
      <c r="F23" s="102"/>
      <c r="G23" s="102"/>
      <c r="H23" s="102"/>
      <c r="I23" s="102"/>
      <c r="J23" s="102"/>
      <c r="K23" s="102"/>
      <c r="L23" s="102"/>
      <c r="M23" s="102"/>
      <c r="N23" s="102"/>
      <c r="O23" s="323"/>
      <c r="P23" s="323"/>
      <c r="Q23" s="102"/>
      <c r="R23" s="102"/>
      <c r="S23" s="102"/>
      <c r="T23" s="102"/>
      <c r="U23" s="79" t="s">
        <v>464</v>
      </c>
      <c r="V23" s="80">
        <v>0.5</v>
      </c>
      <c r="W23" s="81">
        <f>V23*$V$4*1.1*$V$5*1.1*1.1</f>
        <v>63.888000000000019</v>
      </c>
      <c r="X23" s="92"/>
      <c r="Y23" s="79" t="s">
        <v>472</v>
      </c>
      <c r="Z23" s="80">
        <v>0.5</v>
      </c>
      <c r="AA23" s="81">
        <f>Z23*$V$4*1.1</f>
        <v>4.4000000000000004</v>
      </c>
      <c r="AB23" s="92"/>
      <c r="AC23" s="96" t="s">
        <v>473</v>
      </c>
      <c r="AD23" s="338">
        <v>2</v>
      </c>
      <c r="AE23" s="63"/>
    </row>
    <row r="24" spans="1:31" ht="17" thickBot="1">
      <c r="A24" s="102"/>
      <c r="B24" s="102"/>
      <c r="C24" s="102"/>
      <c r="D24" s="102"/>
      <c r="E24" s="102"/>
      <c r="F24" s="102"/>
      <c r="G24" s="102"/>
      <c r="H24" s="102"/>
      <c r="I24" s="102"/>
      <c r="J24" s="102"/>
      <c r="K24" s="102"/>
      <c r="L24" s="102"/>
      <c r="M24" s="102"/>
      <c r="N24" s="102"/>
      <c r="O24" s="323"/>
      <c r="P24" s="323"/>
      <c r="Q24" s="102"/>
      <c r="R24" s="102"/>
      <c r="S24" s="102"/>
      <c r="T24" s="102"/>
      <c r="U24" s="82" t="s">
        <v>466</v>
      </c>
      <c r="V24" s="83">
        <v>1</v>
      </c>
      <c r="W24" s="84">
        <f>SUM(W22:W23)</f>
        <v>127.77600000000004</v>
      </c>
      <c r="X24" s="99"/>
      <c r="Y24" s="82" t="s">
        <v>474</v>
      </c>
      <c r="Z24" s="83">
        <v>1</v>
      </c>
      <c r="AA24" s="84">
        <f>SUM(AA22:AA23)</f>
        <v>8.8000000000000007</v>
      </c>
      <c r="AB24" s="99"/>
      <c r="AC24" s="100" t="s">
        <v>1351</v>
      </c>
      <c r="AD24" s="338">
        <v>1</v>
      </c>
      <c r="AE24" s="63"/>
    </row>
    <row r="25" spans="1:31">
      <c r="A25" s="102"/>
      <c r="B25" s="102"/>
      <c r="C25" s="102"/>
      <c r="D25" s="102"/>
      <c r="E25" s="102"/>
      <c r="F25" s="102"/>
      <c r="G25" s="102"/>
      <c r="H25" s="102"/>
      <c r="I25" s="102"/>
      <c r="J25" s="102"/>
      <c r="K25" s="102"/>
      <c r="L25" s="102"/>
      <c r="M25" s="102"/>
      <c r="N25" s="102"/>
      <c r="O25" s="323"/>
      <c r="P25" s="323"/>
      <c r="Q25" s="102"/>
      <c r="R25" s="102"/>
      <c r="S25" s="102"/>
      <c r="T25" s="102"/>
      <c r="U25" s="65"/>
      <c r="V25" s="102"/>
      <c r="W25" s="102"/>
      <c r="X25" s="102"/>
      <c r="Y25" s="101" t="s">
        <v>1352</v>
      </c>
      <c r="Z25" s="102"/>
      <c r="AA25" s="65"/>
      <c r="AB25" s="65"/>
      <c r="AC25" s="100" t="s">
        <v>1353</v>
      </c>
      <c r="AD25" s="338">
        <v>1</v>
      </c>
      <c r="AE25" s="63"/>
    </row>
    <row r="26" spans="1:31" ht="17" thickBot="1">
      <c r="A26" s="102"/>
      <c r="B26" s="102"/>
      <c r="C26" s="102"/>
      <c r="D26" s="102"/>
      <c r="E26" s="102"/>
      <c r="F26" s="102"/>
      <c r="G26" s="102"/>
      <c r="H26" s="102"/>
      <c r="I26" s="102"/>
      <c r="J26" s="102"/>
      <c r="K26" s="102"/>
      <c r="L26" s="102"/>
      <c r="M26" s="102"/>
      <c r="N26" s="102"/>
      <c r="O26" s="323"/>
      <c r="P26" s="323"/>
      <c r="Q26" s="64"/>
      <c r="R26" s="64"/>
      <c r="S26" s="65"/>
      <c r="T26" s="102"/>
      <c r="U26" s="102"/>
      <c r="V26" s="102"/>
      <c r="W26" s="64" t="s">
        <v>456</v>
      </c>
      <c r="X26" s="65"/>
      <c r="Y26" s="102"/>
      <c r="Z26" s="102"/>
      <c r="AA26" s="102"/>
      <c r="AB26" s="102"/>
      <c r="AC26" s="103" t="s">
        <v>477</v>
      </c>
      <c r="AD26" s="339">
        <v>1</v>
      </c>
      <c r="AE26" s="63"/>
    </row>
    <row r="27" spans="1:31" ht="65" thickBot="1">
      <c r="A27" s="102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323"/>
      <c r="P27" s="323"/>
      <c r="Q27" s="102"/>
      <c r="R27" s="102"/>
      <c r="S27" s="102"/>
      <c r="T27" s="65"/>
      <c r="U27" s="65"/>
      <c r="V27" s="65"/>
      <c r="W27" s="69" t="s">
        <v>1354</v>
      </c>
      <c r="X27" s="68" t="str">
        <f>"Total Vol (uL) "&amp;
$V$4&amp;" rxn + 10% error"</f>
        <v>Total Vol (uL) 8 rxn + 10% error</v>
      </c>
      <c r="Y27" s="102"/>
      <c r="Z27" s="102"/>
      <c r="AA27" s="102"/>
      <c r="AB27" s="102"/>
      <c r="AC27" s="106" t="s">
        <v>468</v>
      </c>
      <c r="AD27" s="340">
        <f>SUM(AD22:AD26)</f>
        <v>20</v>
      </c>
      <c r="AE27" s="63"/>
    </row>
    <row r="28" spans="1:31">
      <c r="A28" s="102"/>
      <c r="B28" s="102"/>
      <c r="C28" s="102"/>
      <c r="D28" s="102"/>
      <c r="E28" s="102"/>
      <c r="F28" s="102"/>
      <c r="G28" s="102"/>
      <c r="H28" s="102"/>
      <c r="I28" s="102"/>
      <c r="J28" s="102"/>
      <c r="K28" s="102"/>
      <c r="L28" s="102"/>
      <c r="M28" s="102"/>
      <c r="N28" s="102"/>
      <c r="O28" s="102"/>
      <c r="P28" s="102"/>
      <c r="Q28" s="102"/>
      <c r="R28" s="102"/>
      <c r="S28" s="102"/>
      <c r="T28" s="102"/>
      <c r="U28" s="102"/>
      <c r="V28" s="102"/>
      <c r="W28" s="93" t="s">
        <v>1355</v>
      </c>
      <c r="X28" s="337">
        <f>V18*$V$4*1.1</f>
        <v>35.200000000000003</v>
      </c>
      <c r="Y28" s="102"/>
      <c r="Z28" s="102"/>
      <c r="AA28" s="102"/>
      <c r="AB28" s="102"/>
      <c r="AC28" s="65"/>
      <c r="AD28" s="65"/>
      <c r="AE28" s="102"/>
    </row>
    <row r="29" spans="1:31">
      <c r="A29" s="102"/>
      <c r="B29" s="102"/>
      <c r="C29" s="102"/>
      <c r="D29" s="102"/>
      <c r="E29" s="102"/>
      <c r="F29" s="102"/>
      <c r="G29" s="102"/>
      <c r="H29" s="102"/>
      <c r="I29" s="102"/>
      <c r="J29" s="102"/>
      <c r="K29" s="102"/>
      <c r="L29" s="102"/>
      <c r="M29" s="102"/>
      <c r="N29" s="102"/>
      <c r="O29" s="102"/>
      <c r="P29" s="102"/>
      <c r="Q29" s="102"/>
      <c r="R29" s="102"/>
      <c r="S29" s="102"/>
      <c r="T29" s="102"/>
      <c r="U29" s="102"/>
      <c r="V29" s="102"/>
      <c r="W29" s="100" t="s">
        <v>1353</v>
      </c>
      <c r="X29" s="338">
        <f>AD25*$V$4*1.1</f>
        <v>8.8000000000000007</v>
      </c>
      <c r="Y29" s="102"/>
      <c r="Z29" s="102"/>
      <c r="AA29" s="102"/>
      <c r="AB29" s="102"/>
      <c r="AC29" s="102"/>
      <c r="AD29" s="102"/>
      <c r="AE29" s="102"/>
    </row>
    <row r="30" spans="1:31" ht="17" thickBot="1">
      <c r="A30" s="102"/>
      <c r="B30" s="102"/>
      <c r="C30" s="102"/>
      <c r="D30" s="102"/>
      <c r="E30" s="102"/>
      <c r="F30" s="102"/>
      <c r="G30" s="102"/>
      <c r="H30" s="102"/>
      <c r="I30" s="102"/>
      <c r="J30" s="102"/>
      <c r="K30" s="102"/>
      <c r="L30" s="102"/>
      <c r="M30" s="102"/>
      <c r="N30" s="102"/>
      <c r="O30" s="102"/>
      <c r="P30" s="102"/>
      <c r="Q30" s="102"/>
      <c r="R30" s="102"/>
      <c r="S30" s="102"/>
      <c r="T30" s="102"/>
      <c r="U30" s="102"/>
      <c r="V30" s="102"/>
      <c r="W30" s="103" t="s">
        <v>471</v>
      </c>
      <c r="X30" s="339">
        <f>AD22*$V$4*1.1</f>
        <v>132</v>
      </c>
      <c r="Y30" s="102"/>
      <c r="Z30" s="102"/>
      <c r="AA30" s="102"/>
      <c r="AB30" s="102"/>
      <c r="AC30" s="102"/>
      <c r="AD30" s="102"/>
      <c r="AE30" s="102"/>
    </row>
    <row r="31" spans="1:31" ht="17" thickBot="1">
      <c r="A31" s="102"/>
      <c r="B31" s="102"/>
      <c r="C31" s="102"/>
      <c r="D31" s="102"/>
      <c r="E31" s="102"/>
      <c r="F31" s="102"/>
      <c r="G31" s="102"/>
      <c r="H31" s="102"/>
      <c r="I31" s="102"/>
      <c r="J31" s="102"/>
      <c r="K31" s="102"/>
      <c r="L31" s="102"/>
      <c r="M31" s="102"/>
      <c r="N31" s="102"/>
      <c r="O31" s="102"/>
      <c r="P31" s="102"/>
      <c r="Q31" s="102"/>
      <c r="R31" s="102"/>
      <c r="S31" s="102"/>
      <c r="T31" s="102"/>
      <c r="U31" s="102"/>
      <c r="V31" s="102"/>
      <c r="W31" s="106" t="s">
        <v>468</v>
      </c>
      <c r="X31" s="340">
        <f>SUM(X28:X30)</f>
        <v>176</v>
      </c>
      <c r="Y31" s="102"/>
      <c r="Z31" s="102"/>
      <c r="AA31" s="102"/>
      <c r="AB31" s="102"/>
      <c r="AC31" s="102"/>
      <c r="AD31" s="102"/>
      <c r="AE31" s="102"/>
    </row>
    <row r="32" spans="1:31">
      <c r="A32" s="102"/>
      <c r="B32" s="102"/>
      <c r="C32" s="102"/>
      <c r="D32" s="102"/>
      <c r="E32" s="102"/>
      <c r="F32" s="102"/>
      <c r="G32" s="102"/>
      <c r="H32" s="102"/>
      <c r="I32" s="102"/>
      <c r="J32" s="102"/>
      <c r="K32" s="102"/>
      <c r="L32" s="102"/>
      <c r="M32" s="102"/>
      <c r="N32" s="102"/>
      <c r="O32" s="102"/>
      <c r="P32" s="102"/>
      <c r="Q32" s="102"/>
      <c r="R32" s="65"/>
      <c r="S32" s="65"/>
      <c r="T32" s="102"/>
      <c r="U32" s="102"/>
      <c r="V32" s="102"/>
      <c r="W32" s="63"/>
      <c r="X32" s="63"/>
      <c r="Y32" s="102"/>
      <c r="Z32" s="102"/>
      <c r="AA32" s="102"/>
      <c r="AB32" s="102"/>
      <c r="AC32" s="102"/>
      <c r="AD32" s="102"/>
      <c r="AE32" s="65"/>
    </row>
    <row r="33" spans="1:31">
      <c r="A33" s="102"/>
      <c r="B33" s="102"/>
      <c r="C33" s="102"/>
      <c r="D33" s="102"/>
      <c r="E33" s="102"/>
      <c r="F33" s="102"/>
      <c r="G33" s="102"/>
      <c r="H33" s="102"/>
      <c r="I33" s="102"/>
      <c r="J33" s="102"/>
      <c r="K33" s="102"/>
      <c r="L33" s="102"/>
      <c r="M33" s="102"/>
      <c r="N33" s="102"/>
      <c r="O33" s="102"/>
      <c r="P33" s="102"/>
      <c r="T33" s="65"/>
      <c r="U33" s="65"/>
      <c r="V33" s="65"/>
      <c r="W33" s="63" t="s">
        <v>1356</v>
      </c>
      <c r="X33" s="63"/>
      <c r="Y33" s="102"/>
      <c r="Z33" s="102"/>
      <c r="AA33" s="102"/>
      <c r="AB33" s="102"/>
      <c r="AC33" s="65"/>
      <c r="AD33" s="65"/>
      <c r="AE33" s="63"/>
    </row>
  </sheetData>
  <phoneticPr fontId="7" type="noConversion"/>
  <pageMargins left="0.7" right="0.7" top="0.75" bottom="0.75" header="0.3" footer="0.3"/>
  <pageSetup scale="29" orientation="portrait" horizontalDpi="0" verticalDpi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9A13FD-962E-5145-8F37-2968A90D576B}">
  <sheetPr>
    <pageSetUpPr fitToPage="1"/>
  </sheetPr>
  <dimension ref="A1:AE33"/>
  <sheetViews>
    <sheetView workbookViewId="0">
      <selection activeCell="E7" sqref="E7"/>
    </sheetView>
  </sheetViews>
  <sheetFormatPr baseColWidth="10" defaultRowHeight="16"/>
  <cols>
    <col min="1" max="1" width="2.140625" bestFit="1" customWidth="1"/>
    <col min="2" max="2" width="8" customWidth="1"/>
    <col min="3" max="3" width="7.85546875" bestFit="1" customWidth="1"/>
    <col min="4" max="4" width="8" customWidth="1"/>
    <col min="5" max="10" width="7.85546875" bestFit="1" customWidth="1"/>
    <col min="11" max="11" width="8.42578125" bestFit="1" customWidth="1"/>
    <col min="12" max="13" width="9.28515625" bestFit="1" customWidth="1"/>
    <col min="14" max="14" width="2" bestFit="1" customWidth="1"/>
    <col min="15" max="15" width="9.140625" bestFit="1" customWidth="1"/>
    <col min="16" max="16" width="1.42578125" customWidth="1"/>
    <col min="17" max="17" width="11.85546875" customWidth="1"/>
    <col min="18" max="18" width="7.5703125" customWidth="1"/>
    <col min="19" max="19" width="14.42578125" customWidth="1"/>
    <col min="20" max="20" width="2.5703125" customWidth="1"/>
    <col min="21" max="21" width="11.85546875" bestFit="1" customWidth="1"/>
    <col min="22" max="22" width="7.42578125" customWidth="1"/>
    <col min="23" max="23" width="12.5703125" customWidth="1"/>
    <col min="24" max="24" width="13.5703125" customWidth="1"/>
    <col min="25" max="25" width="9.7109375" customWidth="1"/>
    <col min="26" max="26" width="10" customWidth="1"/>
    <col min="27" max="27" width="9.5703125" bestFit="1" customWidth="1"/>
    <col min="28" max="28" width="3.42578125" customWidth="1"/>
    <col min="29" max="29" width="12.28515625" customWidth="1"/>
    <col min="30" max="30" width="12" customWidth="1"/>
  </cols>
  <sheetData>
    <row r="1" spans="1:31">
      <c r="A1" s="317"/>
      <c r="B1" s="369" t="s">
        <v>1328</v>
      </c>
      <c r="C1" s="370" t="s">
        <v>1329</v>
      </c>
      <c r="D1" s="371" t="s">
        <v>1330</v>
      </c>
      <c r="E1" s="372" t="s">
        <v>1331</v>
      </c>
      <c r="F1" s="368" t="s">
        <v>1332</v>
      </c>
      <c r="G1" s="373" t="s">
        <v>1333</v>
      </c>
      <c r="H1" s="374" t="s">
        <v>1334</v>
      </c>
      <c r="I1" s="375" t="s">
        <v>1335</v>
      </c>
      <c r="J1" s="376" t="s">
        <v>1336</v>
      </c>
      <c r="K1" s="377" t="s">
        <v>1337</v>
      </c>
      <c r="L1" s="378" t="s">
        <v>1338</v>
      </c>
      <c r="M1" s="379" t="s">
        <v>1339</v>
      </c>
      <c r="N1" s="318"/>
      <c r="O1" s="319"/>
      <c r="P1" s="319"/>
      <c r="Q1" s="102"/>
      <c r="R1" s="102"/>
      <c r="S1" s="102"/>
      <c r="T1" s="102"/>
      <c r="U1" s="102"/>
      <c r="V1" s="102"/>
      <c r="W1" s="102"/>
      <c r="X1" s="102"/>
      <c r="Y1" s="102"/>
      <c r="Z1" s="102"/>
      <c r="AA1" s="102"/>
      <c r="AB1" s="102"/>
      <c r="AC1" s="102"/>
      <c r="AD1" s="102"/>
      <c r="AE1" s="102"/>
    </row>
    <row r="2" spans="1:31" ht="17" thickBot="1">
      <c r="A2" s="319"/>
      <c r="B2" s="320">
        <v>1</v>
      </c>
      <c r="C2" s="320">
        <v>2</v>
      </c>
      <c r="D2" s="320">
        <v>3</v>
      </c>
      <c r="E2" s="320">
        <v>4</v>
      </c>
      <c r="F2" s="320">
        <v>5</v>
      </c>
      <c r="G2" s="320">
        <v>6</v>
      </c>
      <c r="H2" s="320">
        <v>7</v>
      </c>
      <c r="I2" s="320">
        <v>8</v>
      </c>
      <c r="J2" s="320">
        <v>9</v>
      </c>
      <c r="K2" s="320">
        <v>10</v>
      </c>
      <c r="L2" s="320">
        <v>11</v>
      </c>
      <c r="M2" s="320">
        <v>12</v>
      </c>
      <c r="N2" s="320"/>
      <c r="O2" s="321"/>
      <c r="P2" s="321"/>
      <c r="Q2" s="102"/>
      <c r="R2" s="102"/>
      <c r="S2" s="102"/>
      <c r="T2" s="102"/>
      <c r="U2" s="102"/>
      <c r="V2" s="102"/>
      <c r="W2" s="102"/>
      <c r="X2" s="102"/>
      <c r="Y2" s="102"/>
      <c r="Z2" s="102"/>
      <c r="AA2" s="102"/>
      <c r="AB2" s="102"/>
      <c r="AC2" s="102"/>
      <c r="AD2" s="102"/>
      <c r="AE2" s="102"/>
    </row>
    <row r="3" spans="1:31">
      <c r="A3" s="322" t="s">
        <v>577</v>
      </c>
      <c r="B3" s="15" t="s">
        <v>213</v>
      </c>
      <c r="C3" s="178" t="s">
        <v>352</v>
      </c>
      <c r="D3" s="178" t="s">
        <v>364</v>
      </c>
      <c r="E3" s="178" t="s">
        <v>372</v>
      </c>
      <c r="F3" s="178" t="s">
        <v>381</v>
      </c>
      <c r="G3" s="178" t="s">
        <v>390</v>
      </c>
      <c r="H3" s="178" t="s">
        <v>399</v>
      </c>
      <c r="I3" s="178" t="s">
        <v>407</v>
      </c>
      <c r="J3" s="178" t="s">
        <v>415</v>
      </c>
      <c r="K3" s="178" t="s">
        <v>425</v>
      </c>
      <c r="L3" s="178" t="s">
        <v>436</v>
      </c>
      <c r="M3" s="17" t="s">
        <v>589</v>
      </c>
      <c r="O3" s="360" t="s">
        <v>1340</v>
      </c>
      <c r="P3" s="382"/>
      <c r="Q3" s="102"/>
      <c r="R3" s="102"/>
      <c r="S3" s="102"/>
      <c r="T3" s="102"/>
      <c r="U3" s="341" t="s">
        <v>1341</v>
      </c>
      <c r="V3" s="342">
        <f>COUNTIF(B3:M10,"*")</f>
        <v>96</v>
      </c>
      <c r="W3" s="102"/>
      <c r="X3" s="102"/>
      <c r="Y3" s="102"/>
      <c r="Z3" s="102"/>
      <c r="AA3" s="102"/>
      <c r="AB3" s="102"/>
      <c r="AC3" s="102"/>
      <c r="AD3" s="102"/>
      <c r="AE3" s="102"/>
    </row>
    <row r="4" spans="1:31">
      <c r="A4" s="322" t="s">
        <v>578</v>
      </c>
      <c r="B4" s="9" t="s">
        <v>217</v>
      </c>
      <c r="C4" s="13" t="s">
        <v>354</v>
      </c>
      <c r="D4" s="13" t="s">
        <v>365</v>
      </c>
      <c r="E4" s="13" t="s">
        <v>374</v>
      </c>
      <c r="F4" s="13" t="s">
        <v>382</v>
      </c>
      <c r="G4" s="13" t="s">
        <v>391</v>
      </c>
      <c r="H4" s="13" t="s">
        <v>400</v>
      </c>
      <c r="I4" s="13" t="s">
        <v>408</v>
      </c>
      <c r="J4" s="13" t="s">
        <v>416</v>
      </c>
      <c r="K4" s="13" t="s">
        <v>426</v>
      </c>
      <c r="L4" s="13" t="s">
        <v>437</v>
      </c>
      <c r="M4" s="18" t="s">
        <v>590</v>
      </c>
      <c r="O4" s="361" t="s">
        <v>1342</v>
      </c>
      <c r="P4" s="382"/>
      <c r="Q4" s="102"/>
      <c r="R4" s="102"/>
      <c r="S4" s="102"/>
      <c r="T4" s="102"/>
      <c r="U4" s="341" t="s">
        <v>1343</v>
      </c>
      <c r="V4" s="342">
        <f>COUNTIF(B3:B10,"*")</f>
        <v>8</v>
      </c>
      <c r="W4" s="102"/>
      <c r="X4" s="102"/>
      <c r="Y4" s="102"/>
      <c r="Z4" s="102"/>
      <c r="AA4" s="102"/>
      <c r="AB4" s="102"/>
      <c r="AC4" s="102"/>
      <c r="AD4" s="102"/>
      <c r="AE4" s="102"/>
    </row>
    <row r="5" spans="1:31">
      <c r="A5" s="322" t="s">
        <v>579</v>
      </c>
      <c r="B5" s="9" t="s">
        <v>219</v>
      </c>
      <c r="C5" s="13" t="s">
        <v>355</v>
      </c>
      <c r="D5" s="13" t="s">
        <v>366</v>
      </c>
      <c r="E5" s="13" t="s">
        <v>375</v>
      </c>
      <c r="F5" s="13" t="s">
        <v>384</v>
      </c>
      <c r="G5" s="13" t="s">
        <v>392</v>
      </c>
      <c r="H5" s="13" t="s">
        <v>401</v>
      </c>
      <c r="I5" s="13" t="s">
        <v>409</v>
      </c>
      <c r="J5" s="13" t="s">
        <v>417</v>
      </c>
      <c r="K5" s="13" t="s">
        <v>428</v>
      </c>
      <c r="L5" s="13" t="s">
        <v>439</v>
      </c>
      <c r="M5" s="18" t="s">
        <v>591</v>
      </c>
      <c r="O5" s="362" t="s">
        <v>1344</v>
      </c>
      <c r="P5" s="382"/>
      <c r="Q5" s="102"/>
      <c r="R5" s="102"/>
      <c r="S5" s="102"/>
      <c r="T5" s="102"/>
      <c r="U5" s="341" t="s">
        <v>1345</v>
      </c>
      <c r="V5" s="342">
        <f>COUNTIF(B3:M3,"*")</f>
        <v>12</v>
      </c>
      <c r="W5" s="102"/>
      <c r="X5" s="102"/>
      <c r="Y5" s="102"/>
      <c r="Z5" s="102"/>
      <c r="AA5" s="102"/>
      <c r="AB5" s="102"/>
      <c r="AC5" s="102"/>
      <c r="AD5" s="102"/>
      <c r="AE5" s="102"/>
    </row>
    <row r="6" spans="1:31">
      <c r="A6" s="322" t="s">
        <v>580</v>
      </c>
      <c r="B6" s="9" t="s">
        <v>221</v>
      </c>
      <c r="C6" s="13" t="s">
        <v>357</v>
      </c>
      <c r="D6" s="13" t="s">
        <v>367</v>
      </c>
      <c r="E6" s="13" t="s">
        <v>376</v>
      </c>
      <c r="F6" s="13" t="s">
        <v>385</v>
      </c>
      <c r="G6" s="13" t="s">
        <v>394</v>
      </c>
      <c r="H6" s="13" t="s">
        <v>402</v>
      </c>
      <c r="I6" s="13" t="s">
        <v>410</v>
      </c>
      <c r="J6" s="13" t="s">
        <v>418</v>
      </c>
      <c r="K6" s="13" t="s">
        <v>429</v>
      </c>
      <c r="L6" s="13" t="s">
        <v>440</v>
      </c>
      <c r="M6" s="18" t="s">
        <v>592</v>
      </c>
      <c r="O6" s="363" t="s">
        <v>1346</v>
      </c>
      <c r="P6" s="382"/>
      <c r="Q6" s="102"/>
      <c r="R6" s="102"/>
      <c r="S6" s="102"/>
      <c r="T6" s="102"/>
      <c r="U6" s="102"/>
      <c r="V6" s="102"/>
      <c r="W6" s="102"/>
      <c r="X6" s="102"/>
      <c r="Y6" s="102"/>
      <c r="Z6" s="102"/>
      <c r="AA6" s="102"/>
      <c r="AB6" s="102"/>
      <c r="AC6" s="102"/>
      <c r="AD6" s="102"/>
      <c r="AE6" s="102"/>
    </row>
    <row r="7" spans="1:31">
      <c r="A7" s="322" t="s">
        <v>581</v>
      </c>
      <c r="B7" s="9" t="s">
        <v>223</v>
      </c>
      <c r="C7" s="13" t="s">
        <v>358</v>
      </c>
      <c r="D7" s="13" t="s">
        <v>368</v>
      </c>
      <c r="E7" s="13" t="s">
        <v>377</v>
      </c>
      <c r="F7" s="13" t="s">
        <v>386</v>
      </c>
      <c r="G7" s="13" t="s">
        <v>395</v>
      </c>
      <c r="H7" s="13" t="s">
        <v>403</v>
      </c>
      <c r="I7" s="13" t="s">
        <v>411</v>
      </c>
      <c r="J7" s="13" t="s">
        <v>419</v>
      </c>
      <c r="K7" s="13" t="s">
        <v>430</v>
      </c>
      <c r="L7" s="13" t="s">
        <v>585</v>
      </c>
      <c r="M7" s="18" t="s">
        <v>593</v>
      </c>
      <c r="O7" s="364" t="s">
        <v>1357</v>
      </c>
      <c r="P7" s="380"/>
      <c r="Q7" s="102"/>
      <c r="R7" s="102"/>
      <c r="S7" s="102"/>
      <c r="T7" s="102"/>
      <c r="U7" s="102"/>
      <c r="V7" s="102"/>
      <c r="W7" s="102"/>
      <c r="X7" s="102"/>
      <c r="Y7" s="102"/>
      <c r="Z7" s="102"/>
      <c r="AA7" s="102"/>
      <c r="AB7" s="102"/>
      <c r="AC7" s="102"/>
      <c r="AD7" s="102"/>
      <c r="AE7" s="102"/>
    </row>
    <row r="8" spans="1:31">
      <c r="A8" s="322" t="s">
        <v>582</v>
      </c>
      <c r="B8" s="9" t="s">
        <v>245</v>
      </c>
      <c r="C8" s="13" t="s">
        <v>360</v>
      </c>
      <c r="D8" s="13" t="s">
        <v>369</v>
      </c>
      <c r="E8" s="13" t="s">
        <v>378</v>
      </c>
      <c r="F8" s="13" t="s">
        <v>387</v>
      </c>
      <c r="G8" s="13" t="s">
        <v>396</v>
      </c>
      <c r="H8" s="13" t="s">
        <v>404</v>
      </c>
      <c r="I8" s="13" t="s">
        <v>412</v>
      </c>
      <c r="J8" s="13" t="s">
        <v>420</v>
      </c>
      <c r="K8" s="13" t="s">
        <v>431</v>
      </c>
      <c r="L8" s="13" t="s">
        <v>586</v>
      </c>
      <c r="M8" s="18" t="s">
        <v>594</v>
      </c>
      <c r="O8" s="365" t="s">
        <v>1347</v>
      </c>
      <c r="P8" s="380"/>
      <c r="Q8" s="102"/>
      <c r="R8" s="102"/>
      <c r="S8" s="102"/>
      <c r="T8" s="102"/>
      <c r="U8" s="102"/>
      <c r="V8" s="102"/>
      <c r="W8" s="102"/>
      <c r="X8" s="102"/>
      <c r="Y8" s="102"/>
      <c r="Z8" s="102"/>
      <c r="AA8" s="102"/>
      <c r="AB8" s="102"/>
      <c r="AC8" s="102"/>
      <c r="AD8" s="102"/>
      <c r="AE8" s="102"/>
    </row>
    <row r="9" spans="1:31">
      <c r="A9" s="322" t="s">
        <v>583</v>
      </c>
      <c r="B9" s="9" t="s">
        <v>350</v>
      </c>
      <c r="C9" s="13" t="s">
        <v>361</v>
      </c>
      <c r="D9" s="13" t="s">
        <v>370</v>
      </c>
      <c r="E9" s="13" t="s">
        <v>379</v>
      </c>
      <c r="F9" s="13" t="s">
        <v>388</v>
      </c>
      <c r="G9" s="13" t="s">
        <v>397</v>
      </c>
      <c r="H9" s="13" t="s">
        <v>405</v>
      </c>
      <c r="I9" s="13" t="s">
        <v>413</v>
      </c>
      <c r="J9" s="13" t="s">
        <v>422</v>
      </c>
      <c r="K9" s="13" t="s">
        <v>433</v>
      </c>
      <c r="L9" s="13" t="s">
        <v>587</v>
      </c>
      <c r="M9" s="18" t="s">
        <v>595</v>
      </c>
      <c r="O9" s="366" t="s">
        <v>1348</v>
      </c>
      <c r="P9" s="380"/>
      <c r="Q9" s="102"/>
      <c r="R9" s="102"/>
      <c r="S9" s="102"/>
      <c r="T9" s="102"/>
      <c r="U9" s="102"/>
      <c r="V9" s="102"/>
      <c r="W9" s="102"/>
      <c r="X9" s="102"/>
      <c r="Y9" s="102"/>
      <c r="Z9" s="102"/>
      <c r="AA9" s="102"/>
      <c r="AB9" s="102"/>
      <c r="AC9" s="102"/>
      <c r="AD9" s="102"/>
      <c r="AE9" s="102"/>
    </row>
    <row r="10" spans="1:31" ht="17" thickBot="1">
      <c r="A10" s="322" t="s">
        <v>584</v>
      </c>
      <c r="B10" s="177" t="s">
        <v>351</v>
      </c>
      <c r="C10" s="43" t="s">
        <v>362</v>
      </c>
      <c r="D10" s="43" t="s">
        <v>371</v>
      </c>
      <c r="E10" s="43" t="s">
        <v>380</v>
      </c>
      <c r="F10" s="43" t="s">
        <v>389</v>
      </c>
      <c r="G10" s="43" t="s">
        <v>398</v>
      </c>
      <c r="H10" s="43" t="s">
        <v>406</v>
      </c>
      <c r="I10" s="43" t="s">
        <v>414</v>
      </c>
      <c r="J10" s="43" t="s">
        <v>423</v>
      </c>
      <c r="K10" s="43" t="s">
        <v>435</v>
      </c>
      <c r="L10" s="43" t="s">
        <v>588</v>
      </c>
      <c r="M10" s="21" t="s">
        <v>596</v>
      </c>
      <c r="O10" s="367" t="s">
        <v>1349</v>
      </c>
      <c r="P10" s="380"/>
      <c r="Q10" s="102"/>
      <c r="R10" s="102"/>
      <c r="S10" s="102"/>
      <c r="T10" s="102"/>
      <c r="U10" s="102"/>
      <c r="V10" s="102"/>
      <c r="W10" s="102"/>
      <c r="X10" s="102"/>
      <c r="Y10" s="102"/>
      <c r="Z10" s="102"/>
      <c r="AA10" s="102"/>
      <c r="AB10" s="102"/>
      <c r="AC10" s="102"/>
      <c r="AD10" s="102"/>
      <c r="AE10" s="102"/>
    </row>
    <row r="11" spans="1:31">
      <c r="A11" s="319"/>
      <c r="B11" s="319"/>
      <c r="C11" s="319"/>
      <c r="D11" s="319"/>
      <c r="E11" s="319"/>
      <c r="F11" s="319"/>
      <c r="G11" s="319"/>
      <c r="H11" s="319"/>
      <c r="I11" s="319"/>
      <c r="J11" s="319"/>
      <c r="K11" s="319"/>
      <c r="L11" s="319"/>
      <c r="M11" s="319"/>
      <c r="N11" s="319"/>
      <c r="O11" s="319"/>
      <c r="P11" s="319"/>
      <c r="Q11" s="102"/>
      <c r="R11" s="102"/>
      <c r="S11" s="102"/>
      <c r="T11" s="102"/>
      <c r="U11" s="102"/>
      <c r="V11" s="102"/>
      <c r="W11" s="102"/>
      <c r="X11" s="102"/>
      <c r="Y11" s="102"/>
      <c r="Z11" s="102"/>
      <c r="AA11" s="102"/>
      <c r="AB11" s="102"/>
      <c r="AC11" s="102"/>
      <c r="AD11" s="102"/>
      <c r="AE11" s="102"/>
    </row>
    <row r="12" spans="1:31">
      <c r="A12" s="319"/>
      <c r="B12" s="210"/>
      <c r="C12" s="324"/>
      <c r="D12" s="319"/>
      <c r="E12" s="319"/>
      <c r="F12" s="319"/>
      <c r="G12" s="319"/>
      <c r="H12" s="319"/>
      <c r="I12" s="319"/>
      <c r="J12" s="319"/>
      <c r="K12" s="319"/>
      <c r="L12" s="319"/>
      <c r="M12" s="385" t="s">
        <v>1350</v>
      </c>
      <c r="N12" s="386">
        <v>2</v>
      </c>
      <c r="Q12" s="102"/>
      <c r="R12" s="102"/>
      <c r="S12" s="102"/>
      <c r="T12" s="102"/>
      <c r="U12" s="102"/>
      <c r="V12" s="102"/>
      <c r="W12" s="102"/>
      <c r="X12" s="102"/>
      <c r="Y12" s="102"/>
      <c r="Z12" s="102"/>
      <c r="AA12" s="102"/>
      <c r="AB12" s="102"/>
      <c r="AC12" s="102"/>
      <c r="AD12" s="102"/>
      <c r="AE12" s="102"/>
    </row>
    <row r="13" spans="1:31" ht="17" thickBot="1">
      <c r="A13" s="319"/>
      <c r="B13" s="210"/>
      <c r="C13" s="324"/>
      <c r="D13" s="319"/>
      <c r="E13" s="319"/>
      <c r="F13" s="319"/>
      <c r="G13" s="319"/>
      <c r="H13" s="319"/>
      <c r="I13" s="319"/>
      <c r="J13" s="319"/>
      <c r="K13" s="319"/>
      <c r="L13" s="319"/>
      <c r="M13" s="319"/>
      <c r="N13" s="319"/>
      <c r="O13" s="319"/>
      <c r="P13" s="319"/>
      <c r="Q13" s="62" t="s">
        <v>455</v>
      </c>
      <c r="R13" s="63"/>
      <c r="S13" s="63"/>
      <c r="T13" s="63"/>
      <c r="U13" s="64" t="s">
        <v>456</v>
      </c>
      <c r="V13" s="65"/>
      <c r="W13" s="65"/>
      <c r="X13" s="65"/>
      <c r="Y13" s="63"/>
      <c r="Z13" s="63"/>
      <c r="AA13" s="63"/>
      <c r="AB13" s="63"/>
      <c r="AC13" s="63"/>
      <c r="AD13" s="63"/>
      <c r="AE13" s="63"/>
    </row>
    <row r="14" spans="1:31" ht="49" thickBot="1">
      <c r="A14" s="102"/>
      <c r="B14" s="102"/>
      <c r="C14" s="102"/>
      <c r="D14" s="102"/>
      <c r="E14" s="102"/>
      <c r="F14" s="102"/>
      <c r="G14" s="102"/>
      <c r="H14" s="102"/>
      <c r="I14" s="102"/>
      <c r="J14" s="102"/>
      <c r="K14" s="102"/>
      <c r="L14" s="102"/>
      <c r="M14" s="102"/>
      <c r="N14" s="102"/>
      <c r="O14" s="102"/>
      <c r="P14" s="102"/>
      <c r="Q14" s="66" t="s">
        <v>457</v>
      </c>
      <c r="R14" s="67" t="s">
        <v>458</v>
      </c>
      <c r="S14" s="68" t="str">
        <f>"Total Volume (uL) "&amp;V3&amp;" rxn + 10% error"</f>
        <v>Total Volume (uL) 96 rxn + 10% error</v>
      </c>
      <c r="T14" s="63"/>
      <c r="U14" s="325" t="s">
        <v>457</v>
      </c>
      <c r="V14" s="326" t="s">
        <v>458</v>
      </c>
      <c r="W14" s="326" t="str">
        <f>"Total Vol (uL)
"&amp;V4&amp;" rxn+10% error"</f>
        <v>Total Vol (uL)
8 rxn+10% error</v>
      </c>
      <c r="X14" s="327" t="str">
        <f>$V$5 &amp; " MM (+error)"</f>
        <v>12 MM (+error)</v>
      </c>
      <c r="Y14" s="63"/>
      <c r="Z14" s="63"/>
      <c r="AA14" s="63"/>
      <c r="AB14" s="63"/>
      <c r="AC14" s="63"/>
      <c r="AD14" s="63"/>
      <c r="AE14" s="63"/>
    </row>
    <row r="15" spans="1:31" ht="48">
      <c r="A15" s="102"/>
      <c r="B15" s="102"/>
      <c r="C15" s="102"/>
      <c r="D15" s="102"/>
      <c r="E15" s="102"/>
      <c r="F15" s="102"/>
      <c r="G15" s="102"/>
      <c r="H15" s="102"/>
      <c r="I15" s="102"/>
      <c r="J15" s="102"/>
      <c r="K15" s="102"/>
      <c r="L15" s="102"/>
      <c r="M15" s="102"/>
      <c r="N15" s="102"/>
      <c r="O15" s="102"/>
      <c r="P15" s="102"/>
      <c r="Q15" s="70" t="s">
        <v>461</v>
      </c>
      <c r="R15" s="71">
        <v>0.6</v>
      </c>
      <c r="S15" s="72">
        <f>R15*$V$3*1.1</f>
        <v>63.36</v>
      </c>
      <c r="T15" s="63"/>
      <c r="U15" s="328" t="s">
        <v>473</v>
      </c>
      <c r="V15" s="329">
        <v>2</v>
      </c>
      <c r="W15" s="329">
        <f>(V15*$V$4*1.1)</f>
        <v>17.600000000000001</v>
      </c>
      <c r="X15" s="330">
        <f>W15*$V$5*1.1</f>
        <v>232.32000000000005</v>
      </c>
      <c r="Y15" s="63"/>
      <c r="Z15" s="63"/>
      <c r="AA15" s="63"/>
      <c r="AB15" s="63"/>
      <c r="AC15" s="63"/>
      <c r="AD15" s="63"/>
      <c r="AE15" s="63"/>
    </row>
    <row r="16" spans="1:31">
      <c r="A16" s="102"/>
      <c r="B16" s="102"/>
      <c r="C16" s="102"/>
      <c r="D16" s="102"/>
      <c r="E16" s="102"/>
      <c r="F16" s="102"/>
      <c r="G16" s="102"/>
      <c r="H16" s="102"/>
      <c r="I16" s="102"/>
      <c r="J16" s="102"/>
      <c r="K16" s="102"/>
      <c r="L16" s="102"/>
      <c r="M16" s="102"/>
      <c r="N16" s="102"/>
      <c r="O16" s="102"/>
      <c r="P16" s="102"/>
      <c r="Q16" s="76" t="s">
        <v>465</v>
      </c>
      <c r="R16" s="77">
        <v>0.6</v>
      </c>
      <c r="S16" s="78">
        <f>R16*$V$3*1.1</f>
        <v>63.36</v>
      </c>
      <c r="T16" s="63"/>
      <c r="U16" s="100" t="s">
        <v>1351</v>
      </c>
      <c r="V16" s="97">
        <v>1</v>
      </c>
      <c r="W16" s="329">
        <f>(V16*$V$4*1.1)</f>
        <v>8.8000000000000007</v>
      </c>
      <c r="X16" s="330">
        <f t="shared" ref="X16:X17" si="0">W16*$V$5*1.1</f>
        <v>116.16000000000003</v>
      </c>
      <c r="Y16" s="63"/>
      <c r="Z16" s="63"/>
      <c r="AA16" s="63"/>
      <c r="AB16" s="63"/>
      <c r="AC16" s="63"/>
      <c r="AD16" s="63"/>
      <c r="AE16" s="63"/>
    </row>
    <row r="17" spans="1:31" ht="17" thickBot="1">
      <c r="A17" s="102"/>
      <c r="B17" s="102"/>
      <c r="C17" s="102"/>
      <c r="D17" s="102"/>
      <c r="E17" s="102"/>
      <c r="F17" s="102"/>
      <c r="G17" s="102"/>
      <c r="H17" s="102"/>
      <c r="I17" s="102"/>
      <c r="J17" s="102"/>
      <c r="K17" s="102"/>
      <c r="L17" s="102"/>
      <c r="M17" s="102"/>
      <c r="N17" s="102"/>
      <c r="O17" s="102"/>
      <c r="P17" s="102"/>
      <c r="Q17" s="85" t="s">
        <v>467</v>
      </c>
      <c r="R17" s="86">
        <v>0.8</v>
      </c>
      <c r="S17" s="87">
        <f>R17*$V$3*1.1</f>
        <v>84.480000000000018</v>
      </c>
      <c r="T17" s="63"/>
      <c r="U17" s="331" t="s">
        <v>477</v>
      </c>
      <c r="V17" s="332">
        <v>1</v>
      </c>
      <c r="W17" s="329">
        <f>(V17*$V$4*1.1)</f>
        <v>8.8000000000000007</v>
      </c>
      <c r="X17" s="330">
        <f t="shared" si="0"/>
        <v>116.16000000000003</v>
      </c>
      <c r="Y17" s="63"/>
      <c r="Z17" s="63"/>
      <c r="AA17" s="63"/>
      <c r="AB17" s="63"/>
      <c r="AC17" s="63"/>
      <c r="AD17" s="63"/>
      <c r="AE17" s="63"/>
    </row>
    <row r="18" spans="1:31" ht="17" thickBot="1">
      <c r="A18" s="102"/>
      <c r="B18" s="102"/>
      <c r="C18" s="102"/>
      <c r="D18" s="102"/>
      <c r="E18" s="102"/>
      <c r="F18" s="102"/>
      <c r="G18" s="102"/>
      <c r="H18" s="102"/>
      <c r="I18" s="102"/>
      <c r="J18" s="102"/>
      <c r="K18" s="102"/>
      <c r="L18" s="102"/>
      <c r="M18" s="102"/>
      <c r="N18" s="102"/>
      <c r="O18" s="102"/>
      <c r="P18" s="102"/>
      <c r="Q18" s="88" t="s">
        <v>468</v>
      </c>
      <c r="R18" s="89">
        <f>SUM(R15:R17)</f>
        <v>2</v>
      </c>
      <c r="S18" s="90">
        <f>SUM(S15:S17)</f>
        <v>211.20000000000002</v>
      </c>
      <c r="T18" s="63"/>
      <c r="U18" s="333" t="s">
        <v>468</v>
      </c>
      <c r="V18" s="334">
        <f>SUM(V15:V17)</f>
        <v>4</v>
      </c>
      <c r="W18" s="334">
        <f>SUM(W15:W17)</f>
        <v>35.200000000000003</v>
      </c>
      <c r="X18" s="335">
        <f>SUM(X15:X17)</f>
        <v>464.6400000000001</v>
      </c>
      <c r="Y18" s="63"/>
      <c r="Z18" s="63"/>
      <c r="AA18" s="63"/>
      <c r="AB18" s="63"/>
      <c r="AC18" s="63"/>
      <c r="AD18" s="63"/>
      <c r="AE18" s="63"/>
    </row>
    <row r="19" spans="1:31">
      <c r="A19" s="102"/>
      <c r="B19" s="102"/>
      <c r="C19" s="102"/>
      <c r="D19" s="102"/>
      <c r="E19" s="102"/>
      <c r="F19" s="102"/>
      <c r="G19" s="102"/>
      <c r="H19" s="102"/>
      <c r="I19" s="102"/>
      <c r="J19" s="102"/>
      <c r="K19" s="102"/>
      <c r="L19" s="102"/>
      <c r="M19" s="102"/>
      <c r="N19" s="102"/>
      <c r="O19" s="102"/>
      <c r="P19" s="102"/>
      <c r="Q19" s="336"/>
      <c r="R19" s="336"/>
      <c r="S19" s="336"/>
      <c r="T19" s="63"/>
      <c r="U19" s="63"/>
      <c r="V19" s="63"/>
      <c r="W19" s="63"/>
      <c r="X19" s="63"/>
      <c r="Y19" s="63"/>
      <c r="Z19" s="63"/>
      <c r="AA19" s="63"/>
      <c r="AB19" s="63"/>
      <c r="AC19" s="63"/>
      <c r="AD19" s="63"/>
      <c r="AE19" s="63"/>
    </row>
    <row r="20" spans="1:31" ht="17" thickBot="1">
      <c r="A20" s="102"/>
      <c r="B20" s="102"/>
      <c r="C20" s="102"/>
      <c r="D20" s="102"/>
      <c r="E20" s="102"/>
      <c r="F20" s="102"/>
      <c r="G20" s="102"/>
      <c r="H20" s="102"/>
      <c r="I20" s="102"/>
      <c r="J20" s="102"/>
      <c r="K20" s="102"/>
      <c r="L20" s="102"/>
      <c r="M20" s="102"/>
      <c r="N20" s="102"/>
      <c r="O20" s="102"/>
      <c r="P20" s="102"/>
      <c r="Q20" s="102"/>
      <c r="R20" s="102"/>
      <c r="S20" s="102"/>
      <c r="T20" s="63"/>
      <c r="U20" s="64" t="s">
        <v>456</v>
      </c>
      <c r="V20" s="65"/>
      <c r="W20" s="65"/>
      <c r="X20" s="65"/>
      <c r="Y20" s="64" t="s">
        <v>456</v>
      </c>
      <c r="Z20" s="65"/>
      <c r="AA20" s="65"/>
      <c r="AB20" s="65"/>
      <c r="AC20" s="64" t="s">
        <v>456</v>
      </c>
      <c r="AD20" s="65"/>
      <c r="AE20" s="63"/>
    </row>
    <row r="21" spans="1:31" ht="49" thickBot="1">
      <c r="A21" s="102"/>
      <c r="B21" s="102"/>
      <c r="C21" s="102"/>
      <c r="D21" s="102"/>
      <c r="E21" s="102"/>
      <c r="F21" s="102"/>
      <c r="G21" s="102"/>
      <c r="H21" s="102"/>
      <c r="I21" s="102"/>
      <c r="J21" s="102"/>
      <c r="K21" s="102"/>
      <c r="L21" s="102"/>
      <c r="M21" s="102"/>
      <c r="N21" s="102"/>
      <c r="O21" s="323"/>
      <c r="P21" s="323"/>
      <c r="Q21" s="102"/>
      <c r="R21" s="102"/>
      <c r="S21" s="102"/>
      <c r="T21" s="102"/>
      <c r="U21" s="69" t="s">
        <v>459</v>
      </c>
      <c r="V21" s="67" t="s">
        <v>458</v>
      </c>
      <c r="W21" s="68" t="s">
        <v>460</v>
      </c>
      <c r="X21" s="91"/>
      <c r="Y21" s="69" t="s">
        <v>469</v>
      </c>
      <c r="Z21" s="67" t="s">
        <v>458</v>
      </c>
      <c r="AA21" s="68" t="s">
        <v>460</v>
      </c>
      <c r="AB21" s="91"/>
      <c r="AC21" s="69" t="s">
        <v>457</v>
      </c>
      <c r="AD21" s="68" t="s">
        <v>458</v>
      </c>
      <c r="AE21" s="63"/>
    </row>
    <row r="22" spans="1:31">
      <c r="A22" s="102"/>
      <c r="B22" s="102"/>
      <c r="C22" s="102"/>
      <c r="D22" s="102"/>
      <c r="E22" s="102"/>
      <c r="F22" s="102"/>
      <c r="G22" s="102"/>
      <c r="H22" s="102"/>
      <c r="I22" s="102"/>
      <c r="J22" s="102"/>
      <c r="K22" s="102"/>
      <c r="L22" s="102"/>
      <c r="M22" s="102"/>
      <c r="N22" s="102"/>
      <c r="O22" s="323"/>
      <c r="P22" s="323"/>
      <c r="Q22" s="102"/>
      <c r="R22" s="102"/>
      <c r="S22" s="102"/>
      <c r="T22" s="102"/>
      <c r="U22" s="73" t="s">
        <v>462</v>
      </c>
      <c r="V22" s="74">
        <v>0.5</v>
      </c>
      <c r="W22" s="75">
        <f>V22*$V$4*1.1*$V$5*1.1*1.1</f>
        <v>63.888000000000019</v>
      </c>
      <c r="X22" s="92"/>
      <c r="Y22" s="73" t="s">
        <v>470</v>
      </c>
      <c r="Z22" s="74">
        <v>0.5</v>
      </c>
      <c r="AA22" s="75">
        <f>Z22*$V$4*1.1</f>
        <v>4.4000000000000004</v>
      </c>
      <c r="AB22" s="92"/>
      <c r="AC22" s="93" t="s">
        <v>471</v>
      </c>
      <c r="AD22" s="337">
        <v>15</v>
      </c>
      <c r="AE22" s="63"/>
    </row>
    <row r="23" spans="1:31" ht="49" thickBot="1">
      <c r="A23" s="102"/>
      <c r="B23" s="102"/>
      <c r="C23" s="102"/>
      <c r="D23" s="102"/>
      <c r="E23" s="102"/>
      <c r="F23" s="102"/>
      <c r="G23" s="102"/>
      <c r="H23" s="102"/>
      <c r="I23" s="102"/>
      <c r="J23" s="102"/>
      <c r="K23" s="102"/>
      <c r="L23" s="102"/>
      <c r="M23" s="102"/>
      <c r="N23" s="102"/>
      <c r="O23" s="323"/>
      <c r="P23" s="323"/>
      <c r="Q23" s="102"/>
      <c r="R23" s="102"/>
      <c r="S23" s="102"/>
      <c r="T23" s="102"/>
      <c r="U23" s="79" t="s">
        <v>464</v>
      </c>
      <c r="V23" s="80">
        <v>0.5</v>
      </c>
      <c r="W23" s="81">
        <f>V23*$V$4*1.1*$V$5*1.1*1.1</f>
        <v>63.888000000000019</v>
      </c>
      <c r="X23" s="92"/>
      <c r="Y23" s="79" t="s">
        <v>472</v>
      </c>
      <c r="Z23" s="80">
        <v>0.5</v>
      </c>
      <c r="AA23" s="81">
        <f>Z23*$V$4*1.1</f>
        <v>4.4000000000000004</v>
      </c>
      <c r="AB23" s="92"/>
      <c r="AC23" s="96" t="s">
        <v>473</v>
      </c>
      <c r="AD23" s="338">
        <v>2</v>
      </c>
      <c r="AE23" s="63"/>
    </row>
    <row r="24" spans="1:31" ht="17" thickBot="1">
      <c r="A24" s="102"/>
      <c r="B24" s="102"/>
      <c r="C24" s="102"/>
      <c r="D24" s="102"/>
      <c r="E24" s="102"/>
      <c r="F24" s="102"/>
      <c r="G24" s="102"/>
      <c r="H24" s="102"/>
      <c r="I24" s="102"/>
      <c r="J24" s="102"/>
      <c r="K24" s="102"/>
      <c r="L24" s="102"/>
      <c r="M24" s="102"/>
      <c r="N24" s="102"/>
      <c r="O24" s="323"/>
      <c r="P24" s="323"/>
      <c r="Q24" s="102"/>
      <c r="R24" s="102"/>
      <c r="S24" s="102"/>
      <c r="T24" s="102"/>
      <c r="U24" s="82" t="s">
        <v>466</v>
      </c>
      <c r="V24" s="83">
        <v>1</v>
      </c>
      <c r="W24" s="84">
        <f>SUM(W22:W23)</f>
        <v>127.77600000000004</v>
      </c>
      <c r="X24" s="99"/>
      <c r="Y24" s="82" t="s">
        <v>474</v>
      </c>
      <c r="Z24" s="83">
        <v>1</v>
      </c>
      <c r="AA24" s="84">
        <f>SUM(AA22:AA23)</f>
        <v>8.8000000000000007</v>
      </c>
      <c r="AB24" s="99"/>
      <c r="AC24" s="100" t="s">
        <v>1351</v>
      </c>
      <c r="AD24" s="338">
        <v>1</v>
      </c>
      <c r="AE24" s="63"/>
    </row>
    <row r="25" spans="1:31">
      <c r="A25" s="102"/>
      <c r="B25" s="102"/>
      <c r="C25" s="102"/>
      <c r="D25" s="102"/>
      <c r="E25" s="102"/>
      <c r="F25" s="102"/>
      <c r="G25" s="102"/>
      <c r="H25" s="102"/>
      <c r="I25" s="102"/>
      <c r="J25" s="102"/>
      <c r="K25" s="102"/>
      <c r="L25" s="102"/>
      <c r="M25" s="102"/>
      <c r="N25" s="102"/>
      <c r="O25" s="323"/>
      <c r="P25" s="323"/>
      <c r="Q25" s="102"/>
      <c r="R25" s="102"/>
      <c r="S25" s="102"/>
      <c r="T25" s="102"/>
      <c r="U25" s="65"/>
      <c r="V25" s="102"/>
      <c r="W25" s="102"/>
      <c r="X25" s="102"/>
      <c r="Y25" s="101" t="s">
        <v>1352</v>
      </c>
      <c r="Z25" s="102"/>
      <c r="AA25" s="65"/>
      <c r="AB25" s="65"/>
      <c r="AC25" s="100" t="s">
        <v>1353</v>
      </c>
      <c r="AD25" s="338">
        <v>1</v>
      </c>
      <c r="AE25" s="63"/>
    </row>
    <row r="26" spans="1:31" ht="17" thickBot="1">
      <c r="A26" s="102"/>
      <c r="B26" s="102"/>
      <c r="C26" s="102"/>
      <c r="D26" s="102"/>
      <c r="E26" s="102"/>
      <c r="F26" s="102"/>
      <c r="G26" s="102"/>
      <c r="H26" s="102"/>
      <c r="I26" s="102"/>
      <c r="J26" s="102"/>
      <c r="K26" s="102"/>
      <c r="L26" s="102"/>
      <c r="M26" s="102"/>
      <c r="N26" s="102"/>
      <c r="O26" s="323"/>
      <c r="P26" s="323"/>
      <c r="Q26" s="64"/>
      <c r="R26" s="64"/>
      <c r="S26" s="65"/>
      <c r="T26" s="102"/>
      <c r="U26" s="102"/>
      <c r="V26" s="102"/>
      <c r="W26" s="64" t="s">
        <v>456</v>
      </c>
      <c r="X26" s="65"/>
      <c r="Y26" s="102"/>
      <c r="Z26" s="102"/>
      <c r="AA26" s="102"/>
      <c r="AB26" s="102"/>
      <c r="AC26" s="103" t="s">
        <v>477</v>
      </c>
      <c r="AD26" s="339">
        <v>1</v>
      </c>
      <c r="AE26" s="63"/>
    </row>
    <row r="27" spans="1:31" ht="65" thickBot="1">
      <c r="A27" s="102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323"/>
      <c r="P27" s="323"/>
      <c r="Q27" s="102"/>
      <c r="R27" s="102"/>
      <c r="S27" s="102"/>
      <c r="T27" s="65"/>
      <c r="U27" s="65"/>
      <c r="V27" s="65"/>
      <c r="W27" s="69" t="s">
        <v>1354</v>
      </c>
      <c r="X27" s="68" t="str">
        <f>"Total Vol (uL) "&amp;
$V$4&amp;" rxn + 10% error"</f>
        <v>Total Vol (uL) 8 rxn + 10% error</v>
      </c>
      <c r="Y27" s="102"/>
      <c r="Z27" s="102"/>
      <c r="AA27" s="102"/>
      <c r="AB27" s="102"/>
      <c r="AC27" s="106" t="s">
        <v>468</v>
      </c>
      <c r="AD27" s="340">
        <f>SUM(AD22:AD26)</f>
        <v>20</v>
      </c>
      <c r="AE27" s="63"/>
    </row>
    <row r="28" spans="1:31">
      <c r="A28" s="102"/>
      <c r="B28" s="102"/>
      <c r="C28" s="102"/>
      <c r="D28" s="102"/>
      <c r="E28" s="102"/>
      <c r="F28" s="102"/>
      <c r="G28" s="102"/>
      <c r="H28" s="102"/>
      <c r="I28" s="102"/>
      <c r="J28" s="102"/>
      <c r="K28" s="102"/>
      <c r="L28" s="102"/>
      <c r="M28" s="102"/>
      <c r="N28" s="102"/>
      <c r="O28" s="102"/>
      <c r="P28" s="102"/>
      <c r="Q28" s="102"/>
      <c r="R28" s="102"/>
      <c r="S28" s="102"/>
      <c r="T28" s="102"/>
      <c r="U28" s="102"/>
      <c r="V28" s="102"/>
      <c r="W28" s="93" t="s">
        <v>1355</v>
      </c>
      <c r="X28" s="337">
        <f>V18*$V$4*1.1</f>
        <v>35.200000000000003</v>
      </c>
      <c r="Y28" s="102"/>
      <c r="Z28" s="102"/>
      <c r="AA28" s="102"/>
      <c r="AB28" s="102"/>
      <c r="AC28" s="65"/>
      <c r="AD28" s="65"/>
      <c r="AE28" s="102"/>
    </row>
    <row r="29" spans="1:31">
      <c r="A29" s="102"/>
      <c r="B29" s="102"/>
      <c r="C29" s="102"/>
      <c r="D29" s="102"/>
      <c r="E29" s="102"/>
      <c r="F29" s="102"/>
      <c r="G29" s="102"/>
      <c r="H29" s="102"/>
      <c r="I29" s="102"/>
      <c r="J29" s="102"/>
      <c r="K29" s="102"/>
      <c r="L29" s="102"/>
      <c r="M29" s="102"/>
      <c r="N29" s="102"/>
      <c r="O29" s="102"/>
      <c r="P29" s="102"/>
      <c r="Q29" s="102"/>
      <c r="R29" s="102"/>
      <c r="S29" s="102"/>
      <c r="T29" s="102"/>
      <c r="U29" s="102"/>
      <c r="V29" s="102"/>
      <c r="W29" s="100" t="s">
        <v>1353</v>
      </c>
      <c r="X29" s="338">
        <f>AD25*$V$4*1.1</f>
        <v>8.8000000000000007</v>
      </c>
      <c r="Y29" s="102"/>
      <c r="Z29" s="102"/>
      <c r="AA29" s="102"/>
      <c r="AB29" s="102"/>
      <c r="AC29" s="102"/>
      <c r="AD29" s="102"/>
      <c r="AE29" s="102"/>
    </row>
    <row r="30" spans="1:31" ht="17" thickBot="1">
      <c r="A30" s="102"/>
      <c r="B30" s="102"/>
      <c r="C30" s="102"/>
      <c r="D30" s="102"/>
      <c r="E30" s="102"/>
      <c r="F30" s="102"/>
      <c r="G30" s="102"/>
      <c r="H30" s="102"/>
      <c r="I30" s="102"/>
      <c r="J30" s="102"/>
      <c r="K30" s="102"/>
      <c r="L30" s="102"/>
      <c r="M30" s="102"/>
      <c r="N30" s="102"/>
      <c r="O30" s="102"/>
      <c r="P30" s="102"/>
      <c r="Q30" s="102"/>
      <c r="R30" s="102"/>
      <c r="S30" s="102"/>
      <c r="T30" s="102"/>
      <c r="U30" s="102"/>
      <c r="V30" s="102"/>
      <c r="W30" s="103" t="s">
        <v>471</v>
      </c>
      <c r="X30" s="339">
        <f>AD22*$V$4*1.1</f>
        <v>132</v>
      </c>
      <c r="Y30" s="102"/>
      <c r="Z30" s="102"/>
      <c r="AA30" s="102"/>
      <c r="AB30" s="102"/>
      <c r="AC30" s="102"/>
      <c r="AD30" s="102"/>
      <c r="AE30" s="102"/>
    </row>
    <row r="31" spans="1:31" ht="17" thickBot="1">
      <c r="A31" s="102"/>
      <c r="B31" s="102"/>
      <c r="C31" s="102"/>
      <c r="D31" s="102"/>
      <c r="E31" s="102"/>
      <c r="F31" s="102"/>
      <c r="G31" s="102"/>
      <c r="H31" s="102"/>
      <c r="I31" s="102"/>
      <c r="J31" s="102"/>
      <c r="K31" s="102"/>
      <c r="L31" s="102"/>
      <c r="M31" s="102"/>
      <c r="N31" s="102"/>
      <c r="O31" s="102"/>
      <c r="P31" s="102"/>
      <c r="Q31" s="102"/>
      <c r="R31" s="102"/>
      <c r="S31" s="102"/>
      <c r="T31" s="102"/>
      <c r="U31" s="102"/>
      <c r="V31" s="102"/>
      <c r="W31" s="106" t="s">
        <v>468</v>
      </c>
      <c r="X31" s="340">
        <f>SUM(X28:X30)</f>
        <v>176</v>
      </c>
      <c r="Y31" s="102"/>
      <c r="Z31" s="102"/>
      <c r="AA31" s="102"/>
      <c r="AB31" s="102"/>
      <c r="AC31" s="102"/>
      <c r="AD31" s="102"/>
      <c r="AE31" s="102"/>
    </row>
    <row r="32" spans="1:31">
      <c r="A32" s="102"/>
      <c r="B32" s="102"/>
      <c r="C32" s="102"/>
      <c r="D32" s="102"/>
      <c r="E32" s="102"/>
      <c r="F32" s="102"/>
      <c r="G32" s="102"/>
      <c r="H32" s="102"/>
      <c r="I32" s="102"/>
      <c r="J32" s="102"/>
      <c r="K32" s="102"/>
      <c r="L32" s="102"/>
      <c r="M32" s="102"/>
      <c r="N32" s="102"/>
      <c r="O32" s="102"/>
      <c r="P32" s="102"/>
      <c r="Q32" s="102"/>
      <c r="R32" s="65"/>
      <c r="S32" s="65"/>
      <c r="T32" s="102"/>
      <c r="U32" s="102"/>
      <c r="V32" s="102"/>
      <c r="W32" s="63"/>
      <c r="X32" s="63"/>
      <c r="Y32" s="102"/>
      <c r="Z32" s="102"/>
      <c r="AA32" s="102"/>
      <c r="AB32" s="102"/>
      <c r="AC32" s="102"/>
      <c r="AD32" s="102"/>
      <c r="AE32" s="65"/>
    </row>
    <row r="33" spans="1:31">
      <c r="A33" s="102"/>
      <c r="B33" s="102"/>
      <c r="C33" s="102"/>
      <c r="D33" s="102"/>
      <c r="E33" s="102"/>
      <c r="F33" s="102"/>
      <c r="G33" s="102"/>
      <c r="H33" s="102"/>
      <c r="I33" s="102"/>
      <c r="J33" s="102"/>
      <c r="K33" s="102"/>
      <c r="L33" s="102"/>
      <c r="M33" s="102"/>
      <c r="N33" s="102"/>
      <c r="O33" s="102"/>
      <c r="P33" s="102"/>
      <c r="T33" s="65"/>
      <c r="U33" s="65"/>
      <c r="V33" s="65"/>
      <c r="W33" s="63" t="s">
        <v>1356</v>
      </c>
      <c r="X33" s="63"/>
      <c r="Y33" s="102"/>
      <c r="Z33" s="102"/>
      <c r="AA33" s="102"/>
      <c r="AB33" s="102"/>
      <c r="AC33" s="65"/>
      <c r="AD33" s="65"/>
      <c r="AE33" s="63"/>
    </row>
  </sheetData>
  <phoneticPr fontId="7" type="noConversion"/>
  <pageMargins left="0.7" right="0.7" top="0.75" bottom="0.75" header="0.3" footer="0.3"/>
  <pageSetup scale="29" orientation="portrait" horizontalDpi="0" verticalDpi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5AA81E-7290-D242-B1E4-A5AF486A26FA}">
  <sheetPr>
    <pageSetUpPr fitToPage="1"/>
  </sheetPr>
  <dimension ref="A1:AE33"/>
  <sheetViews>
    <sheetView workbookViewId="0">
      <selection activeCell="V3" sqref="V3"/>
    </sheetView>
  </sheetViews>
  <sheetFormatPr baseColWidth="10" defaultRowHeight="16"/>
  <cols>
    <col min="1" max="1" width="2.140625" bestFit="1" customWidth="1"/>
    <col min="2" max="13" width="7.85546875" customWidth="1"/>
    <col min="14" max="14" width="2" bestFit="1" customWidth="1"/>
    <col min="15" max="15" width="9.140625" bestFit="1" customWidth="1"/>
    <col min="16" max="16" width="1.42578125" customWidth="1"/>
    <col min="17" max="17" width="11.85546875" customWidth="1"/>
    <col min="18" max="18" width="7.5703125" customWidth="1"/>
    <col min="19" max="19" width="14.42578125" customWidth="1"/>
    <col min="20" max="20" width="2.5703125" customWidth="1"/>
    <col min="21" max="21" width="11.85546875" bestFit="1" customWidth="1"/>
    <col min="22" max="22" width="7.42578125" customWidth="1"/>
    <col min="23" max="23" width="12.5703125" customWidth="1"/>
    <col min="24" max="24" width="13.5703125" customWidth="1"/>
    <col min="25" max="25" width="9.7109375" customWidth="1"/>
    <col min="26" max="26" width="10" customWidth="1"/>
    <col min="27" max="27" width="9.5703125" bestFit="1" customWidth="1"/>
    <col min="28" max="28" width="3.42578125" customWidth="1"/>
    <col min="29" max="29" width="12.28515625" customWidth="1"/>
    <col min="30" max="30" width="12" customWidth="1"/>
  </cols>
  <sheetData>
    <row r="1" spans="1:31">
      <c r="A1" s="317"/>
      <c r="B1" s="369" t="s">
        <v>1328</v>
      </c>
      <c r="C1" s="370" t="s">
        <v>1329</v>
      </c>
      <c r="D1" s="371" t="s">
        <v>1330</v>
      </c>
      <c r="E1" s="372" t="s">
        <v>1331</v>
      </c>
      <c r="F1" s="368" t="s">
        <v>1332</v>
      </c>
      <c r="G1" s="373" t="s">
        <v>1333</v>
      </c>
      <c r="H1" s="374" t="s">
        <v>1334</v>
      </c>
      <c r="I1" s="375" t="s">
        <v>1335</v>
      </c>
      <c r="J1" s="376" t="s">
        <v>1336</v>
      </c>
      <c r="K1" s="377" t="s">
        <v>1337</v>
      </c>
      <c r="L1" s="378" t="s">
        <v>1338</v>
      </c>
      <c r="M1" s="379" t="s">
        <v>1339</v>
      </c>
      <c r="N1" s="318"/>
      <c r="O1" s="319"/>
      <c r="P1" s="319"/>
      <c r="Q1" s="102"/>
      <c r="R1" s="102"/>
      <c r="S1" s="102"/>
      <c r="T1" s="102"/>
      <c r="U1" s="102"/>
      <c r="V1" s="102"/>
      <c r="W1" s="102"/>
      <c r="X1" s="102"/>
      <c r="Y1" s="102"/>
      <c r="Z1" s="102"/>
      <c r="AA1" s="102"/>
      <c r="AB1" s="102"/>
      <c r="AC1" s="102"/>
      <c r="AD1" s="102"/>
      <c r="AE1" s="102"/>
    </row>
    <row r="2" spans="1:31" ht="17" thickBot="1">
      <c r="A2" s="319"/>
      <c r="B2" s="320">
        <v>1</v>
      </c>
      <c r="C2" s="320">
        <v>2</v>
      </c>
      <c r="D2" s="320">
        <v>3</v>
      </c>
      <c r="E2" s="320">
        <v>4</v>
      </c>
      <c r="F2" s="320">
        <v>5</v>
      </c>
      <c r="G2" s="320">
        <v>6</v>
      </c>
      <c r="H2" s="320">
        <v>7</v>
      </c>
      <c r="I2" s="320">
        <v>8</v>
      </c>
      <c r="J2" s="320">
        <v>9</v>
      </c>
      <c r="K2" s="320">
        <v>10</v>
      </c>
      <c r="L2" s="320">
        <v>11</v>
      </c>
      <c r="M2" s="320">
        <v>12</v>
      </c>
      <c r="N2" s="320"/>
      <c r="O2" s="321"/>
      <c r="P2" s="321"/>
      <c r="Q2" s="102"/>
      <c r="R2" s="102"/>
      <c r="S2" s="102"/>
      <c r="T2" s="102"/>
      <c r="U2" s="102"/>
      <c r="V2" s="102"/>
      <c r="W2" s="102"/>
      <c r="X2" s="102"/>
      <c r="Y2" s="102"/>
      <c r="Z2" s="102"/>
      <c r="AA2" s="102"/>
      <c r="AB2" s="102"/>
      <c r="AC2" s="102"/>
      <c r="AD2" s="102"/>
      <c r="AE2" s="102"/>
    </row>
    <row r="3" spans="1:31">
      <c r="A3" s="322" t="s">
        <v>577</v>
      </c>
      <c r="B3" s="248" t="s">
        <v>597</v>
      </c>
      <c r="C3" s="249" t="s">
        <v>602</v>
      </c>
      <c r="D3" s="249" t="s">
        <v>607</v>
      </c>
      <c r="E3" s="249" t="s">
        <v>612</v>
      </c>
      <c r="F3" s="249" t="s">
        <v>617</v>
      </c>
      <c r="G3" s="249" t="s">
        <v>622</v>
      </c>
      <c r="H3" s="249" t="s">
        <v>627</v>
      </c>
      <c r="I3" s="249" t="s">
        <v>632</v>
      </c>
      <c r="J3" s="249" t="s">
        <v>637</v>
      </c>
      <c r="K3" s="249" t="s">
        <v>642</v>
      </c>
      <c r="L3" s="249" t="s">
        <v>647</v>
      </c>
      <c r="M3" s="95" t="s">
        <v>652</v>
      </c>
      <c r="N3" s="170"/>
      <c r="O3" s="360" t="s">
        <v>1340</v>
      </c>
      <c r="P3" s="382"/>
      <c r="Q3" s="102"/>
      <c r="R3" s="102"/>
      <c r="S3" s="102"/>
      <c r="T3" s="102"/>
      <c r="U3" s="341" t="s">
        <v>1341</v>
      </c>
      <c r="V3" s="342">
        <f>COUNTIF(B3:M10,"*")</f>
        <v>60</v>
      </c>
      <c r="W3" s="102"/>
      <c r="X3" s="102"/>
      <c r="Y3" s="102"/>
      <c r="Z3" s="102"/>
      <c r="AA3" s="102"/>
      <c r="AB3" s="102"/>
      <c r="AC3" s="102"/>
      <c r="AD3" s="102"/>
      <c r="AE3" s="102"/>
    </row>
    <row r="4" spans="1:31">
      <c r="A4" s="322" t="s">
        <v>578</v>
      </c>
      <c r="B4" s="201" t="s">
        <v>598</v>
      </c>
      <c r="C4" s="38" t="s">
        <v>603</v>
      </c>
      <c r="D4" s="38" t="s">
        <v>608</v>
      </c>
      <c r="E4" s="38" t="s">
        <v>613</v>
      </c>
      <c r="F4" s="38" t="s">
        <v>618</v>
      </c>
      <c r="G4" s="38" t="s">
        <v>623</v>
      </c>
      <c r="H4" s="38" t="s">
        <v>628</v>
      </c>
      <c r="I4" s="38" t="s">
        <v>633</v>
      </c>
      <c r="J4" s="38" t="s">
        <v>638</v>
      </c>
      <c r="K4" s="38" t="s">
        <v>643</v>
      </c>
      <c r="L4" s="38" t="s">
        <v>648</v>
      </c>
      <c r="M4" s="98" t="s">
        <v>653</v>
      </c>
      <c r="N4" s="170"/>
      <c r="O4" s="361" t="s">
        <v>1342</v>
      </c>
      <c r="P4" s="382"/>
      <c r="Q4" s="102"/>
      <c r="R4" s="102"/>
      <c r="S4" s="102"/>
      <c r="T4" s="102"/>
      <c r="U4" s="341" t="s">
        <v>1343</v>
      </c>
      <c r="V4" s="342">
        <f>COUNTIF(B3:B10,"*")</f>
        <v>5</v>
      </c>
      <c r="W4" s="102"/>
      <c r="X4" s="102"/>
      <c r="Y4" s="102"/>
      <c r="Z4" s="102"/>
      <c r="AA4" s="102"/>
      <c r="AB4" s="102"/>
      <c r="AC4" s="102"/>
      <c r="AD4" s="102"/>
      <c r="AE4" s="102"/>
    </row>
    <row r="5" spans="1:31">
      <c r="A5" s="322" t="s">
        <v>579</v>
      </c>
      <c r="B5" s="201" t="s">
        <v>599</v>
      </c>
      <c r="C5" s="38" t="s">
        <v>604</v>
      </c>
      <c r="D5" s="38" t="s">
        <v>609</v>
      </c>
      <c r="E5" s="38" t="s">
        <v>614</v>
      </c>
      <c r="F5" s="38" t="s">
        <v>619</v>
      </c>
      <c r="G5" s="38" t="s">
        <v>624</v>
      </c>
      <c r="H5" s="38" t="s">
        <v>629</v>
      </c>
      <c r="I5" s="38" t="s">
        <v>634</v>
      </c>
      <c r="J5" s="38" t="s">
        <v>639</v>
      </c>
      <c r="K5" s="38" t="s">
        <v>644</v>
      </c>
      <c r="L5" s="38" t="s">
        <v>649</v>
      </c>
      <c r="M5" s="98" t="s">
        <v>654</v>
      </c>
      <c r="N5" s="170"/>
      <c r="O5" s="362" t="s">
        <v>1344</v>
      </c>
      <c r="P5" s="382"/>
      <c r="Q5" s="102"/>
      <c r="R5" s="102"/>
      <c r="S5" s="102"/>
      <c r="T5" s="102"/>
      <c r="U5" s="341" t="s">
        <v>1345</v>
      </c>
      <c r="V5" s="342">
        <f>COUNTIF(B3:M3,"*")</f>
        <v>12</v>
      </c>
      <c r="W5" s="102"/>
      <c r="X5" s="102"/>
      <c r="Y5" s="102"/>
      <c r="Z5" s="102"/>
      <c r="AA5" s="102"/>
      <c r="AB5" s="102"/>
      <c r="AC5" s="102"/>
      <c r="AD5" s="102"/>
      <c r="AE5" s="102"/>
    </row>
    <row r="6" spans="1:31">
      <c r="A6" s="322" t="s">
        <v>580</v>
      </c>
      <c r="B6" s="201" t="s">
        <v>600</v>
      </c>
      <c r="C6" s="38" t="s">
        <v>605</v>
      </c>
      <c r="D6" s="38" t="s">
        <v>610</v>
      </c>
      <c r="E6" s="38" t="s">
        <v>615</v>
      </c>
      <c r="F6" s="38" t="s">
        <v>620</v>
      </c>
      <c r="G6" s="38" t="s">
        <v>625</v>
      </c>
      <c r="H6" s="38" t="s">
        <v>630</v>
      </c>
      <c r="I6" s="38" t="s">
        <v>635</v>
      </c>
      <c r="J6" s="38" t="s">
        <v>640</v>
      </c>
      <c r="K6" s="38" t="s">
        <v>645</v>
      </c>
      <c r="L6" s="38" t="s">
        <v>650</v>
      </c>
      <c r="M6" s="98" t="s">
        <v>655</v>
      </c>
      <c r="N6" s="170"/>
      <c r="O6" s="363" t="s">
        <v>1346</v>
      </c>
      <c r="P6" s="382"/>
      <c r="Q6" s="102"/>
      <c r="R6" s="102"/>
      <c r="S6" s="102"/>
      <c r="T6" s="102"/>
      <c r="U6" s="102"/>
      <c r="V6" s="102"/>
      <c r="W6" s="102"/>
      <c r="X6" s="102"/>
      <c r="Y6" s="102"/>
      <c r="Z6" s="102"/>
      <c r="AA6" s="102"/>
      <c r="AB6" s="102"/>
      <c r="AC6" s="102"/>
      <c r="AD6" s="102"/>
      <c r="AE6" s="102"/>
    </row>
    <row r="7" spans="1:31">
      <c r="A7" s="322" t="s">
        <v>581</v>
      </c>
      <c r="B7" s="250" t="s">
        <v>601</v>
      </c>
      <c r="C7" s="251" t="s">
        <v>606</v>
      </c>
      <c r="D7" s="251" t="s">
        <v>611</v>
      </c>
      <c r="E7" s="251" t="s">
        <v>616</v>
      </c>
      <c r="F7" s="251" t="s">
        <v>621</v>
      </c>
      <c r="G7" s="251" t="s">
        <v>626</v>
      </c>
      <c r="H7" s="251" t="s">
        <v>631</v>
      </c>
      <c r="I7" s="251" t="s">
        <v>636</v>
      </c>
      <c r="J7" s="251" t="s">
        <v>641</v>
      </c>
      <c r="K7" s="251" t="s">
        <v>646</v>
      </c>
      <c r="L7" s="251" t="s">
        <v>651</v>
      </c>
      <c r="M7" s="252" t="s">
        <v>656</v>
      </c>
      <c r="N7" s="357"/>
      <c r="O7" s="364" t="s">
        <v>1357</v>
      </c>
      <c r="P7" s="380"/>
      <c r="Q7" s="102"/>
      <c r="R7" s="102"/>
      <c r="S7" s="102"/>
      <c r="T7" s="102"/>
      <c r="U7" s="102"/>
      <c r="V7" s="102"/>
      <c r="W7" s="102"/>
      <c r="X7" s="102"/>
      <c r="Y7" s="102"/>
      <c r="Z7" s="102"/>
      <c r="AA7" s="102"/>
      <c r="AB7" s="102"/>
      <c r="AC7" s="102"/>
      <c r="AD7" s="102"/>
      <c r="AE7" s="102"/>
    </row>
    <row r="8" spans="1:31">
      <c r="A8" s="322" t="s">
        <v>582</v>
      </c>
      <c r="B8" s="237"/>
      <c r="C8" s="238"/>
      <c r="D8" s="238"/>
      <c r="E8" s="238"/>
      <c r="F8" s="238"/>
      <c r="G8" s="238"/>
      <c r="H8" s="238"/>
      <c r="I8" s="238"/>
      <c r="J8" s="238"/>
      <c r="K8" s="238"/>
      <c r="L8" s="238"/>
      <c r="M8" s="239"/>
      <c r="N8" s="359"/>
      <c r="O8" s="102"/>
      <c r="P8" s="102"/>
      <c r="Q8" s="102"/>
      <c r="R8" s="102"/>
      <c r="S8" s="102"/>
      <c r="T8" s="102"/>
      <c r="U8" s="102"/>
      <c r="V8" s="102"/>
      <c r="W8" s="102"/>
      <c r="X8" s="102"/>
      <c r="Y8" s="102"/>
      <c r="Z8" s="102"/>
      <c r="AA8" s="102"/>
      <c r="AB8" s="102"/>
      <c r="AC8" s="102"/>
      <c r="AD8" s="102"/>
    </row>
    <row r="9" spans="1:31">
      <c r="A9" s="322" t="s">
        <v>583</v>
      </c>
      <c r="B9" s="237"/>
      <c r="C9" s="238"/>
      <c r="D9" s="238"/>
      <c r="E9" s="238"/>
      <c r="F9" s="238"/>
      <c r="G9" s="238"/>
      <c r="H9" s="238"/>
      <c r="I9" s="238"/>
      <c r="J9" s="238"/>
      <c r="K9" s="238"/>
      <c r="L9" s="238"/>
      <c r="M9" s="239"/>
      <c r="N9" s="359"/>
      <c r="O9" s="102"/>
      <c r="P9" s="102"/>
      <c r="Q9" s="102"/>
      <c r="R9" s="102"/>
      <c r="S9" s="102"/>
      <c r="T9" s="102"/>
      <c r="U9" s="102"/>
      <c r="V9" s="102"/>
      <c r="W9" s="102"/>
      <c r="X9" s="102"/>
      <c r="Y9" s="102"/>
      <c r="Z9" s="102"/>
      <c r="AA9" s="102"/>
      <c r="AB9" s="102"/>
      <c r="AC9" s="102"/>
      <c r="AD9" s="102"/>
    </row>
    <row r="10" spans="1:31" ht="17" thickBot="1">
      <c r="A10" s="322" t="s">
        <v>584</v>
      </c>
      <c r="B10" s="240"/>
      <c r="C10" s="241"/>
      <c r="D10" s="241"/>
      <c r="E10" s="241"/>
      <c r="F10" s="241"/>
      <c r="G10" s="241"/>
      <c r="H10" s="241"/>
      <c r="I10" s="241"/>
      <c r="J10" s="241"/>
      <c r="K10" s="241"/>
      <c r="L10" s="241"/>
      <c r="M10" s="242"/>
      <c r="N10" s="359"/>
      <c r="O10" s="102"/>
      <c r="P10" s="102"/>
      <c r="Q10" s="102"/>
      <c r="R10" s="102"/>
      <c r="S10" s="102"/>
      <c r="T10" s="102"/>
      <c r="U10" s="102"/>
      <c r="V10" s="102"/>
      <c r="W10" s="102"/>
      <c r="X10" s="102"/>
      <c r="Y10" s="102"/>
      <c r="Z10" s="102"/>
      <c r="AA10" s="102"/>
      <c r="AB10" s="102"/>
      <c r="AC10" s="102"/>
      <c r="AD10" s="102"/>
    </row>
    <row r="11" spans="1:31">
      <c r="A11" s="319"/>
      <c r="B11" s="319"/>
      <c r="C11" s="319"/>
      <c r="D11" s="319"/>
      <c r="E11" s="319"/>
      <c r="F11" s="319"/>
      <c r="G11" s="319"/>
      <c r="H11" s="319"/>
      <c r="I11" s="319"/>
      <c r="J11" s="319"/>
      <c r="K11" s="319"/>
      <c r="L11" s="319"/>
      <c r="M11" s="319"/>
      <c r="N11" s="319"/>
      <c r="O11" s="319"/>
      <c r="P11" s="319"/>
      <c r="Q11" s="102"/>
      <c r="R11" s="102"/>
      <c r="S11" s="102"/>
      <c r="T11" s="102"/>
      <c r="U11" s="102"/>
      <c r="V11" s="102"/>
      <c r="W11" s="102"/>
      <c r="X11" s="102"/>
      <c r="Y11" s="102"/>
      <c r="Z11" s="102"/>
      <c r="AA11" s="102"/>
      <c r="AB11" s="102"/>
      <c r="AC11" s="102"/>
      <c r="AD11" s="102"/>
      <c r="AE11" s="102"/>
    </row>
    <row r="12" spans="1:31">
      <c r="A12" s="319"/>
      <c r="B12" s="210"/>
      <c r="C12" s="324"/>
      <c r="D12" s="319"/>
      <c r="E12" s="319"/>
      <c r="F12" s="319"/>
      <c r="G12" s="319"/>
      <c r="H12" s="319"/>
      <c r="I12" s="319"/>
      <c r="J12" s="319"/>
      <c r="K12" s="319"/>
      <c r="L12" s="319"/>
      <c r="M12" s="345" t="s">
        <v>1350</v>
      </c>
      <c r="N12" s="346">
        <v>3</v>
      </c>
      <c r="Q12" s="102"/>
      <c r="R12" s="102"/>
      <c r="S12" s="102"/>
      <c r="T12" s="102"/>
      <c r="U12" s="102"/>
      <c r="V12" s="102"/>
      <c r="W12" s="102"/>
      <c r="X12" s="102"/>
      <c r="Y12" s="102"/>
      <c r="Z12" s="102"/>
      <c r="AA12" s="102"/>
      <c r="AB12" s="102"/>
      <c r="AC12" s="102"/>
      <c r="AD12" s="102"/>
      <c r="AE12" s="102"/>
    </row>
    <row r="13" spans="1:31" ht="17" thickBot="1">
      <c r="A13" s="319"/>
      <c r="B13" s="210"/>
      <c r="C13" s="324"/>
      <c r="D13" s="319"/>
      <c r="E13" s="319"/>
      <c r="F13" s="319"/>
      <c r="G13" s="319"/>
      <c r="H13" s="319"/>
      <c r="I13" s="319"/>
      <c r="J13" s="319"/>
      <c r="K13" s="319"/>
      <c r="L13" s="319"/>
      <c r="M13" s="319"/>
      <c r="N13" s="319"/>
      <c r="O13" s="319"/>
      <c r="P13" s="319"/>
      <c r="Q13" s="62" t="s">
        <v>455</v>
      </c>
      <c r="R13" s="63"/>
      <c r="S13" s="63"/>
      <c r="T13" s="63"/>
      <c r="U13" s="64" t="s">
        <v>456</v>
      </c>
      <c r="V13" s="65"/>
      <c r="W13" s="65"/>
      <c r="X13" s="65"/>
      <c r="Y13" s="63"/>
      <c r="Z13" s="63"/>
      <c r="AA13" s="63"/>
      <c r="AB13" s="63"/>
      <c r="AC13" s="63"/>
      <c r="AD13" s="63"/>
      <c r="AE13" s="63"/>
    </row>
    <row r="14" spans="1:31" ht="49" thickBot="1">
      <c r="A14" s="102"/>
      <c r="B14" s="102"/>
      <c r="C14" s="102"/>
      <c r="D14" s="102"/>
      <c r="E14" s="102"/>
      <c r="F14" s="102"/>
      <c r="G14" s="102"/>
      <c r="H14" s="102"/>
      <c r="I14" s="102"/>
      <c r="J14" s="102"/>
      <c r="K14" s="102"/>
      <c r="L14" s="102"/>
      <c r="M14" s="102"/>
      <c r="N14" s="102"/>
      <c r="O14" s="102"/>
      <c r="P14" s="102"/>
      <c r="Q14" s="66" t="s">
        <v>457</v>
      </c>
      <c r="R14" s="67" t="s">
        <v>458</v>
      </c>
      <c r="S14" s="68" t="str">
        <f>"Total Volume (uL) "&amp;V3&amp;" rxn + 10% error"</f>
        <v>Total Volume (uL) 60 rxn + 10% error</v>
      </c>
      <c r="T14" s="63"/>
      <c r="U14" s="325" t="s">
        <v>457</v>
      </c>
      <c r="V14" s="326" t="s">
        <v>458</v>
      </c>
      <c r="W14" s="326" t="str">
        <f>"Total Vol (uL)
"&amp;V4&amp;" rxn+10% error"</f>
        <v>Total Vol (uL)
5 rxn+10% error</v>
      </c>
      <c r="X14" s="327" t="str">
        <f>$V$5 &amp; " MM (+error)"</f>
        <v>12 MM (+error)</v>
      </c>
      <c r="Y14" s="63"/>
      <c r="Z14" s="63"/>
      <c r="AA14" s="63"/>
      <c r="AB14" s="63"/>
      <c r="AC14" s="63"/>
      <c r="AD14" s="63"/>
      <c r="AE14" s="63"/>
    </row>
    <row r="15" spans="1:31" ht="48">
      <c r="A15" s="102"/>
      <c r="B15" s="102"/>
      <c r="C15" s="102"/>
      <c r="D15" s="102"/>
      <c r="E15" s="102"/>
      <c r="F15" s="102"/>
      <c r="G15" s="102"/>
      <c r="H15" s="102"/>
      <c r="I15" s="102"/>
      <c r="J15" s="102"/>
      <c r="K15" s="102"/>
      <c r="L15" s="102"/>
      <c r="M15" s="102"/>
      <c r="N15" s="102"/>
      <c r="O15" s="102"/>
      <c r="P15" s="102"/>
      <c r="Q15" s="70" t="s">
        <v>461</v>
      </c>
      <c r="R15" s="71">
        <v>0.6</v>
      </c>
      <c r="S15" s="72">
        <f>R15*$V$3*1.1</f>
        <v>39.6</v>
      </c>
      <c r="T15" s="63"/>
      <c r="U15" s="328" t="s">
        <v>473</v>
      </c>
      <c r="V15" s="329">
        <v>2</v>
      </c>
      <c r="W15" s="329">
        <f>(V15*$V$4*1.1)</f>
        <v>11</v>
      </c>
      <c r="X15" s="330">
        <f>W15*$V$5*1.1</f>
        <v>145.20000000000002</v>
      </c>
      <c r="Y15" s="63"/>
      <c r="Z15" s="63"/>
      <c r="AA15" s="63"/>
      <c r="AB15" s="63"/>
      <c r="AC15" s="63"/>
      <c r="AD15" s="63"/>
      <c r="AE15" s="63"/>
    </row>
    <row r="16" spans="1:31">
      <c r="A16" s="102"/>
      <c r="B16" s="102"/>
      <c r="C16" s="102"/>
      <c r="D16" s="102"/>
      <c r="E16" s="102"/>
      <c r="F16" s="102"/>
      <c r="G16" s="102"/>
      <c r="H16" s="102"/>
      <c r="I16" s="102"/>
      <c r="J16" s="102"/>
      <c r="K16" s="102"/>
      <c r="L16" s="102"/>
      <c r="M16" s="102"/>
      <c r="N16" s="102"/>
      <c r="O16" s="102"/>
      <c r="P16" s="102"/>
      <c r="Q16" s="76" t="s">
        <v>465</v>
      </c>
      <c r="R16" s="77">
        <v>0.6</v>
      </c>
      <c r="S16" s="78">
        <f>R16*$V$3*1.1</f>
        <v>39.6</v>
      </c>
      <c r="T16" s="63"/>
      <c r="U16" s="100" t="s">
        <v>1351</v>
      </c>
      <c r="V16" s="97">
        <v>1</v>
      </c>
      <c r="W16" s="329">
        <f>(V16*$V$4*1.1)</f>
        <v>5.5</v>
      </c>
      <c r="X16" s="330">
        <f t="shared" ref="X16:X17" si="0">W16*$V$5*1.1</f>
        <v>72.600000000000009</v>
      </c>
      <c r="Y16" s="63"/>
      <c r="Z16" s="63"/>
      <c r="AA16" s="63"/>
      <c r="AB16" s="63"/>
      <c r="AC16" s="63"/>
      <c r="AD16" s="63"/>
      <c r="AE16" s="63"/>
    </row>
    <row r="17" spans="1:31" ht="17" thickBot="1">
      <c r="A17" s="102"/>
      <c r="B17" s="102"/>
      <c r="C17" s="102"/>
      <c r="D17" s="102"/>
      <c r="E17" s="102"/>
      <c r="F17" s="102"/>
      <c r="G17" s="102"/>
      <c r="H17" s="102"/>
      <c r="I17" s="102"/>
      <c r="J17" s="102"/>
      <c r="K17" s="102"/>
      <c r="L17" s="102"/>
      <c r="M17" s="102"/>
      <c r="N17" s="102"/>
      <c r="O17" s="102"/>
      <c r="P17" s="102"/>
      <c r="Q17" s="85" t="s">
        <v>467</v>
      </c>
      <c r="R17" s="86">
        <v>0.8</v>
      </c>
      <c r="S17" s="87">
        <f>R17*$V$3*1.1</f>
        <v>52.800000000000004</v>
      </c>
      <c r="T17" s="63"/>
      <c r="U17" s="331" t="s">
        <v>477</v>
      </c>
      <c r="V17" s="332">
        <v>1</v>
      </c>
      <c r="W17" s="329">
        <f>(V17*$V$4*1.1)</f>
        <v>5.5</v>
      </c>
      <c r="X17" s="330">
        <f t="shared" si="0"/>
        <v>72.600000000000009</v>
      </c>
      <c r="Y17" s="63"/>
      <c r="Z17" s="63"/>
      <c r="AA17" s="63"/>
      <c r="AB17" s="63"/>
      <c r="AC17" s="63"/>
      <c r="AD17" s="63"/>
      <c r="AE17" s="63"/>
    </row>
    <row r="18" spans="1:31" ht="17" thickBot="1">
      <c r="A18" s="102"/>
      <c r="B18" s="102"/>
      <c r="C18" s="102"/>
      <c r="D18" s="102"/>
      <c r="E18" s="102"/>
      <c r="F18" s="102"/>
      <c r="G18" s="102"/>
      <c r="H18" s="102"/>
      <c r="I18" s="102"/>
      <c r="J18" s="102"/>
      <c r="K18" s="102"/>
      <c r="L18" s="102"/>
      <c r="M18" s="102"/>
      <c r="N18" s="102"/>
      <c r="O18" s="102"/>
      <c r="P18" s="102"/>
      <c r="Q18" s="88" t="s">
        <v>468</v>
      </c>
      <c r="R18" s="89">
        <f>SUM(R15:R17)</f>
        <v>2</v>
      </c>
      <c r="S18" s="90">
        <f>SUM(S15:S17)</f>
        <v>132</v>
      </c>
      <c r="T18" s="63"/>
      <c r="U18" s="333" t="s">
        <v>468</v>
      </c>
      <c r="V18" s="334">
        <f>SUM(V15:V17)</f>
        <v>4</v>
      </c>
      <c r="W18" s="334">
        <f>SUM(W15:W17)</f>
        <v>22</v>
      </c>
      <c r="X18" s="335">
        <f>SUM(X15:X17)</f>
        <v>290.40000000000003</v>
      </c>
      <c r="Y18" s="63"/>
      <c r="Z18" s="63"/>
      <c r="AA18" s="63"/>
      <c r="AB18" s="63"/>
      <c r="AC18" s="63"/>
      <c r="AD18" s="63"/>
      <c r="AE18" s="63"/>
    </row>
    <row r="19" spans="1:31">
      <c r="A19" s="102"/>
      <c r="B19" s="102"/>
      <c r="C19" s="102"/>
      <c r="D19" s="102"/>
      <c r="E19" s="102"/>
      <c r="F19" s="102"/>
      <c r="G19" s="102"/>
      <c r="H19" s="102"/>
      <c r="I19" s="102"/>
      <c r="J19" s="102"/>
      <c r="K19" s="102"/>
      <c r="L19" s="102"/>
      <c r="M19" s="102"/>
      <c r="N19" s="102"/>
      <c r="O19" s="102"/>
      <c r="P19" s="102"/>
      <c r="Q19" s="336"/>
      <c r="R19" s="336"/>
      <c r="S19" s="336"/>
      <c r="T19" s="63"/>
      <c r="U19" s="63"/>
      <c r="V19" s="63"/>
      <c r="W19" s="63"/>
      <c r="X19" s="63"/>
      <c r="Y19" s="63"/>
      <c r="Z19" s="63"/>
      <c r="AA19" s="63"/>
      <c r="AB19" s="63"/>
      <c r="AC19" s="63"/>
      <c r="AD19" s="63"/>
      <c r="AE19" s="63"/>
    </row>
    <row r="20" spans="1:31" ht="17" thickBot="1">
      <c r="A20" s="102"/>
      <c r="B20" s="102"/>
      <c r="C20" s="102"/>
      <c r="D20" s="102"/>
      <c r="E20" s="102"/>
      <c r="F20" s="102"/>
      <c r="G20" s="102"/>
      <c r="H20" s="102"/>
      <c r="I20" s="102"/>
      <c r="J20" s="102"/>
      <c r="K20" s="102"/>
      <c r="L20" s="102"/>
      <c r="M20" s="102"/>
      <c r="N20" s="102"/>
      <c r="O20" s="102"/>
      <c r="P20" s="102"/>
      <c r="Q20" s="102"/>
      <c r="R20" s="102"/>
      <c r="S20" s="102"/>
      <c r="T20" s="63"/>
      <c r="U20" s="64" t="s">
        <v>456</v>
      </c>
      <c r="V20" s="65"/>
      <c r="W20" s="65"/>
      <c r="X20" s="65"/>
      <c r="Y20" s="64" t="s">
        <v>456</v>
      </c>
      <c r="Z20" s="65"/>
      <c r="AA20" s="65"/>
      <c r="AB20" s="65"/>
      <c r="AC20" s="64" t="s">
        <v>456</v>
      </c>
      <c r="AD20" s="65"/>
      <c r="AE20" s="63"/>
    </row>
    <row r="21" spans="1:31" ht="49" thickBot="1">
      <c r="A21" s="102"/>
      <c r="B21" s="102"/>
      <c r="C21" s="102"/>
      <c r="D21" s="102"/>
      <c r="E21" s="102"/>
      <c r="F21" s="102"/>
      <c r="G21" s="102"/>
      <c r="H21" s="102"/>
      <c r="I21" s="102"/>
      <c r="J21" s="102"/>
      <c r="K21" s="102"/>
      <c r="L21" s="102"/>
      <c r="M21" s="102"/>
      <c r="N21" s="102"/>
      <c r="O21" s="323"/>
      <c r="P21" s="323"/>
      <c r="Q21" s="102"/>
      <c r="R21" s="102"/>
      <c r="S21" s="102"/>
      <c r="T21" s="102"/>
      <c r="U21" s="69" t="s">
        <v>459</v>
      </c>
      <c r="V21" s="67" t="s">
        <v>458</v>
      </c>
      <c r="W21" s="68" t="s">
        <v>460</v>
      </c>
      <c r="X21" s="91"/>
      <c r="Y21" s="69" t="s">
        <v>469</v>
      </c>
      <c r="Z21" s="67" t="s">
        <v>458</v>
      </c>
      <c r="AA21" s="68" t="s">
        <v>460</v>
      </c>
      <c r="AB21" s="91"/>
      <c r="AC21" s="69" t="s">
        <v>457</v>
      </c>
      <c r="AD21" s="68" t="s">
        <v>458</v>
      </c>
      <c r="AE21" s="63"/>
    </row>
    <row r="22" spans="1:31">
      <c r="A22" s="102"/>
      <c r="B22" s="102"/>
      <c r="C22" s="102"/>
      <c r="D22" s="102"/>
      <c r="E22" s="102"/>
      <c r="F22" s="102"/>
      <c r="G22" s="102"/>
      <c r="H22" s="102"/>
      <c r="I22" s="102"/>
      <c r="J22" s="102"/>
      <c r="K22" s="102"/>
      <c r="L22" s="102"/>
      <c r="M22" s="102"/>
      <c r="N22" s="102"/>
      <c r="O22" s="323"/>
      <c r="P22" s="323"/>
      <c r="Q22" s="102"/>
      <c r="R22" s="102"/>
      <c r="S22" s="102"/>
      <c r="T22" s="102"/>
      <c r="U22" s="73" t="s">
        <v>462</v>
      </c>
      <c r="V22" s="74">
        <v>0.5</v>
      </c>
      <c r="W22" s="75">
        <f>V22*$V$4*1.1*$V$5*1.1*1.1</f>
        <v>39.930000000000007</v>
      </c>
      <c r="X22" s="92"/>
      <c r="Y22" s="73" t="s">
        <v>470</v>
      </c>
      <c r="Z22" s="74">
        <v>0.5</v>
      </c>
      <c r="AA22" s="75">
        <f>Z22*$V$4*1.1</f>
        <v>2.75</v>
      </c>
      <c r="AB22" s="92"/>
      <c r="AC22" s="93" t="s">
        <v>471</v>
      </c>
      <c r="AD22" s="337">
        <v>15</v>
      </c>
      <c r="AE22" s="63"/>
    </row>
    <row r="23" spans="1:31" ht="49" thickBot="1">
      <c r="A23" s="102"/>
      <c r="B23" s="102"/>
      <c r="C23" s="102"/>
      <c r="D23" s="102"/>
      <c r="E23" s="102"/>
      <c r="F23" s="102"/>
      <c r="G23" s="102"/>
      <c r="H23" s="102"/>
      <c r="I23" s="102"/>
      <c r="J23" s="102"/>
      <c r="K23" s="102"/>
      <c r="L23" s="102"/>
      <c r="M23" s="102"/>
      <c r="N23" s="102"/>
      <c r="O23" s="323"/>
      <c r="P23" s="323"/>
      <c r="Q23" s="102"/>
      <c r="R23" s="102"/>
      <c r="S23" s="102"/>
      <c r="T23" s="102"/>
      <c r="U23" s="79" t="s">
        <v>464</v>
      </c>
      <c r="V23" s="80">
        <v>0.5</v>
      </c>
      <c r="W23" s="81">
        <f>V23*$V$4*1.1*$V$5*1.1*1.1</f>
        <v>39.930000000000007</v>
      </c>
      <c r="X23" s="92"/>
      <c r="Y23" s="79" t="s">
        <v>472</v>
      </c>
      <c r="Z23" s="80">
        <v>0.5</v>
      </c>
      <c r="AA23" s="81">
        <f>Z23*$V$4*1.1</f>
        <v>2.75</v>
      </c>
      <c r="AB23" s="92"/>
      <c r="AC23" s="96" t="s">
        <v>473</v>
      </c>
      <c r="AD23" s="338">
        <v>2</v>
      </c>
      <c r="AE23" s="63"/>
    </row>
    <row r="24" spans="1:31" ht="17" thickBot="1">
      <c r="A24" s="102"/>
      <c r="B24" s="102"/>
      <c r="C24" s="102"/>
      <c r="D24" s="102"/>
      <c r="E24" s="102"/>
      <c r="F24" s="102"/>
      <c r="G24" s="102"/>
      <c r="H24" s="102"/>
      <c r="I24" s="102"/>
      <c r="J24" s="102"/>
      <c r="K24" s="102"/>
      <c r="L24" s="102"/>
      <c r="M24" s="102"/>
      <c r="N24" s="102"/>
      <c r="O24" s="323"/>
      <c r="P24" s="323"/>
      <c r="Q24" s="102"/>
      <c r="R24" s="102"/>
      <c r="S24" s="102"/>
      <c r="T24" s="102"/>
      <c r="U24" s="82" t="s">
        <v>466</v>
      </c>
      <c r="V24" s="83">
        <v>1</v>
      </c>
      <c r="W24" s="84">
        <f>SUM(W22:W23)</f>
        <v>79.860000000000014</v>
      </c>
      <c r="X24" s="99"/>
      <c r="Y24" s="82" t="s">
        <v>474</v>
      </c>
      <c r="Z24" s="83">
        <v>1</v>
      </c>
      <c r="AA24" s="84">
        <f>SUM(AA22:AA23)</f>
        <v>5.5</v>
      </c>
      <c r="AB24" s="99"/>
      <c r="AC24" s="100" t="s">
        <v>1351</v>
      </c>
      <c r="AD24" s="338">
        <v>1</v>
      </c>
      <c r="AE24" s="63"/>
    </row>
    <row r="25" spans="1:31">
      <c r="A25" s="102"/>
      <c r="B25" s="102"/>
      <c r="C25" s="102"/>
      <c r="D25" s="102"/>
      <c r="E25" s="102"/>
      <c r="F25" s="102"/>
      <c r="G25" s="102"/>
      <c r="H25" s="102"/>
      <c r="I25" s="102"/>
      <c r="J25" s="102"/>
      <c r="K25" s="102"/>
      <c r="L25" s="102"/>
      <c r="M25" s="102"/>
      <c r="N25" s="102"/>
      <c r="O25" s="323"/>
      <c r="P25" s="323"/>
      <c r="Q25" s="102"/>
      <c r="R25" s="102"/>
      <c r="S25" s="102"/>
      <c r="T25" s="102"/>
      <c r="U25" s="65"/>
      <c r="V25" s="102"/>
      <c r="W25" s="102"/>
      <c r="X25" s="102"/>
      <c r="Y25" s="101" t="s">
        <v>1352</v>
      </c>
      <c r="Z25" s="102"/>
      <c r="AA25" s="65"/>
      <c r="AB25" s="65"/>
      <c r="AC25" s="100" t="s">
        <v>1353</v>
      </c>
      <c r="AD25" s="338">
        <v>1</v>
      </c>
      <c r="AE25" s="63"/>
    </row>
    <row r="26" spans="1:31" ht="17" thickBot="1">
      <c r="A26" s="102"/>
      <c r="B26" s="102"/>
      <c r="C26" s="102"/>
      <c r="D26" s="102"/>
      <c r="E26" s="102"/>
      <c r="F26" s="102"/>
      <c r="G26" s="102"/>
      <c r="H26" s="102"/>
      <c r="I26" s="102"/>
      <c r="J26" s="102"/>
      <c r="K26" s="102"/>
      <c r="L26" s="102"/>
      <c r="M26" s="102"/>
      <c r="N26" s="102"/>
      <c r="O26" s="323"/>
      <c r="P26" s="323"/>
      <c r="Q26" s="64"/>
      <c r="R26" s="64"/>
      <c r="S26" s="65"/>
      <c r="T26" s="102"/>
      <c r="U26" s="102"/>
      <c r="V26" s="102"/>
      <c r="W26" s="64" t="s">
        <v>456</v>
      </c>
      <c r="X26" s="65"/>
      <c r="Y26" s="102"/>
      <c r="Z26" s="102"/>
      <c r="AA26" s="102"/>
      <c r="AB26" s="102"/>
      <c r="AC26" s="103" t="s">
        <v>477</v>
      </c>
      <c r="AD26" s="339">
        <v>1</v>
      </c>
      <c r="AE26" s="63"/>
    </row>
    <row r="27" spans="1:31" ht="65" thickBot="1">
      <c r="A27" s="102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323"/>
      <c r="P27" s="323"/>
      <c r="Q27" s="102"/>
      <c r="R27" s="102"/>
      <c r="S27" s="102"/>
      <c r="T27" s="65"/>
      <c r="U27" s="65"/>
      <c r="V27" s="65"/>
      <c r="W27" s="69" t="s">
        <v>1354</v>
      </c>
      <c r="X27" s="68" t="str">
        <f>"Total Vol (uL) "&amp;
$V$4&amp;" rxn + 10% error"</f>
        <v>Total Vol (uL) 5 rxn + 10% error</v>
      </c>
      <c r="Y27" s="102"/>
      <c r="Z27" s="102"/>
      <c r="AA27" s="102"/>
      <c r="AB27" s="102"/>
      <c r="AC27" s="106" t="s">
        <v>468</v>
      </c>
      <c r="AD27" s="340">
        <f>SUM(AD22:AD26)</f>
        <v>20</v>
      </c>
      <c r="AE27" s="63"/>
    </row>
    <row r="28" spans="1:31">
      <c r="A28" s="102"/>
      <c r="B28" s="102"/>
      <c r="C28" s="102"/>
      <c r="D28" s="102"/>
      <c r="E28" s="102"/>
      <c r="F28" s="102"/>
      <c r="G28" s="102"/>
      <c r="H28" s="102"/>
      <c r="I28" s="102"/>
      <c r="J28" s="102"/>
      <c r="K28" s="102"/>
      <c r="L28" s="102"/>
      <c r="M28" s="102"/>
      <c r="N28" s="102"/>
      <c r="O28" s="102"/>
      <c r="P28" s="102"/>
      <c r="Q28" s="102"/>
      <c r="R28" s="102"/>
      <c r="S28" s="102"/>
      <c r="T28" s="102"/>
      <c r="U28" s="102"/>
      <c r="V28" s="102"/>
      <c r="W28" s="93" t="s">
        <v>1355</v>
      </c>
      <c r="X28" s="337">
        <f>V18*$V$4*1.1</f>
        <v>22</v>
      </c>
      <c r="Y28" s="102"/>
      <c r="Z28" s="102"/>
      <c r="AA28" s="102"/>
      <c r="AB28" s="102"/>
      <c r="AC28" s="65"/>
      <c r="AD28" s="65"/>
      <c r="AE28" s="102"/>
    </row>
    <row r="29" spans="1:31">
      <c r="A29" s="102"/>
      <c r="B29" s="102"/>
      <c r="C29" s="102"/>
      <c r="D29" s="102"/>
      <c r="E29" s="102"/>
      <c r="F29" s="102"/>
      <c r="G29" s="102"/>
      <c r="H29" s="102"/>
      <c r="I29" s="102"/>
      <c r="J29" s="102"/>
      <c r="K29" s="102"/>
      <c r="L29" s="102"/>
      <c r="M29" s="102"/>
      <c r="N29" s="102"/>
      <c r="O29" s="102"/>
      <c r="P29" s="102"/>
      <c r="Q29" s="102"/>
      <c r="R29" s="102"/>
      <c r="S29" s="102"/>
      <c r="T29" s="102"/>
      <c r="U29" s="102"/>
      <c r="V29" s="102"/>
      <c r="W29" s="100" t="s">
        <v>1353</v>
      </c>
      <c r="X29" s="338">
        <f>AD25*$V$4*1.1</f>
        <v>5.5</v>
      </c>
      <c r="Y29" s="102"/>
      <c r="Z29" s="102"/>
      <c r="AA29" s="102"/>
      <c r="AB29" s="102"/>
      <c r="AC29" s="102"/>
      <c r="AD29" s="102"/>
      <c r="AE29" s="102"/>
    </row>
    <row r="30" spans="1:31" ht="17" thickBot="1">
      <c r="A30" s="102"/>
      <c r="B30" s="102"/>
      <c r="C30" s="102"/>
      <c r="D30" s="102"/>
      <c r="E30" s="102"/>
      <c r="F30" s="102"/>
      <c r="G30" s="102"/>
      <c r="H30" s="102"/>
      <c r="I30" s="102"/>
      <c r="J30" s="102"/>
      <c r="K30" s="102"/>
      <c r="L30" s="102"/>
      <c r="M30" s="102"/>
      <c r="N30" s="102"/>
      <c r="O30" s="102"/>
      <c r="P30" s="102"/>
      <c r="Q30" s="102"/>
      <c r="R30" s="102"/>
      <c r="S30" s="102"/>
      <c r="T30" s="102"/>
      <c r="U30" s="102"/>
      <c r="V30" s="102"/>
      <c r="W30" s="103" t="s">
        <v>471</v>
      </c>
      <c r="X30" s="339">
        <f>AD22*$V$4*1.1</f>
        <v>82.5</v>
      </c>
      <c r="Y30" s="102"/>
      <c r="Z30" s="102"/>
      <c r="AA30" s="102"/>
      <c r="AB30" s="102"/>
      <c r="AC30" s="102"/>
      <c r="AD30" s="102"/>
      <c r="AE30" s="102"/>
    </row>
    <row r="31" spans="1:31" ht="17" thickBot="1">
      <c r="A31" s="102"/>
      <c r="B31" s="102"/>
      <c r="C31" s="102"/>
      <c r="D31" s="102"/>
      <c r="E31" s="102"/>
      <c r="F31" s="102"/>
      <c r="G31" s="102"/>
      <c r="H31" s="102"/>
      <c r="I31" s="102"/>
      <c r="J31" s="102"/>
      <c r="K31" s="102"/>
      <c r="L31" s="102"/>
      <c r="M31" s="102"/>
      <c r="N31" s="102"/>
      <c r="O31" s="102"/>
      <c r="P31" s="102"/>
      <c r="Q31" s="102"/>
      <c r="R31" s="102"/>
      <c r="S31" s="102"/>
      <c r="T31" s="102"/>
      <c r="U31" s="102"/>
      <c r="V31" s="102"/>
      <c r="W31" s="106" t="s">
        <v>468</v>
      </c>
      <c r="X31" s="340">
        <f>SUM(X28:X30)</f>
        <v>110</v>
      </c>
      <c r="Y31" s="102"/>
      <c r="Z31" s="102"/>
      <c r="AA31" s="102"/>
      <c r="AB31" s="102"/>
      <c r="AC31" s="102"/>
      <c r="AD31" s="102"/>
      <c r="AE31" s="102"/>
    </row>
    <row r="32" spans="1:31">
      <c r="A32" s="102"/>
      <c r="B32" s="102"/>
      <c r="C32" s="102"/>
      <c r="D32" s="102"/>
      <c r="E32" s="102"/>
      <c r="F32" s="102"/>
      <c r="G32" s="102"/>
      <c r="H32" s="102"/>
      <c r="I32" s="102"/>
      <c r="J32" s="102"/>
      <c r="K32" s="102"/>
      <c r="L32" s="102"/>
      <c r="M32" s="102"/>
      <c r="N32" s="102"/>
      <c r="O32" s="102"/>
      <c r="P32" s="102"/>
      <c r="Q32" s="102"/>
      <c r="R32" s="65"/>
      <c r="S32" s="65"/>
      <c r="T32" s="102"/>
      <c r="U32" s="102"/>
      <c r="V32" s="102"/>
      <c r="W32" s="63"/>
      <c r="X32" s="63"/>
      <c r="Y32" s="102"/>
      <c r="Z32" s="102"/>
      <c r="AA32" s="102"/>
      <c r="AB32" s="102"/>
      <c r="AC32" s="102"/>
      <c r="AD32" s="102"/>
      <c r="AE32" s="65"/>
    </row>
    <row r="33" spans="1:31">
      <c r="A33" s="102"/>
      <c r="B33" s="102"/>
      <c r="C33" s="102"/>
      <c r="D33" s="102"/>
      <c r="E33" s="102"/>
      <c r="F33" s="102"/>
      <c r="G33" s="102"/>
      <c r="H33" s="102"/>
      <c r="I33" s="102"/>
      <c r="J33" s="102"/>
      <c r="K33" s="102"/>
      <c r="L33" s="102"/>
      <c r="M33" s="102"/>
      <c r="N33" s="102"/>
      <c r="O33" s="102"/>
      <c r="P33" s="102"/>
      <c r="T33" s="65"/>
      <c r="U33" s="65"/>
      <c r="V33" s="65"/>
      <c r="W33" s="63" t="s">
        <v>1356</v>
      </c>
      <c r="X33" s="63"/>
      <c r="Y33" s="102"/>
      <c r="Z33" s="102"/>
      <c r="AA33" s="102"/>
      <c r="AB33" s="102"/>
      <c r="AC33" s="65"/>
      <c r="AD33" s="65"/>
      <c r="AE33" s="63"/>
    </row>
  </sheetData>
  <phoneticPr fontId="7" type="noConversion"/>
  <pageMargins left="0.7" right="0.7" top="0.75" bottom="0.75" header="0.3" footer="0.3"/>
  <pageSetup scale="39" orientation="landscape" horizontalDpi="0" verticalDpi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F293ED-D4FA-0E40-8423-2F3F8746F0B8}">
  <sheetPr>
    <pageSetUpPr fitToPage="1"/>
  </sheetPr>
  <dimension ref="A1:AE33"/>
  <sheetViews>
    <sheetView workbookViewId="0">
      <selection sqref="A1:O12"/>
    </sheetView>
  </sheetViews>
  <sheetFormatPr baseColWidth="10" defaultRowHeight="16"/>
  <cols>
    <col min="1" max="1" width="2.140625" bestFit="1" customWidth="1"/>
    <col min="2" max="2" width="7.85546875" bestFit="1" customWidth="1"/>
    <col min="3" max="8" width="7.85546875" customWidth="1"/>
    <col min="9" max="10" width="7.85546875" bestFit="1" customWidth="1"/>
    <col min="11" max="11" width="8.42578125" bestFit="1" customWidth="1"/>
    <col min="12" max="12" width="8.5703125" customWidth="1"/>
    <col min="13" max="13" width="8.42578125" bestFit="1" customWidth="1"/>
    <col min="14" max="14" width="2" bestFit="1" customWidth="1"/>
    <col min="15" max="15" width="9.140625" bestFit="1" customWidth="1"/>
    <col min="16" max="16" width="1.42578125" customWidth="1"/>
    <col min="17" max="17" width="11.85546875" customWidth="1"/>
    <col min="18" max="18" width="7.5703125" customWidth="1"/>
    <col min="19" max="19" width="14.42578125" customWidth="1"/>
    <col min="20" max="20" width="2.5703125" customWidth="1"/>
    <col min="21" max="21" width="11.85546875" bestFit="1" customWidth="1"/>
    <col min="22" max="22" width="7.42578125" customWidth="1"/>
    <col min="23" max="23" width="12.5703125" customWidth="1"/>
    <col min="24" max="24" width="13.5703125" customWidth="1"/>
    <col min="25" max="25" width="9.7109375" customWidth="1"/>
    <col min="26" max="26" width="10" customWidth="1"/>
    <col min="27" max="27" width="9.5703125" bestFit="1" customWidth="1"/>
    <col min="28" max="28" width="3.42578125" customWidth="1"/>
    <col min="29" max="29" width="12.28515625" customWidth="1"/>
    <col min="30" max="30" width="12" customWidth="1"/>
  </cols>
  <sheetData>
    <row r="1" spans="1:31">
      <c r="A1" s="317"/>
      <c r="B1" s="369" t="s">
        <v>1328</v>
      </c>
      <c r="C1" s="370" t="s">
        <v>1329</v>
      </c>
      <c r="D1" s="371" t="s">
        <v>1330</v>
      </c>
      <c r="E1" s="372" t="s">
        <v>1331</v>
      </c>
      <c r="F1" s="368" t="s">
        <v>1332</v>
      </c>
      <c r="G1" s="373" t="s">
        <v>1333</v>
      </c>
      <c r="H1" s="374" t="s">
        <v>1334</v>
      </c>
      <c r="I1" s="375" t="s">
        <v>1335</v>
      </c>
      <c r="J1" s="376" t="s">
        <v>1336</v>
      </c>
      <c r="K1" s="377" t="s">
        <v>1337</v>
      </c>
      <c r="L1" s="378" t="s">
        <v>1338</v>
      </c>
      <c r="M1" s="379" t="s">
        <v>1339</v>
      </c>
      <c r="N1" s="318"/>
      <c r="O1" s="319"/>
      <c r="P1" s="319"/>
      <c r="Q1" s="102"/>
      <c r="R1" s="102"/>
      <c r="S1" s="102"/>
      <c r="T1" s="102"/>
      <c r="U1" s="102"/>
      <c r="V1" s="102"/>
      <c r="W1" s="102"/>
      <c r="X1" s="102"/>
      <c r="Y1" s="102"/>
      <c r="Z1" s="102"/>
      <c r="AA1" s="102"/>
      <c r="AB1" s="102"/>
      <c r="AC1" s="102"/>
      <c r="AD1" s="102"/>
      <c r="AE1" s="102"/>
    </row>
    <row r="2" spans="1:31" ht="17" thickBot="1">
      <c r="A2" s="319"/>
      <c r="B2" s="320">
        <v>1</v>
      </c>
      <c r="C2" s="320">
        <v>2</v>
      </c>
      <c r="D2" s="320">
        <v>3</v>
      </c>
      <c r="E2" s="320">
        <v>4</v>
      </c>
      <c r="F2" s="320">
        <v>5</v>
      </c>
      <c r="G2" s="320">
        <v>6</v>
      </c>
      <c r="H2" s="320">
        <v>7</v>
      </c>
      <c r="I2" s="320">
        <v>8</v>
      </c>
      <c r="J2" s="320">
        <v>9</v>
      </c>
      <c r="K2" s="320">
        <v>10</v>
      </c>
      <c r="L2" s="320">
        <v>11</v>
      </c>
      <c r="M2" s="320">
        <v>12</v>
      </c>
      <c r="N2" s="320"/>
      <c r="O2" s="321"/>
      <c r="P2" s="321"/>
      <c r="Q2" s="102"/>
      <c r="R2" s="102"/>
      <c r="S2" s="102"/>
      <c r="T2" s="102"/>
      <c r="U2" s="102"/>
      <c r="V2" s="102"/>
      <c r="W2" s="102"/>
      <c r="X2" s="102"/>
      <c r="Y2" s="102"/>
      <c r="Z2" s="102"/>
      <c r="AA2" s="102"/>
      <c r="AB2" s="102"/>
      <c r="AC2" s="102"/>
      <c r="AD2" s="102"/>
      <c r="AE2" s="102"/>
    </row>
    <row r="3" spans="1:31">
      <c r="A3" s="322" t="s">
        <v>577</v>
      </c>
      <c r="B3" s="15" t="s">
        <v>657</v>
      </c>
      <c r="C3" s="178" t="s">
        <v>665</v>
      </c>
      <c r="D3" s="178" t="s">
        <v>673</v>
      </c>
      <c r="E3" s="178" t="s">
        <v>681</v>
      </c>
      <c r="F3" s="178" t="s">
        <v>689</v>
      </c>
      <c r="G3" s="178" t="s">
        <v>697</v>
      </c>
      <c r="H3" s="243" t="s">
        <v>705</v>
      </c>
      <c r="I3" s="178" t="s">
        <v>713</v>
      </c>
      <c r="J3" s="178" t="s">
        <v>721</v>
      </c>
      <c r="K3" s="178" t="s">
        <v>729</v>
      </c>
      <c r="L3" s="178" t="s">
        <v>737</v>
      </c>
      <c r="M3" s="17" t="s">
        <v>745</v>
      </c>
      <c r="O3" s="360" t="s">
        <v>1340</v>
      </c>
      <c r="P3" s="382"/>
      <c r="Q3" s="102"/>
      <c r="R3" s="102"/>
      <c r="S3" s="102"/>
      <c r="T3" s="102"/>
      <c r="U3" s="341" t="s">
        <v>1341</v>
      </c>
      <c r="V3" s="342">
        <f>COUNTIF(B3:M10,"*")</f>
        <v>96</v>
      </c>
      <c r="W3" s="102"/>
      <c r="X3" s="102"/>
      <c r="Y3" s="102"/>
      <c r="Z3" s="102"/>
      <c r="AA3" s="102"/>
      <c r="AB3" s="102"/>
      <c r="AC3" s="102"/>
      <c r="AD3" s="102"/>
      <c r="AE3" s="102"/>
    </row>
    <row r="4" spans="1:31">
      <c r="A4" s="322" t="s">
        <v>578</v>
      </c>
      <c r="B4" s="9" t="s">
        <v>658</v>
      </c>
      <c r="C4" s="13" t="s">
        <v>666</v>
      </c>
      <c r="D4" s="13" t="s">
        <v>674</v>
      </c>
      <c r="E4" s="13" t="s">
        <v>682</v>
      </c>
      <c r="F4" s="13" t="s">
        <v>690</v>
      </c>
      <c r="G4" s="13" t="s">
        <v>698</v>
      </c>
      <c r="H4" s="244" t="s">
        <v>706</v>
      </c>
      <c r="I4" s="13" t="s">
        <v>714</v>
      </c>
      <c r="J4" s="13" t="s">
        <v>722</v>
      </c>
      <c r="K4" s="13" t="s">
        <v>730</v>
      </c>
      <c r="L4" s="13" t="s">
        <v>738</v>
      </c>
      <c r="M4" s="18" t="s">
        <v>746</v>
      </c>
      <c r="O4" s="361" t="s">
        <v>1342</v>
      </c>
      <c r="P4" s="382"/>
      <c r="Q4" s="102"/>
      <c r="R4" s="102"/>
      <c r="S4" s="102"/>
      <c r="T4" s="102"/>
      <c r="U4" s="341" t="s">
        <v>1343</v>
      </c>
      <c r="V4" s="342">
        <f>COUNTIF(B3:B10,"*")</f>
        <v>8</v>
      </c>
      <c r="W4" s="102"/>
      <c r="X4" s="102"/>
      <c r="Y4" s="102"/>
      <c r="Z4" s="102"/>
      <c r="AA4" s="102"/>
      <c r="AB4" s="102"/>
      <c r="AC4" s="102"/>
      <c r="AD4" s="102"/>
      <c r="AE4" s="102"/>
    </row>
    <row r="5" spans="1:31">
      <c r="A5" s="322" t="s">
        <v>579</v>
      </c>
      <c r="B5" s="9" t="s">
        <v>659</v>
      </c>
      <c r="C5" s="13" t="s">
        <v>667</v>
      </c>
      <c r="D5" s="13" t="s">
        <v>675</v>
      </c>
      <c r="E5" s="13" t="s">
        <v>683</v>
      </c>
      <c r="F5" s="13" t="s">
        <v>691</v>
      </c>
      <c r="G5" s="13" t="s">
        <v>699</v>
      </c>
      <c r="H5" s="244" t="s">
        <v>707</v>
      </c>
      <c r="I5" s="13" t="s">
        <v>715</v>
      </c>
      <c r="J5" s="13" t="s">
        <v>723</v>
      </c>
      <c r="K5" s="13" t="s">
        <v>731</v>
      </c>
      <c r="L5" s="13" t="s">
        <v>739</v>
      </c>
      <c r="M5" s="18" t="s">
        <v>747</v>
      </c>
      <c r="O5" s="362" t="s">
        <v>1344</v>
      </c>
      <c r="P5" s="382"/>
      <c r="Q5" s="102"/>
      <c r="R5" s="102"/>
      <c r="S5" s="102"/>
      <c r="T5" s="102"/>
      <c r="U5" s="341" t="s">
        <v>1345</v>
      </c>
      <c r="V5" s="342">
        <f>COUNTIF(B3:M3,"*")</f>
        <v>12</v>
      </c>
      <c r="W5" s="102"/>
      <c r="X5" s="102"/>
      <c r="Y5" s="102"/>
      <c r="Z5" s="102"/>
      <c r="AA5" s="102"/>
      <c r="AB5" s="102"/>
      <c r="AC5" s="102"/>
      <c r="AD5" s="102"/>
      <c r="AE5" s="102"/>
    </row>
    <row r="6" spans="1:31">
      <c r="A6" s="322" t="s">
        <v>580</v>
      </c>
      <c r="B6" s="9" t="s">
        <v>660</v>
      </c>
      <c r="C6" s="13" t="s">
        <v>668</v>
      </c>
      <c r="D6" s="13" t="s">
        <v>676</v>
      </c>
      <c r="E6" s="13" t="s">
        <v>684</v>
      </c>
      <c r="F6" s="13" t="s">
        <v>692</v>
      </c>
      <c r="G6" s="13" t="s">
        <v>700</v>
      </c>
      <c r="H6" s="244" t="s">
        <v>708</v>
      </c>
      <c r="I6" s="13" t="s">
        <v>716</v>
      </c>
      <c r="J6" s="13" t="s">
        <v>724</v>
      </c>
      <c r="K6" s="13" t="s">
        <v>732</v>
      </c>
      <c r="L6" s="13" t="s">
        <v>740</v>
      </c>
      <c r="M6" s="18" t="s">
        <v>748</v>
      </c>
      <c r="O6" s="363" t="s">
        <v>1346</v>
      </c>
      <c r="P6" s="382"/>
      <c r="Q6" s="102"/>
      <c r="R6" s="102"/>
      <c r="S6" s="102"/>
      <c r="T6" s="102"/>
      <c r="U6" s="102"/>
      <c r="V6" s="102"/>
      <c r="W6" s="102"/>
      <c r="X6" s="102"/>
      <c r="Y6" s="102"/>
      <c r="Z6" s="102"/>
      <c r="AA6" s="102"/>
      <c r="AB6" s="102"/>
      <c r="AC6" s="102"/>
      <c r="AD6" s="102"/>
      <c r="AE6" s="102"/>
    </row>
    <row r="7" spans="1:31">
      <c r="A7" s="322" t="s">
        <v>581</v>
      </c>
      <c r="B7" s="9" t="s">
        <v>661</v>
      </c>
      <c r="C7" s="13" t="s">
        <v>669</v>
      </c>
      <c r="D7" s="13" t="s">
        <v>677</v>
      </c>
      <c r="E7" s="13" t="s">
        <v>685</v>
      </c>
      <c r="F7" s="13" t="s">
        <v>693</v>
      </c>
      <c r="G7" s="13" t="s">
        <v>701</v>
      </c>
      <c r="H7" s="244" t="s">
        <v>709</v>
      </c>
      <c r="I7" s="13" t="s">
        <v>717</v>
      </c>
      <c r="J7" s="13" t="s">
        <v>725</v>
      </c>
      <c r="K7" s="13" t="s">
        <v>733</v>
      </c>
      <c r="L7" s="13" t="s">
        <v>741</v>
      </c>
      <c r="M7" s="18" t="s">
        <v>749</v>
      </c>
      <c r="O7" s="364" t="s">
        <v>1357</v>
      </c>
      <c r="P7" s="380"/>
      <c r="Q7" s="102"/>
      <c r="R7" s="102"/>
      <c r="S7" s="102"/>
      <c r="T7" s="102"/>
      <c r="U7" s="102"/>
      <c r="V7" s="102"/>
      <c r="W7" s="102"/>
      <c r="X7" s="102"/>
      <c r="Y7" s="102"/>
      <c r="Z7" s="102"/>
      <c r="AA7" s="102"/>
      <c r="AB7" s="102"/>
      <c r="AC7" s="102"/>
      <c r="AD7" s="102"/>
      <c r="AE7" s="102"/>
    </row>
    <row r="8" spans="1:31">
      <c r="A8" s="322" t="s">
        <v>582</v>
      </c>
      <c r="B8" s="9" t="s">
        <v>662</v>
      </c>
      <c r="C8" s="13" t="s">
        <v>670</v>
      </c>
      <c r="D8" s="13" t="s">
        <v>678</v>
      </c>
      <c r="E8" s="13" t="s">
        <v>686</v>
      </c>
      <c r="F8" s="13" t="s">
        <v>694</v>
      </c>
      <c r="G8" s="13" t="s">
        <v>702</v>
      </c>
      <c r="H8" s="244" t="s">
        <v>710</v>
      </c>
      <c r="I8" s="13" t="s">
        <v>718</v>
      </c>
      <c r="J8" s="13" t="s">
        <v>726</v>
      </c>
      <c r="K8" s="13" t="s">
        <v>734</v>
      </c>
      <c r="L8" s="13" t="s">
        <v>742</v>
      </c>
      <c r="M8" s="18" t="s">
        <v>750</v>
      </c>
      <c r="O8" s="365" t="s">
        <v>1347</v>
      </c>
      <c r="P8" s="380"/>
      <c r="Q8" s="102"/>
      <c r="R8" s="102"/>
      <c r="S8" s="102"/>
      <c r="T8" s="102"/>
      <c r="U8" s="102"/>
      <c r="V8" s="102"/>
      <c r="W8" s="102"/>
      <c r="X8" s="102"/>
      <c r="Y8" s="102"/>
      <c r="Z8" s="102"/>
      <c r="AA8" s="102"/>
      <c r="AB8" s="102"/>
      <c r="AC8" s="102"/>
      <c r="AD8" s="102"/>
      <c r="AE8" s="102"/>
    </row>
    <row r="9" spans="1:31">
      <c r="A9" s="322" t="s">
        <v>583</v>
      </c>
      <c r="B9" s="9" t="s">
        <v>663</v>
      </c>
      <c r="C9" s="13" t="s">
        <v>671</v>
      </c>
      <c r="D9" s="13" t="s">
        <v>679</v>
      </c>
      <c r="E9" s="13" t="s">
        <v>687</v>
      </c>
      <c r="F9" s="13" t="s">
        <v>695</v>
      </c>
      <c r="G9" s="13" t="s">
        <v>703</v>
      </c>
      <c r="H9" s="244" t="s">
        <v>711</v>
      </c>
      <c r="I9" s="13" t="s">
        <v>719</v>
      </c>
      <c r="J9" s="13" t="s">
        <v>727</v>
      </c>
      <c r="K9" s="13" t="s">
        <v>735</v>
      </c>
      <c r="L9" s="13" t="s">
        <v>743</v>
      </c>
      <c r="M9" s="18" t="s">
        <v>751</v>
      </c>
      <c r="O9" s="366" t="s">
        <v>1348</v>
      </c>
      <c r="P9" s="380"/>
      <c r="Q9" s="102"/>
      <c r="R9" s="102"/>
      <c r="S9" s="102"/>
      <c r="T9" s="102"/>
      <c r="U9" s="102"/>
      <c r="V9" s="102"/>
      <c r="W9" s="102"/>
      <c r="X9" s="102"/>
      <c r="Y9" s="102"/>
      <c r="Z9" s="102"/>
      <c r="AA9" s="102"/>
      <c r="AB9" s="102"/>
      <c r="AC9" s="102"/>
      <c r="AD9" s="102"/>
      <c r="AE9" s="102"/>
    </row>
    <row r="10" spans="1:31" ht="17" thickBot="1">
      <c r="A10" s="322" t="s">
        <v>584</v>
      </c>
      <c r="B10" s="177" t="s">
        <v>664</v>
      </c>
      <c r="C10" s="43" t="s">
        <v>672</v>
      </c>
      <c r="D10" s="43" t="s">
        <v>680</v>
      </c>
      <c r="E10" s="43" t="s">
        <v>688</v>
      </c>
      <c r="F10" s="43" t="s">
        <v>696</v>
      </c>
      <c r="G10" s="43" t="s">
        <v>704</v>
      </c>
      <c r="H10" s="245" t="s">
        <v>712</v>
      </c>
      <c r="I10" s="43" t="s">
        <v>720</v>
      </c>
      <c r="J10" s="43" t="s">
        <v>728</v>
      </c>
      <c r="K10" s="43" t="s">
        <v>736</v>
      </c>
      <c r="L10" s="43" t="s">
        <v>744</v>
      </c>
      <c r="M10" s="21" t="s">
        <v>752</v>
      </c>
      <c r="O10" s="367" t="s">
        <v>1349</v>
      </c>
      <c r="P10" s="380"/>
      <c r="Q10" s="102"/>
      <c r="R10" s="102"/>
      <c r="S10" s="102"/>
      <c r="T10" s="102"/>
      <c r="U10" s="102"/>
      <c r="V10" s="102"/>
      <c r="W10" s="102"/>
      <c r="X10" s="102"/>
      <c r="Y10" s="102"/>
      <c r="Z10" s="102"/>
      <c r="AA10" s="102"/>
      <c r="AB10" s="102"/>
      <c r="AC10" s="102"/>
      <c r="AD10" s="102"/>
      <c r="AE10" s="102"/>
    </row>
    <row r="11" spans="1:31">
      <c r="A11" s="319"/>
      <c r="B11" s="319"/>
      <c r="C11" s="319"/>
      <c r="D11" s="319"/>
      <c r="E11" s="319"/>
      <c r="F11" s="319"/>
      <c r="G11" s="319"/>
      <c r="H11" s="319"/>
      <c r="I11" s="319"/>
      <c r="J11" s="319"/>
      <c r="K11" s="319"/>
      <c r="L11" s="319"/>
      <c r="M11" s="319"/>
      <c r="N11" s="319"/>
      <c r="O11" s="319"/>
      <c r="P11" s="319"/>
      <c r="Q11" s="102"/>
      <c r="R11" s="102"/>
      <c r="S11" s="102"/>
      <c r="T11" s="102"/>
      <c r="U11" s="102"/>
      <c r="V11" s="102"/>
      <c r="W11" s="102"/>
      <c r="X11" s="102"/>
      <c r="Y11" s="102"/>
      <c r="Z11" s="102"/>
      <c r="AA11" s="102"/>
      <c r="AB11" s="102"/>
      <c r="AC11" s="102"/>
      <c r="AD11" s="102"/>
      <c r="AE11" s="102"/>
    </row>
    <row r="12" spans="1:31">
      <c r="A12" s="319"/>
      <c r="B12" s="210"/>
      <c r="C12" s="324"/>
      <c r="D12" s="319"/>
      <c r="E12" s="319"/>
      <c r="F12" s="319"/>
      <c r="G12" s="319"/>
      <c r="H12" s="319"/>
      <c r="I12" s="319"/>
      <c r="J12" s="319"/>
      <c r="K12" s="319"/>
      <c r="L12" s="319"/>
      <c r="M12" s="343" t="s">
        <v>1350</v>
      </c>
      <c r="N12" s="344">
        <v>4</v>
      </c>
      <c r="Q12" s="102"/>
      <c r="R12" s="102"/>
      <c r="S12" s="102"/>
      <c r="T12" s="102"/>
      <c r="U12" s="102"/>
      <c r="V12" s="102"/>
      <c r="W12" s="102"/>
      <c r="X12" s="102"/>
      <c r="Y12" s="102"/>
      <c r="Z12" s="102"/>
      <c r="AA12" s="102"/>
      <c r="AB12" s="102"/>
      <c r="AC12" s="102"/>
      <c r="AD12" s="102"/>
      <c r="AE12" s="102"/>
    </row>
    <row r="13" spans="1:31" ht="17" thickBot="1">
      <c r="A13" s="319"/>
      <c r="B13" s="210"/>
      <c r="C13" s="324"/>
      <c r="D13" s="319"/>
      <c r="E13" s="319"/>
      <c r="F13" s="319"/>
      <c r="G13" s="319"/>
      <c r="H13" s="319"/>
      <c r="I13" s="319"/>
      <c r="J13" s="319"/>
      <c r="K13" s="319"/>
      <c r="L13" s="319"/>
      <c r="M13" s="319"/>
      <c r="N13" s="319"/>
      <c r="O13" s="319"/>
      <c r="P13" s="319"/>
      <c r="Q13" s="62" t="s">
        <v>455</v>
      </c>
      <c r="R13" s="63"/>
      <c r="S13" s="63"/>
      <c r="T13" s="63"/>
      <c r="U13" s="64" t="s">
        <v>456</v>
      </c>
      <c r="V13" s="65"/>
      <c r="W13" s="65"/>
      <c r="X13" s="65"/>
      <c r="Y13" s="63"/>
      <c r="Z13" s="63"/>
      <c r="AA13" s="63"/>
      <c r="AB13" s="63"/>
      <c r="AC13" s="63"/>
      <c r="AD13" s="63"/>
      <c r="AE13" s="63"/>
    </row>
    <row r="14" spans="1:31" ht="49" thickBot="1">
      <c r="A14" s="102"/>
      <c r="B14" s="102"/>
      <c r="C14" s="102"/>
      <c r="D14" s="102"/>
      <c r="E14" s="102"/>
      <c r="F14" s="102"/>
      <c r="G14" s="102"/>
      <c r="H14" s="102"/>
      <c r="I14" s="102"/>
      <c r="J14" s="102"/>
      <c r="K14" s="102"/>
      <c r="L14" s="102"/>
      <c r="M14" s="102"/>
      <c r="N14" s="102"/>
      <c r="O14" s="102"/>
      <c r="P14" s="102"/>
      <c r="Q14" s="66" t="s">
        <v>457</v>
      </c>
      <c r="R14" s="67" t="s">
        <v>458</v>
      </c>
      <c r="S14" s="68" t="str">
        <f>"Total Volume (uL) "&amp;V3&amp;" rxn + 10% error"</f>
        <v>Total Volume (uL) 96 rxn + 10% error</v>
      </c>
      <c r="T14" s="63"/>
      <c r="U14" s="325" t="s">
        <v>457</v>
      </c>
      <c r="V14" s="326" t="s">
        <v>458</v>
      </c>
      <c r="W14" s="326" t="str">
        <f>"Total Vol (uL)
"&amp;V4&amp;" rxn+10% error"</f>
        <v>Total Vol (uL)
8 rxn+10% error</v>
      </c>
      <c r="X14" s="327" t="str">
        <f>$V$5 &amp; " MM (+error)"</f>
        <v>12 MM (+error)</v>
      </c>
      <c r="Y14" s="63"/>
      <c r="Z14" s="63"/>
      <c r="AA14" s="63"/>
      <c r="AB14" s="63"/>
      <c r="AC14" s="63"/>
      <c r="AD14" s="63"/>
      <c r="AE14" s="63"/>
    </row>
    <row r="15" spans="1:31" ht="48">
      <c r="A15" s="102"/>
      <c r="B15" s="102"/>
      <c r="C15" s="102"/>
      <c r="D15" s="102"/>
      <c r="E15" s="102"/>
      <c r="F15" s="102"/>
      <c r="G15" s="102"/>
      <c r="H15" s="102"/>
      <c r="I15" s="102"/>
      <c r="J15" s="102"/>
      <c r="K15" s="102"/>
      <c r="L15" s="102"/>
      <c r="M15" s="102"/>
      <c r="N15" s="102"/>
      <c r="O15" s="102"/>
      <c r="P15" s="102"/>
      <c r="Q15" s="70" t="s">
        <v>461</v>
      </c>
      <c r="R15" s="71">
        <v>0.6</v>
      </c>
      <c r="S15" s="72">
        <f>R15*$V$3*1.1</f>
        <v>63.36</v>
      </c>
      <c r="T15" s="63"/>
      <c r="U15" s="328" t="s">
        <v>473</v>
      </c>
      <c r="V15" s="329">
        <v>2</v>
      </c>
      <c r="W15" s="329">
        <f>(V15*$V$4*1.1)</f>
        <v>17.600000000000001</v>
      </c>
      <c r="X15" s="330">
        <f>W15*$V$5*1.1</f>
        <v>232.32000000000005</v>
      </c>
      <c r="Y15" s="63"/>
      <c r="Z15" s="63"/>
      <c r="AA15" s="63"/>
      <c r="AB15" s="63"/>
      <c r="AC15" s="63"/>
      <c r="AD15" s="63"/>
      <c r="AE15" s="63"/>
    </row>
    <row r="16" spans="1:31">
      <c r="A16" s="102"/>
      <c r="B16" s="102"/>
      <c r="C16" s="102"/>
      <c r="D16" s="102"/>
      <c r="E16" s="102"/>
      <c r="F16" s="102"/>
      <c r="G16" s="102"/>
      <c r="H16" s="102"/>
      <c r="I16" s="102"/>
      <c r="J16" s="102"/>
      <c r="K16" s="102"/>
      <c r="L16" s="102"/>
      <c r="M16" s="102"/>
      <c r="N16" s="102"/>
      <c r="O16" s="102"/>
      <c r="P16" s="102"/>
      <c r="Q16" s="76" t="s">
        <v>465</v>
      </c>
      <c r="R16" s="77">
        <v>0.6</v>
      </c>
      <c r="S16" s="78">
        <f>R16*$V$3*1.1</f>
        <v>63.36</v>
      </c>
      <c r="T16" s="63"/>
      <c r="U16" s="100" t="s">
        <v>1351</v>
      </c>
      <c r="V16" s="97">
        <v>1</v>
      </c>
      <c r="W16" s="329">
        <f>(V16*$V$4*1.1)</f>
        <v>8.8000000000000007</v>
      </c>
      <c r="X16" s="330">
        <f t="shared" ref="X16:X17" si="0">W16*$V$5*1.1</f>
        <v>116.16000000000003</v>
      </c>
      <c r="Y16" s="63"/>
      <c r="Z16" s="63"/>
      <c r="AA16" s="63"/>
      <c r="AB16" s="63"/>
      <c r="AC16" s="63"/>
      <c r="AD16" s="63"/>
      <c r="AE16" s="63"/>
    </row>
    <row r="17" spans="1:31" ht="17" thickBot="1">
      <c r="A17" s="102"/>
      <c r="B17" s="102"/>
      <c r="C17" s="102"/>
      <c r="D17" s="102"/>
      <c r="E17" s="102"/>
      <c r="F17" s="102"/>
      <c r="G17" s="102"/>
      <c r="H17" s="102"/>
      <c r="I17" s="102"/>
      <c r="J17" s="102"/>
      <c r="K17" s="102"/>
      <c r="L17" s="102"/>
      <c r="M17" s="102"/>
      <c r="N17" s="102"/>
      <c r="O17" s="102"/>
      <c r="P17" s="102"/>
      <c r="Q17" s="85" t="s">
        <v>467</v>
      </c>
      <c r="R17" s="86">
        <v>0.8</v>
      </c>
      <c r="S17" s="87">
        <f>R17*$V$3*1.1</f>
        <v>84.480000000000018</v>
      </c>
      <c r="T17" s="63"/>
      <c r="U17" s="331" t="s">
        <v>477</v>
      </c>
      <c r="V17" s="332">
        <v>1</v>
      </c>
      <c r="W17" s="329">
        <f>(V17*$V$4*1.1)</f>
        <v>8.8000000000000007</v>
      </c>
      <c r="X17" s="330">
        <f t="shared" si="0"/>
        <v>116.16000000000003</v>
      </c>
      <c r="Y17" s="63"/>
      <c r="Z17" s="63"/>
      <c r="AA17" s="63"/>
      <c r="AB17" s="63"/>
      <c r="AC17" s="63"/>
      <c r="AD17" s="63"/>
      <c r="AE17" s="63"/>
    </row>
    <row r="18" spans="1:31" ht="17" thickBot="1">
      <c r="A18" s="102"/>
      <c r="B18" s="102"/>
      <c r="C18" s="102"/>
      <c r="D18" s="102"/>
      <c r="E18" s="102"/>
      <c r="F18" s="102"/>
      <c r="G18" s="102"/>
      <c r="H18" s="102"/>
      <c r="I18" s="102"/>
      <c r="J18" s="102"/>
      <c r="K18" s="102"/>
      <c r="L18" s="102"/>
      <c r="M18" s="102"/>
      <c r="N18" s="102"/>
      <c r="O18" s="102"/>
      <c r="P18" s="102"/>
      <c r="Q18" s="88" t="s">
        <v>468</v>
      </c>
      <c r="R18" s="89">
        <f>SUM(R15:R17)</f>
        <v>2</v>
      </c>
      <c r="S18" s="90">
        <f>SUM(S15:S17)</f>
        <v>211.20000000000002</v>
      </c>
      <c r="T18" s="63"/>
      <c r="U18" s="333" t="s">
        <v>468</v>
      </c>
      <c r="V18" s="334">
        <f>SUM(V15:V17)</f>
        <v>4</v>
      </c>
      <c r="W18" s="334">
        <f>SUM(W15:W17)</f>
        <v>35.200000000000003</v>
      </c>
      <c r="X18" s="335">
        <f>SUM(X15:X17)</f>
        <v>464.6400000000001</v>
      </c>
      <c r="Y18" s="63"/>
      <c r="Z18" s="63"/>
      <c r="AA18" s="63"/>
      <c r="AB18" s="63"/>
      <c r="AC18" s="63"/>
      <c r="AD18" s="63"/>
      <c r="AE18" s="63"/>
    </row>
    <row r="19" spans="1:31">
      <c r="A19" s="102"/>
      <c r="B19" s="102"/>
      <c r="C19" s="102"/>
      <c r="D19" s="102"/>
      <c r="E19" s="102"/>
      <c r="F19" s="102"/>
      <c r="G19" s="102"/>
      <c r="H19" s="102"/>
      <c r="I19" s="102"/>
      <c r="J19" s="102"/>
      <c r="K19" s="102"/>
      <c r="L19" s="102"/>
      <c r="M19" s="102"/>
      <c r="N19" s="102"/>
      <c r="O19" s="102"/>
      <c r="P19" s="102"/>
      <c r="Q19" s="336"/>
      <c r="R19" s="336"/>
      <c r="S19" s="336"/>
      <c r="T19" s="63"/>
      <c r="U19" s="63"/>
      <c r="V19" s="63"/>
      <c r="W19" s="63"/>
      <c r="X19" s="63"/>
      <c r="Y19" s="63"/>
      <c r="Z19" s="63"/>
      <c r="AA19" s="63"/>
      <c r="AB19" s="63"/>
      <c r="AC19" s="63"/>
      <c r="AD19" s="63"/>
      <c r="AE19" s="63"/>
    </row>
    <row r="20" spans="1:31" ht="17" thickBot="1">
      <c r="A20" s="102"/>
      <c r="B20" s="102"/>
      <c r="C20" s="102"/>
      <c r="D20" s="102"/>
      <c r="E20" s="102"/>
      <c r="F20" s="102"/>
      <c r="G20" s="102"/>
      <c r="H20" s="102"/>
      <c r="I20" s="102"/>
      <c r="J20" s="102"/>
      <c r="K20" s="102"/>
      <c r="L20" s="102"/>
      <c r="M20" s="102"/>
      <c r="N20" s="102"/>
      <c r="O20" s="102"/>
      <c r="P20" s="102"/>
      <c r="Q20" s="102"/>
      <c r="R20" s="102"/>
      <c r="S20" s="102"/>
      <c r="T20" s="63"/>
      <c r="U20" s="64" t="s">
        <v>456</v>
      </c>
      <c r="V20" s="65"/>
      <c r="W20" s="65"/>
      <c r="X20" s="65"/>
      <c r="Y20" s="64" t="s">
        <v>456</v>
      </c>
      <c r="Z20" s="65"/>
      <c r="AA20" s="65"/>
      <c r="AB20" s="65"/>
      <c r="AC20" s="64" t="s">
        <v>456</v>
      </c>
      <c r="AD20" s="65"/>
      <c r="AE20" s="63"/>
    </row>
    <row r="21" spans="1:31" ht="49" thickBot="1">
      <c r="A21" s="102"/>
      <c r="B21" s="102"/>
      <c r="C21" s="102"/>
      <c r="D21" s="102"/>
      <c r="E21" s="102"/>
      <c r="F21" s="102"/>
      <c r="G21" s="102"/>
      <c r="H21" s="102"/>
      <c r="I21" s="102"/>
      <c r="J21" s="102"/>
      <c r="K21" s="102"/>
      <c r="L21" s="102"/>
      <c r="M21" s="102"/>
      <c r="N21" s="102"/>
      <c r="O21" s="323"/>
      <c r="P21" s="323"/>
      <c r="Q21" s="102"/>
      <c r="R21" s="102"/>
      <c r="S21" s="102"/>
      <c r="T21" s="102"/>
      <c r="U21" s="69" t="s">
        <v>459</v>
      </c>
      <c r="V21" s="67" t="s">
        <v>458</v>
      </c>
      <c r="W21" s="68" t="s">
        <v>460</v>
      </c>
      <c r="X21" s="91"/>
      <c r="Y21" s="69" t="s">
        <v>469</v>
      </c>
      <c r="Z21" s="67" t="s">
        <v>458</v>
      </c>
      <c r="AA21" s="68" t="s">
        <v>460</v>
      </c>
      <c r="AB21" s="91"/>
      <c r="AC21" s="69" t="s">
        <v>457</v>
      </c>
      <c r="AD21" s="68" t="s">
        <v>458</v>
      </c>
      <c r="AE21" s="63"/>
    </row>
    <row r="22" spans="1:31">
      <c r="A22" s="102"/>
      <c r="B22" s="102"/>
      <c r="C22" s="102"/>
      <c r="D22" s="102"/>
      <c r="E22" s="102"/>
      <c r="F22" s="102"/>
      <c r="G22" s="102"/>
      <c r="H22" s="102"/>
      <c r="I22" s="102"/>
      <c r="J22" s="102"/>
      <c r="K22" s="102"/>
      <c r="L22" s="102"/>
      <c r="M22" s="102"/>
      <c r="N22" s="102"/>
      <c r="O22" s="323"/>
      <c r="P22" s="323"/>
      <c r="Q22" s="102"/>
      <c r="R22" s="102"/>
      <c r="S22" s="102"/>
      <c r="T22" s="102"/>
      <c r="U22" s="73" t="s">
        <v>462</v>
      </c>
      <c r="V22" s="74">
        <v>0.5</v>
      </c>
      <c r="W22" s="75">
        <f>V22*$V$4*1.1*$V$5*1.1*1.1</f>
        <v>63.888000000000019</v>
      </c>
      <c r="X22" s="92"/>
      <c r="Y22" s="73" t="s">
        <v>470</v>
      </c>
      <c r="Z22" s="74">
        <v>0.5</v>
      </c>
      <c r="AA22" s="75">
        <f>Z22*$V$4*1.1</f>
        <v>4.4000000000000004</v>
      </c>
      <c r="AB22" s="92"/>
      <c r="AC22" s="93" t="s">
        <v>471</v>
      </c>
      <c r="AD22" s="337">
        <v>15</v>
      </c>
      <c r="AE22" s="63"/>
    </row>
    <row r="23" spans="1:31" ht="49" thickBot="1">
      <c r="A23" s="102"/>
      <c r="B23" s="102"/>
      <c r="C23" s="102"/>
      <c r="D23" s="102"/>
      <c r="E23" s="102"/>
      <c r="F23" s="102"/>
      <c r="G23" s="102"/>
      <c r="H23" s="102"/>
      <c r="I23" s="102"/>
      <c r="J23" s="102"/>
      <c r="K23" s="102"/>
      <c r="L23" s="102"/>
      <c r="M23" s="102"/>
      <c r="N23" s="102"/>
      <c r="O23" s="323"/>
      <c r="P23" s="323"/>
      <c r="Q23" s="102"/>
      <c r="R23" s="102"/>
      <c r="S23" s="102"/>
      <c r="T23" s="102"/>
      <c r="U23" s="79" t="s">
        <v>464</v>
      </c>
      <c r="V23" s="80">
        <v>0.5</v>
      </c>
      <c r="W23" s="81">
        <f>V23*$V$4*1.1*$V$5*1.1*1.1</f>
        <v>63.888000000000019</v>
      </c>
      <c r="X23" s="92"/>
      <c r="Y23" s="79" t="s">
        <v>472</v>
      </c>
      <c r="Z23" s="80">
        <v>0.5</v>
      </c>
      <c r="AA23" s="81">
        <f>Z23*$V$4*1.1</f>
        <v>4.4000000000000004</v>
      </c>
      <c r="AB23" s="92"/>
      <c r="AC23" s="96" t="s">
        <v>473</v>
      </c>
      <c r="AD23" s="338">
        <v>2</v>
      </c>
      <c r="AE23" s="63"/>
    </row>
    <row r="24" spans="1:31" ht="17" thickBot="1">
      <c r="A24" s="102"/>
      <c r="B24" s="102"/>
      <c r="C24" s="102"/>
      <c r="D24" s="102"/>
      <c r="E24" s="102"/>
      <c r="F24" s="102"/>
      <c r="G24" s="102"/>
      <c r="H24" s="102"/>
      <c r="I24" s="102"/>
      <c r="J24" s="102"/>
      <c r="K24" s="102"/>
      <c r="L24" s="102"/>
      <c r="M24" s="102"/>
      <c r="N24" s="102"/>
      <c r="O24" s="323"/>
      <c r="P24" s="323"/>
      <c r="Q24" s="102"/>
      <c r="R24" s="102"/>
      <c r="S24" s="102"/>
      <c r="T24" s="102"/>
      <c r="U24" s="82" t="s">
        <v>466</v>
      </c>
      <c r="V24" s="83">
        <v>1</v>
      </c>
      <c r="W24" s="84">
        <f>SUM(W22:W23)</f>
        <v>127.77600000000004</v>
      </c>
      <c r="X24" s="99"/>
      <c r="Y24" s="82" t="s">
        <v>474</v>
      </c>
      <c r="Z24" s="83">
        <v>1</v>
      </c>
      <c r="AA24" s="84">
        <f>SUM(AA22:AA23)</f>
        <v>8.8000000000000007</v>
      </c>
      <c r="AB24" s="99"/>
      <c r="AC24" s="100" t="s">
        <v>1351</v>
      </c>
      <c r="AD24" s="338">
        <v>1</v>
      </c>
      <c r="AE24" s="63"/>
    </row>
    <row r="25" spans="1:31">
      <c r="A25" s="102"/>
      <c r="B25" s="102"/>
      <c r="C25" s="102"/>
      <c r="D25" s="102"/>
      <c r="E25" s="102"/>
      <c r="F25" s="102"/>
      <c r="G25" s="102"/>
      <c r="H25" s="102"/>
      <c r="I25" s="102"/>
      <c r="J25" s="102"/>
      <c r="K25" s="102"/>
      <c r="L25" s="102"/>
      <c r="M25" s="102"/>
      <c r="N25" s="102"/>
      <c r="O25" s="323"/>
      <c r="P25" s="323"/>
      <c r="Q25" s="102"/>
      <c r="R25" s="102"/>
      <c r="S25" s="102"/>
      <c r="T25" s="102"/>
      <c r="U25" s="65"/>
      <c r="V25" s="102"/>
      <c r="W25" s="102"/>
      <c r="X25" s="102"/>
      <c r="Y25" s="101" t="s">
        <v>1352</v>
      </c>
      <c r="Z25" s="102"/>
      <c r="AA25" s="65"/>
      <c r="AB25" s="65"/>
      <c r="AC25" s="100" t="s">
        <v>1353</v>
      </c>
      <c r="AD25" s="338">
        <v>1</v>
      </c>
      <c r="AE25" s="63"/>
    </row>
    <row r="26" spans="1:31" ht="17" thickBot="1">
      <c r="A26" s="102"/>
      <c r="B26" s="102"/>
      <c r="C26" s="102"/>
      <c r="D26" s="102"/>
      <c r="E26" s="102"/>
      <c r="F26" s="102"/>
      <c r="G26" s="102"/>
      <c r="H26" s="102"/>
      <c r="I26" s="102"/>
      <c r="J26" s="102"/>
      <c r="K26" s="102"/>
      <c r="L26" s="102"/>
      <c r="M26" s="102"/>
      <c r="N26" s="102"/>
      <c r="O26" s="323"/>
      <c r="P26" s="323"/>
      <c r="Q26" s="64"/>
      <c r="R26" s="64"/>
      <c r="S26" s="65"/>
      <c r="T26" s="102"/>
      <c r="U26" s="102"/>
      <c r="V26" s="102"/>
      <c r="W26" s="64" t="s">
        <v>456</v>
      </c>
      <c r="X26" s="65"/>
      <c r="Y26" s="102"/>
      <c r="Z26" s="102"/>
      <c r="AA26" s="102"/>
      <c r="AB26" s="102"/>
      <c r="AC26" s="103" t="s">
        <v>477</v>
      </c>
      <c r="AD26" s="339">
        <v>1</v>
      </c>
      <c r="AE26" s="63"/>
    </row>
    <row r="27" spans="1:31" ht="65" thickBot="1">
      <c r="A27" s="102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323"/>
      <c r="P27" s="323"/>
      <c r="Q27" s="102"/>
      <c r="R27" s="102"/>
      <c r="S27" s="102"/>
      <c r="T27" s="65"/>
      <c r="U27" s="65"/>
      <c r="V27" s="65"/>
      <c r="W27" s="69" t="s">
        <v>1354</v>
      </c>
      <c r="X27" s="68" t="str">
        <f>"Total Vol (uL) "&amp;
$V$4&amp;" rxn + 10% error"</f>
        <v>Total Vol (uL) 8 rxn + 10% error</v>
      </c>
      <c r="Y27" s="102"/>
      <c r="Z27" s="102"/>
      <c r="AA27" s="102"/>
      <c r="AB27" s="102"/>
      <c r="AC27" s="106" t="s">
        <v>468</v>
      </c>
      <c r="AD27" s="340">
        <f>SUM(AD22:AD26)</f>
        <v>20</v>
      </c>
      <c r="AE27" s="63"/>
    </row>
    <row r="28" spans="1:31">
      <c r="A28" s="102"/>
      <c r="B28" s="102"/>
      <c r="C28" s="102"/>
      <c r="D28" s="102"/>
      <c r="E28" s="102"/>
      <c r="F28" s="102"/>
      <c r="G28" s="102"/>
      <c r="H28" s="102"/>
      <c r="I28" s="102"/>
      <c r="J28" s="102"/>
      <c r="K28" s="102"/>
      <c r="L28" s="102"/>
      <c r="M28" s="102"/>
      <c r="N28" s="102"/>
      <c r="O28" s="102"/>
      <c r="P28" s="102"/>
      <c r="Q28" s="102"/>
      <c r="R28" s="102"/>
      <c r="S28" s="102"/>
      <c r="T28" s="102"/>
      <c r="U28" s="102"/>
      <c r="V28" s="102"/>
      <c r="W28" s="93" t="s">
        <v>1355</v>
      </c>
      <c r="X28" s="337">
        <f>V18*$V$4*1.1</f>
        <v>35.200000000000003</v>
      </c>
      <c r="Y28" s="102"/>
      <c r="Z28" s="102"/>
      <c r="AA28" s="102"/>
      <c r="AB28" s="102"/>
      <c r="AC28" s="65"/>
      <c r="AD28" s="65"/>
      <c r="AE28" s="102"/>
    </row>
    <row r="29" spans="1:31">
      <c r="A29" s="102"/>
      <c r="B29" s="102"/>
      <c r="C29" s="102"/>
      <c r="D29" s="102"/>
      <c r="E29" s="102"/>
      <c r="F29" s="102"/>
      <c r="G29" s="102"/>
      <c r="H29" s="102"/>
      <c r="I29" s="102"/>
      <c r="J29" s="102"/>
      <c r="K29" s="102"/>
      <c r="L29" s="102"/>
      <c r="M29" s="102"/>
      <c r="N29" s="102"/>
      <c r="O29" s="102"/>
      <c r="P29" s="102"/>
      <c r="Q29" s="102"/>
      <c r="R29" s="102"/>
      <c r="S29" s="102"/>
      <c r="T29" s="102"/>
      <c r="U29" s="102"/>
      <c r="V29" s="102"/>
      <c r="W29" s="100" t="s">
        <v>1353</v>
      </c>
      <c r="X29" s="338">
        <f>AD25*$V$4*1.1</f>
        <v>8.8000000000000007</v>
      </c>
      <c r="Y29" s="102"/>
      <c r="Z29" s="102"/>
      <c r="AA29" s="102"/>
      <c r="AB29" s="102"/>
      <c r="AC29" s="102"/>
      <c r="AD29" s="102"/>
      <c r="AE29" s="102"/>
    </row>
    <row r="30" spans="1:31" ht="17" thickBot="1">
      <c r="A30" s="102"/>
      <c r="B30" s="102"/>
      <c r="C30" s="102"/>
      <c r="D30" s="102"/>
      <c r="E30" s="102"/>
      <c r="F30" s="102"/>
      <c r="G30" s="102"/>
      <c r="H30" s="102"/>
      <c r="I30" s="102"/>
      <c r="J30" s="102"/>
      <c r="K30" s="102"/>
      <c r="L30" s="102"/>
      <c r="M30" s="102"/>
      <c r="N30" s="102"/>
      <c r="O30" s="102"/>
      <c r="P30" s="102"/>
      <c r="Q30" s="102"/>
      <c r="R30" s="102"/>
      <c r="S30" s="102"/>
      <c r="T30" s="102"/>
      <c r="U30" s="102"/>
      <c r="V30" s="102"/>
      <c r="W30" s="103" t="s">
        <v>471</v>
      </c>
      <c r="X30" s="339">
        <f>AD22*$V$4*1.1</f>
        <v>132</v>
      </c>
      <c r="Y30" s="102"/>
      <c r="Z30" s="102"/>
      <c r="AA30" s="102"/>
      <c r="AB30" s="102"/>
      <c r="AC30" s="102"/>
      <c r="AD30" s="102"/>
      <c r="AE30" s="102"/>
    </row>
    <row r="31" spans="1:31" ht="17" thickBot="1">
      <c r="A31" s="102"/>
      <c r="B31" s="102"/>
      <c r="C31" s="102"/>
      <c r="D31" s="102"/>
      <c r="E31" s="102"/>
      <c r="F31" s="102"/>
      <c r="G31" s="102"/>
      <c r="H31" s="102"/>
      <c r="I31" s="102"/>
      <c r="J31" s="102"/>
      <c r="K31" s="102"/>
      <c r="L31" s="102"/>
      <c r="M31" s="102"/>
      <c r="N31" s="102"/>
      <c r="O31" s="102"/>
      <c r="P31" s="102"/>
      <c r="Q31" s="102"/>
      <c r="R31" s="102"/>
      <c r="S31" s="102"/>
      <c r="T31" s="102"/>
      <c r="U31" s="102"/>
      <c r="V31" s="102"/>
      <c r="W31" s="106" t="s">
        <v>468</v>
      </c>
      <c r="X31" s="340">
        <f>SUM(X28:X30)</f>
        <v>176</v>
      </c>
      <c r="Y31" s="102"/>
      <c r="Z31" s="102"/>
      <c r="AA31" s="102"/>
      <c r="AB31" s="102"/>
      <c r="AC31" s="102"/>
      <c r="AD31" s="102"/>
      <c r="AE31" s="102"/>
    </row>
    <row r="32" spans="1:31">
      <c r="A32" s="102"/>
      <c r="B32" s="102"/>
      <c r="C32" s="102"/>
      <c r="D32" s="102"/>
      <c r="E32" s="102"/>
      <c r="F32" s="102"/>
      <c r="G32" s="102"/>
      <c r="H32" s="102"/>
      <c r="I32" s="102"/>
      <c r="J32" s="102"/>
      <c r="K32" s="102"/>
      <c r="L32" s="102"/>
      <c r="M32" s="102"/>
      <c r="N32" s="102"/>
      <c r="O32" s="102"/>
      <c r="P32" s="102"/>
      <c r="Q32" s="102"/>
      <c r="R32" s="65"/>
      <c r="S32" s="65"/>
      <c r="T32" s="102"/>
      <c r="U32" s="102"/>
      <c r="V32" s="102"/>
      <c r="W32" s="63"/>
      <c r="X32" s="63"/>
      <c r="Y32" s="102"/>
      <c r="Z32" s="102"/>
      <c r="AA32" s="102"/>
      <c r="AB32" s="102"/>
      <c r="AC32" s="102"/>
      <c r="AD32" s="102"/>
      <c r="AE32" s="65"/>
    </row>
    <row r="33" spans="1:31">
      <c r="A33" s="102"/>
      <c r="B33" s="102"/>
      <c r="C33" s="102"/>
      <c r="D33" s="102"/>
      <c r="E33" s="102"/>
      <c r="F33" s="102"/>
      <c r="G33" s="102"/>
      <c r="H33" s="102"/>
      <c r="I33" s="102"/>
      <c r="J33" s="102"/>
      <c r="K33" s="102"/>
      <c r="L33" s="102"/>
      <c r="M33" s="102"/>
      <c r="N33" s="102"/>
      <c r="O33" s="102"/>
      <c r="P33" s="102"/>
      <c r="T33" s="65"/>
      <c r="U33" s="65"/>
      <c r="V33" s="65"/>
      <c r="W33" s="63" t="s">
        <v>1356</v>
      </c>
      <c r="X33" s="63"/>
      <c r="Y33" s="102"/>
      <c r="Z33" s="102"/>
      <c r="AA33" s="102"/>
      <c r="AB33" s="102"/>
      <c r="AC33" s="65"/>
      <c r="AD33" s="65"/>
      <c r="AE33" s="63"/>
    </row>
  </sheetData>
  <pageMargins left="0.7" right="0.7" top="0.75" bottom="0.75" header="0.3" footer="0.3"/>
  <pageSetup scale="39" orientation="landscape" horizontalDpi="0" verticalDpi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A92C95-4E39-BB4C-900D-CFFE913EA9ED}">
  <sheetPr>
    <pageSetUpPr fitToPage="1"/>
  </sheetPr>
  <dimension ref="A1:AE33"/>
  <sheetViews>
    <sheetView topLeftCell="L1" workbookViewId="0">
      <selection activeCell="V3" sqref="V3"/>
    </sheetView>
  </sheetViews>
  <sheetFormatPr baseColWidth="10" defaultRowHeight="16"/>
  <cols>
    <col min="1" max="1" width="2.140625" bestFit="1" customWidth="1"/>
    <col min="2" max="2" width="7.85546875" bestFit="1" customWidth="1"/>
    <col min="3" max="4" width="9.28515625" bestFit="1" customWidth="1"/>
    <col min="5" max="10" width="8" bestFit="1" customWidth="1"/>
    <col min="11" max="13" width="8.42578125" bestFit="1" customWidth="1"/>
    <col min="14" max="14" width="2" bestFit="1" customWidth="1"/>
    <col min="15" max="15" width="9.140625" bestFit="1" customWidth="1"/>
    <col min="16" max="16" width="1.42578125" customWidth="1"/>
    <col min="17" max="17" width="11.85546875" customWidth="1"/>
    <col min="18" max="18" width="7.5703125" customWidth="1"/>
    <col min="19" max="19" width="14.42578125" customWidth="1"/>
    <col min="20" max="20" width="2.5703125" customWidth="1"/>
    <col min="21" max="21" width="11.85546875" bestFit="1" customWidth="1"/>
    <col min="22" max="22" width="7.42578125" customWidth="1"/>
    <col min="23" max="23" width="12.5703125" customWidth="1"/>
    <col min="24" max="24" width="13.5703125" customWidth="1"/>
    <col min="25" max="25" width="9.7109375" customWidth="1"/>
    <col min="26" max="26" width="10" customWidth="1"/>
    <col min="27" max="27" width="9.5703125" bestFit="1" customWidth="1"/>
    <col min="28" max="28" width="3.42578125" customWidth="1"/>
    <col min="29" max="29" width="12.28515625" customWidth="1"/>
    <col min="30" max="30" width="12" customWidth="1"/>
  </cols>
  <sheetData>
    <row r="1" spans="1:31">
      <c r="A1" s="317"/>
      <c r="B1" s="369" t="s">
        <v>1328</v>
      </c>
      <c r="C1" s="370" t="s">
        <v>1329</v>
      </c>
      <c r="D1" s="371" t="s">
        <v>1330</v>
      </c>
      <c r="E1" s="372" t="s">
        <v>1331</v>
      </c>
      <c r="F1" s="368" t="s">
        <v>1332</v>
      </c>
      <c r="G1" s="373" t="s">
        <v>1333</v>
      </c>
      <c r="H1" s="374" t="s">
        <v>1334</v>
      </c>
      <c r="I1" s="375" t="s">
        <v>1335</v>
      </c>
      <c r="J1" s="376" t="s">
        <v>1336</v>
      </c>
      <c r="K1" s="377" t="s">
        <v>1337</v>
      </c>
      <c r="L1" s="378" t="s">
        <v>1338</v>
      </c>
      <c r="M1" s="379" t="s">
        <v>1339</v>
      </c>
      <c r="N1" s="318"/>
      <c r="O1" s="319"/>
      <c r="P1" s="319"/>
      <c r="Q1" s="102"/>
      <c r="R1" s="102"/>
      <c r="S1" s="102"/>
      <c r="T1" s="102"/>
      <c r="U1" s="102"/>
      <c r="V1" s="102"/>
      <c r="W1" s="102"/>
      <c r="X1" s="102"/>
      <c r="Y1" s="102"/>
      <c r="Z1" s="102"/>
      <c r="AA1" s="102"/>
      <c r="AB1" s="102"/>
      <c r="AC1" s="102"/>
      <c r="AD1" s="102"/>
      <c r="AE1" s="102"/>
    </row>
    <row r="2" spans="1:31" ht="17" thickBot="1">
      <c r="A2" s="319"/>
      <c r="B2" s="320">
        <v>1</v>
      </c>
      <c r="C2" s="320">
        <v>2</v>
      </c>
      <c r="D2" s="320">
        <v>3</v>
      </c>
      <c r="E2" s="320">
        <v>4</v>
      </c>
      <c r="F2" s="320">
        <v>5</v>
      </c>
      <c r="G2" s="320">
        <v>6</v>
      </c>
      <c r="H2" s="320">
        <v>7</v>
      </c>
      <c r="I2" s="320">
        <v>8</v>
      </c>
      <c r="J2" s="320">
        <v>9</v>
      </c>
      <c r="K2" s="320">
        <v>10</v>
      </c>
      <c r="L2" s="320">
        <v>11</v>
      </c>
      <c r="M2" s="320">
        <v>12</v>
      </c>
      <c r="N2" s="320"/>
      <c r="O2" s="321"/>
      <c r="P2" s="321"/>
      <c r="Q2" s="102"/>
      <c r="R2" s="102"/>
      <c r="S2" s="102"/>
      <c r="T2" s="102"/>
      <c r="U2" s="102"/>
      <c r="V2" s="102"/>
      <c r="W2" s="102"/>
      <c r="X2" s="102"/>
      <c r="Y2" s="102"/>
      <c r="Z2" s="102"/>
      <c r="AA2" s="102"/>
      <c r="AB2" s="102"/>
      <c r="AC2" s="102"/>
      <c r="AD2" s="102"/>
      <c r="AE2" s="102"/>
    </row>
    <row r="3" spans="1:31">
      <c r="A3" s="322" t="s">
        <v>577</v>
      </c>
      <c r="B3" s="15" t="s">
        <v>753</v>
      </c>
      <c r="C3" s="178" t="s">
        <v>761</v>
      </c>
      <c r="D3" s="178" t="s">
        <v>920</v>
      </c>
      <c r="E3" s="178" t="s">
        <v>787</v>
      </c>
      <c r="F3" s="178" t="s">
        <v>795</v>
      </c>
      <c r="G3" s="178" t="s">
        <v>803</v>
      </c>
      <c r="H3" s="243" t="s">
        <v>811</v>
      </c>
      <c r="I3" s="178" t="s">
        <v>819</v>
      </c>
      <c r="J3" s="178" t="s">
        <v>827</v>
      </c>
      <c r="K3" s="178" t="s">
        <v>835</v>
      </c>
      <c r="L3" s="178" t="s">
        <v>843</v>
      </c>
      <c r="M3" s="17" t="s">
        <v>851</v>
      </c>
      <c r="O3" s="360" t="s">
        <v>1340</v>
      </c>
      <c r="P3" s="382"/>
      <c r="Q3" s="102"/>
      <c r="R3" s="102"/>
      <c r="S3" s="102"/>
      <c r="T3" s="102"/>
      <c r="U3" s="341" t="s">
        <v>1341</v>
      </c>
      <c r="V3" s="342">
        <f>COUNTIF(B3:M10,"*")</f>
        <v>96</v>
      </c>
      <c r="W3" s="102"/>
      <c r="X3" s="102"/>
      <c r="Y3" s="102"/>
      <c r="Z3" s="102"/>
      <c r="AA3" s="102"/>
      <c r="AB3" s="102"/>
      <c r="AC3" s="102"/>
      <c r="AD3" s="102"/>
      <c r="AE3" s="102"/>
    </row>
    <row r="4" spans="1:31">
      <c r="A4" s="322" t="s">
        <v>578</v>
      </c>
      <c r="B4" s="9" t="s">
        <v>754</v>
      </c>
      <c r="C4" s="13" t="s">
        <v>762</v>
      </c>
      <c r="D4" s="13" t="s">
        <v>921</v>
      </c>
      <c r="E4" s="13" t="s">
        <v>788</v>
      </c>
      <c r="F4" s="13" t="s">
        <v>796</v>
      </c>
      <c r="G4" s="13" t="s">
        <v>804</v>
      </c>
      <c r="H4" s="244" t="s">
        <v>812</v>
      </c>
      <c r="I4" s="13" t="s">
        <v>820</v>
      </c>
      <c r="J4" s="13" t="s">
        <v>828</v>
      </c>
      <c r="K4" s="13" t="s">
        <v>836</v>
      </c>
      <c r="L4" s="13" t="s">
        <v>844</v>
      </c>
      <c r="M4" s="18" t="s">
        <v>852</v>
      </c>
      <c r="O4" s="361" t="s">
        <v>1342</v>
      </c>
      <c r="P4" s="382"/>
      <c r="Q4" s="102"/>
      <c r="R4" s="102"/>
      <c r="S4" s="102"/>
      <c r="T4" s="102"/>
      <c r="U4" s="341" t="s">
        <v>1343</v>
      </c>
      <c r="V4" s="342">
        <f>COUNTIF(B3:B10,"*")</f>
        <v>8</v>
      </c>
      <c r="W4" s="102"/>
      <c r="X4" s="102"/>
      <c r="Y4" s="102"/>
      <c r="Z4" s="102"/>
      <c r="AA4" s="102"/>
      <c r="AB4" s="102"/>
      <c r="AC4" s="102"/>
      <c r="AD4" s="102"/>
      <c r="AE4" s="102"/>
    </row>
    <row r="5" spans="1:31">
      <c r="A5" s="322" t="s">
        <v>579</v>
      </c>
      <c r="B5" s="9" t="s">
        <v>755</v>
      </c>
      <c r="C5" s="13" t="s">
        <v>763</v>
      </c>
      <c r="D5" s="13" t="s">
        <v>922</v>
      </c>
      <c r="E5" s="13" t="s">
        <v>789</v>
      </c>
      <c r="F5" s="13" t="s">
        <v>797</v>
      </c>
      <c r="G5" s="13" t="s">
        <v>805</v>
      </c>
      <c r="H5" s="244" t="s">
        <v>813</v>
      </c>
      <c r="I5" s="13" t="s">
        <v>821</v>
      </c>
      <c r="J5" s="13" t="s">
        <v>829</v>
      </c>
      <c r="K5" s="13" t="s">
        <v>837</v>
      </c>
      <c r="L5" s="13" t="s">
        <v>845</v>
      </c>
      <c r="M5" s="18" t="s">
        <v>853</v>
      </c>
      <c r="O5" s="362" t="s">
        <v>1344</v>
      </c>
      <c r="P5" s="382"/>
      <c r="Q5" s="102"/>
      <c r="R5" s="102"/>
      <c r="S5" s="102"/>
      <c r="T5" s="102"/>
      <c r="U5" s="341" t="s">
        <v>1345</v>
      </c>
      <c r="V5" s="342">
        <f>COUNTIF(B3:M3,"*")</f>
        <v>12</v>
      </c>
      <c r="W5" s="102"/>
      <c r="X5" s="102"/>
      <c r="Y5" s="102"/>
      <c r="Z5" s="102"/>
      <c r="AA5" s="102"/>
      <c r="AB5" s="102"/>
      <c r="AC5" s="102"/>
      <c r="AD5" s="102"/>
      <c r="AE5" s="102"/>
    </row>
    <row r="6" spans="1:31">
      <c r="A6" s="322" t="s">
        <v>580</v>
      </c>
      <c r="B6" s="9" t="s">
        <v>756</v>
      </c>
      <c r="C6" s="13" t="s">
        <v>764</v>
      </c>
      <c r="D6" s="13" t="s">
        <v>923</v>
      </c>
      <c r="E6" s="13" t="s">
        <v>790</v>
      </c>
      <c r="F6" s="13" t="s">
        <v>798</v>
      </c>
      <c r="G6" s="13" t="s">
        <v>806</v>
      </c>
      <c r="H6" s="244" t="s">
        <v>814</v>
      </c>
      <c r="I6" s="13" t="s">
        <v>822</v>
      </c>
      <c r="J6" s="13" t="s">
        <v>830</v>
      </c>
      <c r="K6" s="13" t="s">
        <v>838</v>
      </c>
      <c r="L6" s="13" t="s">
        <v>846</v>
      </c>
      <c r="M6" s="18" t="s">
        <v>854</v>
      </c>
      <c r="O6" s="363" t="s">
        <v>1346</v>
      </c>
      <c r="P6" s="382"/>
      <c r="Q6" s="102"/>
      <c r="R6" s="102"/>
      <c r="S6" s="102"/>
      <c r="T6" s="102"/>
      <c r="U6" s="102"/>
      <c r="V6" s="102"/>
      <c r="W6" s="102"/>
      <c r="X6" s="102"/>
      <c r="Y6" s="102"/>
      <c r="Z6" s="102"/>
      <c r="AA6" s="102"/>
      <c r="AB6" s="102"/>
      <c r="AC6" s="102"/>
      <c r="AD6" s="102"/>
      <c r="AE6" s="102"/>
    </row>
    <row r="7" spans="1:31">
      <c r="A7" s="322" t="s">
        <v>581</v>
      </c>
      <c r="B7" s="9" t="s">
        <v>757</v>
      </c>
      <c r="C7" s="13" t="s">
        <v>765</v>
      </c>
      <c r="D7" s="13" t="s">
        <v>783</v>
      </c>
      <c r="E7" s="13" t="s">
        <v>791</v>
      </c>
      <c r="F7" s="13" t="s">
        <v>799</v>
      </c>
      <c r="G7" s="13" t="s">
        <v>807</v>
      </c>
      <c r="H7" s="244" t="s">
        <v>815</v>
      </c>
      <c r="I7" s="13" t="s">
        <v>823</v>
      </c>
      <c r="J7" s="13" t="s">
        <v>831</v>
      </c>
      <c r="K7" s="13" t="s">
        <v>839</v>
      </c>
      <c r="L7" s="13" t="s">
        <v>847</v>
      </c>
      <c r="M7" s="18" t="s">
        <v>855</v>
      </c>
      <c r="O7" s="364" t="s">
        <v>1357</v>
      </c>
      <c r="P7" s="380"/>
      <c r="Q7" s="102"/>
      <c r="R7" s="102"/>
      <c r="S7" s="102"/>
      <c r="T7" s="102"/>
      <c r="U7" s="102"/>
      <c r="V7" s="102"/>
      <c r="W7" s="102"/>
      <c r="X7" s="102"/>
      <c r="Y7" s="102"/>
      <c r="Z7" s="102"/>
      <c r="AA7" s="102"/>
      <c r="AB7" s="102"/>
      <c r="AC7" s="102"/>
      <c r="AD7" s="102"/>
      <c r="AE7" s="102"/>
    </row>
    <row r="8" spans="1:31">
      <c r="A8" s="322" t="s">
        <v>582</v>
      </c>
      <c r="B8" s="9" t="s">
        <v>758</v>
      </c>
      <c r="C8" s="13" t="s">
        <v>766</v>
      </c>
      <c r="D8" s="13" t="s">
        <v>784</v>
      </c>
      <c r="E8" s="13" t="s">
        <v>792</v>
      </c>
      <c r="F8" s="13" t="s">
        <v>800</v>
      </c>
      <c r="G8" s="13" t="s">
        <v>808</v>
      </c>
      <c r="H8" s="244" t="s">
        <v>816</v>
      </c>
      <c r="I8" s="13" t="s">
        <v>824</v>
      </c>
      <c r="J8" s="13" t="s">
        <v>832</v>
      </c>
      <c r="K8" s="13" t="s">
        <v>840</v>
      </c>
      <c r="L8" s="13" t="s">
        <v>848</v>
      </c>
      <c r="M8" s="18" t="s">
        <v>856</v>
      </c>
      <c r="O8" s="365" t="s">
        <v>1347</v>
      </c>
      <c r="P8" s="380"/>
      <c r="Q8" s="102"/>
      <c r="R8" s="102"/>
      <c r="S8" s="102"/>
      <c r="T8" s="102"/>
      <c r="U8" s="102"/>
      <c r="V8" s="102"/>
      <c r="W8" s="102"/>
      <c r="X8" s="102"/>
      <c r="Y8" s="102"/>
      <c r="Z8" s="102"/>
      <c r="AA8" s="102"/>
      <c r="AB8" s="102"/>
      <c r="AC8" s="102"/>
      <c r="AD8" s="102"/>
      <c r="AE8" s="102"/>
    </row>
    <row r="9" spans="1:31">
      <c r="A9" s="322" t="s">
        <v>583</v>
      </c>
      <c r="B9" s="9" t="s">
        <v>759</v>
      </c>
      <c r="C9" s="13" t="s">
        <v>918</v>
      </c>
      <c r="D9" s="13" t="s">
        <v>785</v>
      </c>
      <c r="E9" s="13" t="s">
        <v>793</v>
      </c>
      <c r="F9" s="13" t="s">
        <v>801</v>
      </c>
      <c r="G9" s="13" t="s">
        <v>809</v>
      </c>
      <c r="H9" s="244" t="s">
        <v>817</v>
      </c>
      <c r="I9" s="13" t="s">
        <v>825</v>
      </c>
      <c r="J9" s="13" t="s">
        <v>833</v>
      </c>
      <c r="K9" s="13" t="s">
        <v>841</v>
      </c>
      <c r="L9" s="13" t="s">
        <v>849</v>
      </c>
      <c r="M9" s="18" t="s">
        <v>857</v>
      </c>
      <c r="O9" s="366" t="s">
        <v>1348</v>
      </c>
      <c r="P9" s="380"/>
      <c r="Q9" s="102"/>
      <c r="R9" s="102"/>
      <c r="S9" s="102"/>
      <c r="T9" s="102"/>
      <c r="U9" s="102"/>
      <c r="V9" s="102"/>
      <c r="W9" s="102"/>
      <c r="X9" s="102"/>
      <c r="Y9" s="102"/>
      <c r="Z9" s="102"/>
      <c r="AA9" s="102"/>
      <c r="AB9" s="102"/>
      <c r="AC9" s="102"/>
      <c r="AD9" s="102"/>
      <c r="AE9" s="102"/>
    </row>
    <row r="10" spans="1:31" ht="17" thickBot="1">
      <c r="A10" s="322" t="s">
        <v>584</v>
      </c>
      <c r="B10" s="177" t="s">
        <v>760</v>
      </c>
      <c r="C10" s="43" t="s">
        <v>919</v>
      </c>
      <c r="D10" s="43" t="s">
        <v>786</v>
      </c>
      <c r="E10" s="43" t="s">
        <v>794</v>
      </c>
      <c r="F10" s="43" t="s">
        <v>802</v>
      </c>
      <c r="G10" s="43" t="s">
        <v>810</v>
      </c>
      <c r="H10" s="245" t="s">
        <v>818</v>
      </c>
      <c r="I10" s="43" t="s">
        <v>826</v>
      </c>
      <c r="J10" s="43" t="s">
        <v>834</v>
      </c>
      <c r="K10" s="43" t="s">
        <v>842</v>
      </c>
      <c r="L10" s="43" t="s">
        <v>850</v>
      </c>
      <c r="M10" s="21" t="s">
        <v>858</v>
      </c>
      <c r="O10" s="367" t="s">
        <v>1349</v>
      </c>
      <c r="P10" s="380"/>
      <c r="Q10" s="102"/>
      <c r="R10" s="102"/>
      <c r="S10" s="102"/>
      <c r="T10" s="102"/>
      <c r="U10" s="102"/>
      <c r="V10" s="102"/>
      <c r="W10" s="102"/>
      <c r="X10" s="102"/>
      <c r="Y10" s="102"/>
      <c r="Z10" s="102"/>
      <c r="AA10" s="102"/>
      <c r="AB10" s="102"/>
      <c r="AC10" s="102"/>
      <c r="AD10" s="102"/>
      <c r="AE10" s="102"/>
    </row>
    <row r="11" spans="1:31">
      <c r="A11" s="319"/>
      <c r="B11" s="319"/>
      <c r="C11" s="319"/>
      <c r="D11" s="319"/>
      <c r="E11" s="319"/>
      <c r="F11" s="319"/>
      <c r="G11" s="319"/>
      <c r="H11" s="319"/>
      <c r="I11" s="319"/>
      <c r="J11" s="319"/>
      <c r="K11" s="319"/>
      <c r="L11" s="319"/>
      <c r="M11" s="319"/>
      <c r="N11" s="319"/>
      <c r="O11" s="319"/>
      <c r="P11" s="319"/>
      <c r="Q11" s="102"/>
      <c r="R11" s="102"/>
      <c r="S11" s="102"/>
      <c r="T11" s="102"/>
      <c r="U11" s="102"/>
      <c r="V11" s="102"/>
      <c r="W11" s="102"/>
      <c r="X11" s="102"/>
      <c r="Y11" s="102"/>
      <c r="Z11" s="102"/>
      <c r="AA11" s="102"/>
      <c r="AB11" s="102"/>
      <c r="AC11" s="102"/>
      <c r="AD11" s="102"/>
      <c r="AE11" s="102"/>
    </row>
    <row r="12" spans="1:31">
      <c r="A12" s="319"/>
      <c r="B12" s="210"/>
      <c r="C12" s="324"/>
      <c r="D12" s="319"/>
      <c r="E12" s="319"/>
      <c r="F12" s="319"/>
      <c r="G12" s="319"/>
      <c r="H12" s="319"/>
      <c r="I12" s="319"/>
      <c r="J12" s="319"/>
      <c r="K12" s="319"/>
      <c r="L12" s="319"/>
      <c r="M12" s="347" t="s">
        <v>1350</v>
      </c>
      <c r="N12" s="348">
        <v>5</v>
      </c>
      <c r="O12" s="358"/>
      <c r="P12" s="358"/>
      <c r="Q12" s="102"/>
      <c r="R12" s="102"/>
      <c r="S12" s="102"/>
      <c r="T12" s="102"/>
      <c r="U12" s="102"/>
      <c r="V12" s="102"/>
      <c r="W12" s="102"/>
      <c r="X12" s="102"/>
      <c r="Y12" s="102"/>
      <c r="Z12" s="102"/>
      <c r="AA12" s="102"/>
      <c r="AB12" s="102"/>
      <c r="AC12" s="102"/>
      <c r="AD12" s="102"/>
      <c r="AE12" s="102"/>
    </row>
    <row r="13" spans="1:31" ht="17" thickBot="1">
      <c r="A13" s="319"/>
      <c r="B13" s="210"/>
      <c r="C13" s="324"/>
      <c r="D13" s="319"/>
      <c r="E13" s="319"/>
      <c r="F13" s="319"/>
      <c r="G13" s="319"/>
      <c r="H13" s="319"/>
      <c r="I13" s="319"/>
      <c r="J13" s="319"/>
      <c r="K13" s="319"/>
      <c r="L13" s="319"/>
      <c r="M13" s="319"/>
      <c r="N13" s="319"/>
      <c r="O13" s="319"/>
      <c r="P13" s="319"/>
      <c r="Q13" s="62" t="s">
        <v>455</v>
      </c>
      <c r="R13" s="63"/>
      <c r="S13" s="63"/>
      <c r="T13" s="63"/>
      <c r="U13" s="64" t="s">
        <v>456</v>
      </c>
      <c r="V13" s="65"/>
      <c r="W13" s="65"/>
      <c r="X13" s="65"/>
      <c r="Y13" s="63"/>
      <c r="Z13" s="63"/>
      <c r="AA13" s="63"/>
      <c r="AB13" s="63"/>
      <c r="AC13" s="63"/>
      <c r="AD13" s="63"/>
      <c r="AE13" s="63"/>
    </row>
    <row r="14" spans="1:31" ht="49" thickBot="1">
      <c r="A14" s="102"/>
      <c r="B14" s="102"/>
      <c r="C14" s="102"/>
      <c r="D14" s="102"/>
      <c r="E14" s="102"/>
      <c r="F14" s="102"/>
      <c r="G14" s="102"/>
      <c r="H14" s="102"/>
      <c r="I14" s="102"/>
      <c r="J14" s="102"/>
      <c r="K14" s="102"/>
      <c r="L14" s="102"/>
      <c r="M14" s="102"/>
      <c r="N14" s="102"/>
      <c r="O14" s="102"/>
      <c r="P14" s="102"/>
      <c r="Q14" s="66" t="s">
        <v>457</v>
      </c>
      <c r="R14" s="67" t="s">
        <v>458</v>
      </c>
      <c r="S14" s="68" t="str">
        <f>"Total Volume (uL) "&amp;V3&amp;" rxn + 10% error"</f>
        <v>Total Volume (uL) 96 rxn + 10% error</v>
      </c>
      <c r="T14" s="63"/>
      <c r="U14" s="325" t="s">
        <v>457</v>
      </c>
      <c r="V14" s="326" t="s">
        <v>458</v>
      </c>
      <c r="W14" s="326" t="str">
        <f>"Total Vol (uL)
"&amp;V4&amp;" rxn+10% error"</f>
        <v>Total Vol (uL)
8 rxn+10% error</v>
      </c>
      <c r="X14" s="327" t="str">
        <f>$V$5 &amp; " MM (+error)"</f>
        <v>12 MM (+error)</v>
      </c>
      <c r="Y14" s="63"/>
      <c r="Z14" s="63"/>
      <c r="AA14" s="63"/>
      <c r="AB14" s="63"/>
      <c r="AC14" s="63"/>
      <c r="AD14" s="63"/>
      <c r="AE14" s="63"/>
    </row>
    <row r="15" spans="1:31" ht="48">
      <c r="A15" s="102"/>
      <c r="B15" s="102"/>
      <c r="C15" s="102"/>
      <c r="D15" s="102"/>
      <c r="E15" s="102"/>
      <c r="F15" s="102"/>
      <c r="G15" s="102"/>
      <c r="H15" s="102"/>
      <c r="I15" s="102"/>
      <c r="J15" s="102"/>
      <c r="K15" s="102"/>
      <c r="L15" s="102"/>
      <c r="M15" s="102"/>
      <c r="N15" s="102"/>
      <c r="O15" s="102"/>
      <c r="P15" s="102"/>
      <c r="Q15" s="70" t="s">
        <v>461</v>
      </c>
      <c r="R15" s="71">
        <v>0.6</v>
      </c>
      <c r="S15" s="72">
        <f>R15*$V$3*1.1</f>
        <v>63.36</v>
      </c>
      <c r="T15" s="63"/>
      <c r="U15" s="328" t="s">
        <v>473</v>
      </c>
      <c r="V15" s="329">
        <v>2</v>
      </c>
      <c r="W15" s="329">
        <f>(V15*$V$4*1.1)</f>
        <v>17.600000000000001</v>
      </c>
      <c r="X15" s="330">
        <f>W15*$V$5*1.1</f>
        <v>232.32000000000005</v>
      </c>
      <c r="Y15" s="63"/>
      <c r="Z15" s="63"/>
      <c r="AA15" s="63"/>
      <c r="AB15" s="63"/>
      <c r="AC15" s="63"/>
      <c r="AD15" s="63"/>
      <c r="AE15" s="63"/>
    </row>
    <row r="16" spans="1:31">
      <c r="A16" s="102"/>
      <c r="B16" s="102"/>
      <c r="C16" s="102"/>
      <c r="D16" s="102"/>
      <c r="E16" s="102"/>
      <c r="F16" s="102"/>
      <c r="G16" s="102"/>
      <c r="H16" s="102"/>
      <c r="I16" s="102"/>
      <c r="J16" s="102"/>
      <c r="K16" s="102"/>
      <c r="L16" s="102"/>
      <c r="M16" s="102"/>
      <c r="N16" s="102"/>
      <c r="O16" s="102"/>
      <c r="P16" s="102"/>
      <c r="Q16" s="76" t="s">
        <v>465</v>
      </c>
      <c r="R16" s="77">
        <v>0.6</v>
      </c>
      <c r="S16" s="78">
        <f>R16*$V$3*1.1</f>
        <v>63.36</v>
      </c>
      <c r="T16" s="63"/>
      <c r="U16" s="100" t="s">
        <v>1351</v>
      </c>
      <c r="V16" s="97">
        <v>1</v>
      </c>
      <c r="W16" s="329">
        <f>(V16*$V$4*1.1)</f>
        <v>8.8000000000000007</v>
      </c>
      <c r="X16" s="330">
        <f t="shared" ref="X16:X17" si="0">W16*$V$5*1.1</f>
        <v>116.16000000000003</v>
      </c>
      <c r="Y16" s="63"/>
      <c r="Z16" s="63"/>
      <c r="AA16" s="63"/>
      <c r="AB16" s="63"/>
      <c r="AC16" s="63"/>
      <c r="AD16" s="63"/>
      <c r="AE16" s="63"/>
    </row>
    <row r="17" spans="1:31" ht="17" thickBot="1">
      <c r="A17" s="102"/>
      <c r="B17" s="102"/>
      <c r="C17" s="102"/>
      <c r="D17" s="102"/>
      <c r="E17" s="102"/>
      <c r="F17" s="102"/>
      <c r="G17" s="102"/>
      <c r="H17" s="102"/>
      <c r="I17" s="102"/>
      <c r="J17" s="102"/>
      <c r="K17" s="102"/>
      <c r="L17" s="102"/>
      <c r="M17" s="102"/>
      <c r="N17" s="102"/>
      <c r="O17" s="102"/>
      <c r="P17" s="102"/>
      <c r="Q17" s="85" t="s">
        <v>467</v>
      </c>
      <c r="R17" s="86">
        <v>0.8</v>
      </c>
      <c r="S17" s="87">
        <f>R17*$V$3*1.1</f>
        <v>84.480000000000018</v>
      </c>
      <c r="T17" s="63"/>
      <c r="U17" s="331" t="s">
        <v>477</v>
      </c>
      <c r="V17" s="332">
        <v>1</v>
      </c>
      <c r="W17" s="329">
        <f>(V17*$V$4*1.1)</f>
        <v>8.8000000000000007</v>
      </c>
      <c r="X17" s="330">
        <f t="shared" si="0"/>
        <v>116.16000000000003</v>
      </c>
      <c r="Y17" s="63"/>
      <c r="Z17" s="63"/>
      <c r="AA17" s="63"/>
      <c r="AB17" s="63"/>
      <c r="AC17" s="63"/>
      <c r="AD17" s="63"/>
      <c r="AE17" s="63"/>
    </row>
    <row r="18" spans="1:31" ht="17" thickBot="1">
      <c r="A18" s="102"/>
      <c r="B18" s="102"/>
      <c r="C18" s="102"/>
      <c r="D18" s="102"/>
      <c r="E18" s="102"/>
      <c r="F18" s="102"/>
      <c r="G18" s="102"/>
      <c r="H18" s="102"/>
      <c r="I18" s="102"/>
      <c r="J18" s="102"/>
      <c r="K18" s="102"/>
      <c r="L18" s="102"/>
      <c r="M18" s="102"/>
      <c r="N18" s="102"/>
      <c r="O18" s="102"/>
      <c r="P18" s="102"/>
      <c r="Q18" s="88" t="s">
        <v>468</v>
      </c>
      <c r="R18" s="89">
        <f>SUM(R15:R17)</f>
        <v>2</v>
      </c>
      <c r="S18" s="90">
        <f>SUM(S15:S17)</f>
        <v>211.20000000000002</v>
      </c>
      <c r="T18" s="63"/>
      <c r="U18" s="333" t="s">
        <v>468</v>
      </c>
      <c r="V18" s="334">
        <f>SUM(V15:V17)</f>
        <v>4</v>
      </c>
      <c r="W18" s="334">
        <f>SUM(W15:W17)</f>
        <v>35.200000000000003</v>
      </c>
      <c r="X18" s="335">
        <f>SUM(X15:X17)</f>
        <v>464.6400000000001</v>
      </c>
      <c r="Y18" s="63"/>
      <c r="Z18" s="63"/>
      <c r="AA18" s="63"/>
      <c r="AB18" s="63"/>
      <c r="AC18" s="63"/>
      <c r="AD18" s="63"/>
      <c r="AE18" s="63"/>
    </row>
    <row r="19" spans="1:31">
      <c r="A19" s="102"/>
      <c r="B19" s="102"/>
      <c r="C19" s="102"/>
      <c r="D19" s="102"/>
      <c r="E19" s="102"/>
      <c r="F19" s="102"/>
      <c r="G19" s="102"/>
      <c r="H19" s="102"/>
      <c r="I19" s="102"/>
      <c r="J19" s="102"/>
      <c r="K19" s="102"/>
      <c r="L19" s="102"/>
      <c r="M19" s="102"/>
      <c r="N19" s="102"/>
      <c r="O19" s="102"/>
      <c r="P19" s="102"/>
      <c r="Q19" s="336"/>
      <c r="R19" s="336"/>
      <c r="S19" s="336"/>
      <c r="T19" s="63"/>
      <c r="U19" s="63"/>
      <c r="V19" s="63"/>
      <c r="W19" s="63"/>
      <c r="X19" s="63"/>
      <c r="Y19" s="63"/>
      <c r="Z19" s="63"/>
      <c r="AA19" s="63"/>
      <c r="AB19" s="63"/>
      <c r="AC19" s="63"/>
      <c r="AD19" s="63"/>
      <c r="AE19" s="63"/>
    </row>
    <row r="20" spans="1:31" ht="17" thickBot="1">
      <c r="A20" s="102"/>
      <c r="B20" s="102"/>
      <c r="C20" s="102"/>
      <c r="D20" s="102"/>
      <c r="E20" s="102"/>
      <c r="F20" s="102"/>
      <c r="G20" s="102"/>
      <c r="H20" s="102"/>
      <c r="I20" s="102"/>
      <c r="J20" s="102"/>
      <c r="K20" s="102"/>
      <c r="L20" s="102"/>
      <c r="M20" s="102"/>
      <c r="N20" s="102"/>
      <c r="O20" s="102"/>
      <c r="P20" s="102"/>
      <c r="Q20" s="102"/>
      <c r="R20" s="102"/>
      <c r="S20" s="102"/>
      <c r="T20" s="63"/>
      <c r="U20" s="64" t="s">
        <v>456</v>
      </c>
      <c r="V20" s="65"/>
      <c r="W20" s="65"/>
      <c r="X20" s="65"/>
      <c r="Y20" s="64" t="s">
        <v>456</v>
      </c>
      <c r="Z20" s="65"/>
      <c r="AA20" s="65"/>
      <c r="AB20" s="65"/>
      <c r="AC20" s="64" t="s">
        <v>456</v>
      </c>
      <c r="AD20" s="65"/>
      <c r="AE20" s="63"/>
    </row>
    <row r="21" spans="1:31" ht="49" thickBot="1">
      <c r="A21" s="102"/>
      <c r="B21" s="102"/>
      <c r="C21" s="102"/>
      <c r="D21" s="102"/>
      <c r="E21" s="102"/>
      <c r="F21" s="102"/>
      <c r="G21" s="102"/>
      <c r="H21" s="102"/>
      <c r="I21" s="102"/>
      <c r="J21" s="102"/>
      <c r="K21" s="102"/>
      <c r="L21" s="102"/>
      <c r="M21" s="102"/>
      <c r="N21" s="102"/>
      <c r="O21" s="323"/>
      <c r="P21" s="323"/>
      <c r="Q21" s="102"/>
      <c r="R21" s="102"/>
      <c r="S21" s="102"/>
      <c r="T21" s="102"/>
      <c r="U21" s="69" t="s">
        <v>459</v>
      </c>
      <c r="V21" s="67" t="s">
        <v>458</v>
      </c>
      <c r="W21" s="68" t="s">
        <v>460</v>
      </c>
      <c r="X21" s="91"/>
      <c r="Y21" s="69" t="s">
        <v>469</v>
      </c>
      <c r="Z21" s="67" t="s">
        <v>458</v>
      </c>
      <c r="AA21" s="68" t="s">
        <v>460</v>
      </c>
      <c r="AB21" s="91"/>
      <c r="AC21" s="69" t="s">
        <v>457</v>
      </c>
      <c r="AD21" s="68" t="s">
        <v>458</v>
      </c>
      <c r="AE21" s="63"/>
    </row>
    <row r="22" spans="1:31">
      <c r="A22" s="102"/>
      <c r="B22" s="102"/>
      <c r="C22" s="102"/>
      <c r="D22" s="102"/>
      <c r="E22" s="102"/>
      <c r="F22" s="102"/>
      <c r="G22" s="102"/>
      <c r="H22" s="102"/>
      <c r="I22" s="102"/>
      <c r="J22" s="102"/>
      <c r="K22" s="102"/>
      <c r="L22" s="102"/>
      <c r="M22" s="102"/>
      <c r="N22" s="102"/>
      <c r="O22" s="323"/>
      <c r="P22" s="323"/>
      <c r="Q22" s="102"/>
      <c r="R22" s="102"/>
      <c r="S22" s="102"/>
      <c r="T22" s="102"/>
      <c r="U22" s="73" t="s">
        <v>462</v>
      </c>
      <c r="V22" s="74">
        <v>0.5</v>
      </c>
      <c r="W22" s="75">
        <f>V22*$V$4*1.1*$V$5*1.1*1.1</f>
        <v>63.888000000000019</v>
      </c>
      <c r="X22" s="92"/>
      <c r="Y22" s="73" t="s">
        <v>470</v>
      </c>
      <c r="Z22" s="74">
        <v>0.5</v>
      </c>
      <c r="AA22" s="75">
        <f>Z22*$V$4*1.1</f>
        <v>4.4000000000000004</v>
      </c>
      <c r="AB22" s="92"/>
      <c r="AC22" s="93" t="s">
        <v>471</v>
      </c>
      <c r="AD22" s="337">
        <v>15</v>
      </c>
      <c r="AE22" s="63"/>
    </row>
    <row r="23" spans="1:31" ht="49" thickBot="1">
      <c r="A23" s="102"/>
      <c r="B23" s="102"/>
      <c r="C23" s="102"/>
      <c r="D23" s="102"/>
      <c r="E23" s="102"/>
      <c r="F23" s="102"/>
      <c r="G23" s="102"/>
      <c r="H23" s="102"/>
      <c r="I23" s="102"/>
      <c r="J23" s="102"/>
      <c r="K23" s="102"/>
      <c r="L23" s="102"/>
      <c r="M23" s="102"/>
      <c r="N23" s="102"/>
      <c r="O23" s="323"/>
      <c r="P23" s="323"/>
      <c r="Q23" s="102"/>
      <c r="R23" s="102"/>
      <c r="S23" s="102"/>
      <c r="T23" s="102"/>
      <c r="U23" s="79" t="s">
        <v>464</v>
      </c>
      <c r="V23" s="80">
        <v>0.5</v>
      </c>
      <c r="W23" s="81">
        <f>V23*$V$4*1.1*$V$5*1.1*1.1</f>
        <v>63.888000000000019</v>
      </c>
      <c r="X23" s="92"/>
      <c r="Y23" s="79" t="s">
        <v>472</v>
      </c>
      <c r="Z23" s="80">
        <v>0.5</v>
      </c>
      <c r="AA23" s="81">
        <f>Z23*$V$4*1.1</f>
        <v>4.4000000000000004</v>
      </c>
      <c r="AB23" s="92"/>
      <c r="AC23" s="96" t="s">
        <v>473</v>
      </c>
      <c r="AD23" s="338">
        <v>2</v>
      </c>
      <c r="AE23" s="63"/>
    </row>
    <row r="24" spans="1:31" ht="17" thickBot="1">
      <c r="A24" s="102"/>
      <c r="B24" s="102"/>
      <c r="C24" s="102"/>
      <c r="D24" s="102"/>
      <c r="E24" s="102"/>
      <c r="F24" s="102"/>
      <c r="G24" s="102"/>
      <c r="H24" s="102"/>
      <c r="I24" s="102"/>
      <c r="J24" s="102"/>
      <c r="K24" s="102"/>
      <c r="L24" s="102"/>
      <c r="M24" s="102"/>
      <c r="N24" s="102"/>
      <c r="O24" s="323"/>
      <c r="P24" s="323"/>
      <c r="Q24" s="102"/>
      <c r="R24" s="102"/>
      <c r="S24" s="102"/>
      <c r="T24" s="102"/>
      <c r="U24" s="82" t="s">
        <v>466</v>
      </c>
      <c r="V24" s="83">
        <v>1</v>
      </c>
      <c r="W24" s="84">
        <f>SUM(W22:W23)</f>
        <v>127.77600000000004</v>
      </c>
      <c r="X24" s="99"/>
      <c r="Y24" s="82" t="s">
        <v>474</v>
      </c>
      <c r="Z24" s="83">
        <v>1</v>
      </c>
      <c r="AA24" s="84">
        <f>SUM(AA22:AA23)</f>
        <v>8.8000000000000007</v>
      </c>
      <c r="AB24" s="99"/>
      <c r="AC24" s="100" t="s">
        <v>1351</v>
      </c>
      <c r="AD24" s="338">
        <v>1</v>
      </c>
      <c r="AE24" s="63"/>
    </row>
    <row r="25" spans="1:31">
      <c r="A25" s="102"/>
      <c r="B25" s="102"/>
      <c r="C25" s="102"/>
      <c r="D25" s="102"/>
      <c r="E25" s="102"/>
      <c r="F25" s="102"/>
      <c r="G25" s="102"/>
      <c r="H25" s="102"/>
      <c r="I25" s="102"/>
      <c r="J25" s="102"/>
      <c r="K25" s="102"/>
      <c r="L25" s="102"/>
      <c r="M25" s="102"/>
      <c r="N25" s="102"/>
      <c r="O25" s="323"/>
      <c r="P25" s="323"/>
      <c r="Q25" s="102"/>
      <c r="R25" s="102"/>
      <c r="S25" s="102"/>
      <c r="T25" s="102"/>
      <c r="U25" s="65"/>
      <c r="V25" s="102"/>
      <c r="W25" s="102"/>
      <c r="X25" s="102"/>
      <c r="Y25" s="101" t="s">
        <v>1352</v>
      </c>
      <c r="Z25" s="102"/>
      <c r="AA25" s="65"/>
      <c r="AB25" s="65"/>
      <c r="AC25" s="100" t="s">
        <v>1353</v>
      </c>
      <c r="AD25" s="338">
        <v>1</v>
      </c>
      <c r="AE25" s="63"/>
    </row>
    <row r="26" spans="1:31" ht="17" thickBot="1">
      <c r="A26" s="102"/>
      <c r="B26" s="102"/>
      <c r="C26" s="102"/>
      <c r="D26" s="102"/>
      <c r="E26" s="102"/>
      <c r="F26" s="102"/>
      <c r="G26" s="102"/>
      <c r="H26" s="102"/>
      <c r="I26" s="102"/>
      <c r="J26" s="102"/>
      <c r="K26" s="102"/>
      <c r="L26" s="102"/>
      <c r="M26" s="102"/>
      <c r="N26" s="102"/>
      <c r="O26" s="323"/>
      <c r="P26" s="323"/>
      <c r="Q26" s="64"/>
      <c r="R26" s="64"/>
      <c r="S26" s="65"/>
      <c r="T26" s="102"/>
      <c r="U26" s="102"/>
      <c r="V26" s="102"/>
      <c r="W26" s="64" t="s">
        <v>456</v>
      </c>
      <c r="X26" s="65"/>
      <c r="Y26" s="102"/>
      <c r="Z26" s="102"/>
      <c r="AA26" s="102"/>
      <c r="AB26" s="102"/>
      <c r="AC26" s="103" t="s">
        <v>477</v>
      </c>
      <c r="AD26" s="339">
        <v>1</v>
      </c>
      <c r="AE26" s="63"/>
    </row>
    <row r="27" spans="1:31" ht="65" thickBot="1">
      <c r="A27" s="102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323"/>
      <c r="P27" s="323"/>
      <c r="Q27" s="102"/>
      <c r="R27" s="102"/>
      <c r="S27" s="102"/>
      <c r="T27" s="65"/>
      <c r="U27" s="65"/>
      <c r="V27" s="65"/>
      <c r="W27" s="69" t="s">
        <v>1354</v>
      </c>
      <c r="X27" s="68" t="str">
        <f>"Total Vol (uL) "&amp;
$V$4&amp;" rxn + 10% error"</f>
        <v>Total Vol (uL) 8 rxn + 10% error</v>
      </c>
      <c r="Y27" s="102"/>
      <c r="Z27" s="102"/>
      <c r="AA27" s="102"/>
      <c r="AB27" s="102"/>
      <c r="AC27" s="106" t="s">
        <v>468</v>
      </c>
      <c r="AD27" s="340">
        <f>SUM(AD22:AD26)</f>
        <v>20</v>
      </c>
      <c r="AE27" s="63"/>
    </row>
    <row r="28" spans="1:31">
      <c r="A28" s="102"/>
      <c r="B28" s="102"/>
      <c r="C28" s="102"/>
      <c r="D28" s="102"/>
      <c r="E28" s="102"/>
      <c r="F28" s="102"/>
      <c r="G28" s="102"/>
      <c r="H28" s="102"/>
      <c r="I28" s="102"/>
      <c r="J28" s="102"/>
      <c r="K28" s="102"/>
      <c r="L28" s="102"/>
      <c r="M28" s="102"/>
      <c r="N28" s="102"/>
      <c r="O28" s="102"/>
      <c r="P28" s="102"/>
      <c r="Q28" s="102"/>
      <c r="R28" s="102"/>
      <c r="S28" s="102"/>
      <c r="T28" s="102"/>
      <c r="U28" s="102"/>
      <c r="V28" s="102"/>
      <c r="W28" s="93" t="s">
        <v>1355</v>
      </c>
      <c r="X28" s="337">
        <f>V18*$V$4*1.1</f>
        <v>35.200000000000003</v>
      </c>
      <c r="Y28" s="102"/>
      <c r="Z28" s="102"/>
      <c r="AA28" s="102"/>
      <c r="AB28" s="102"/>
      <c r="AC28" s="65"/>
      <c r="AD28" s="65"/>
      <c r="AE28" s="102"/>
    </row>
    <row r="29" spans="1:31">
      <c r="A29" s="102"/>
      <c r="B29" s="102"/>
      <c r="C29" s="102"/>
      <c r="D29" s="102"/>
      <c r="E29" s="102"/>
      <c r="F29" s="102"/>
      <c r="G29" s="102"/>
      <c r="H29" s="102"/>
      <c r="I29" s="102"/>
      <c r="J29" s="102"/>
      <c r="K29" s="102"/>
      <c r="L29" s="102"/>
      <c r="M29" s="102"/>
      <c r="N29" s="102"/>
      <c r="O29" s="102"/>
      <c r="P29" s="102"/>
      <c r="Q29" s="102"/>
      <c r="R29" s="102"/>
      <c r="S29" s="102"/>
      <c r="T29" s="102"/>
      <c r="U29" s="102"/>
      <c r="V29" s="102"/>
      <c r="W29" s="100" t="s">
        <v>1353</v>
      </c>
      <c r="X29" s="338">
        <f>AD25*$V$4*1.1</f>
        <v>8.8000000000000007</v>
      </c>
      <c r="Y29" s="102"/>
      <c r="Z29" s="102"/>
      <c r="AA29" s="102"/>
      <c r="AB29" s="102"/>
      <c r="AC29" s="102"/>
      <c r="AD29" s="102"/>
      <c r="AE29" s="102"/>
    </row>
    <row r="30" spans="1:31" ht="17" thickBot="1">
      <c r="A30" s="102"/>
      <c r="B30" s="102"/>
      <c r="C30" s="102"/>
      <c r="D30" s="102"/>
      <c r="E30" s="102"/>
      <c r="F30" s="102"/>
      <c r="G30" s="102"/>
      <c r="H30" s="102"/>
      <c r="I30" s="102"/>
      <c r="J30" s="102"/>
      <c r="K30" s="102"/>
      <c r="L30" s="102"/>
      <c r="M30" s="102"/>
      <c r="N30" s="102"/>
      <c r="O30" s="102"/>
      <c r="P30" s="102"/>
      <c r="Q30" s="102"/>
      <c r="R30" s="102"/>
      <c r="S30" s="102"/>
      <c r="T30" s="102"/>
      <c r="U30" s="102"/>
      <c r="V30" s="102"/>
      <c r="W30" s="103" t="s">
        <v>471</v>
      </c>
      <c r="X30" s="339">
        <f>AD22*$V$4*1.1</f>
        <v>132</v>
      </c>
      <c r="Y30" s="102"/>
      <c r="Z30" s="102"/>
      <c r="AA30" s="102"/>
      <c r="AB30" s="102"/>
      <c r="AC30" s="102"/>
      <c r="AD30" s="102"/>
      <c r="AE30" s="102"/>
    </row>
    <row r="31" spans="1:31" ht="17" thickBot="1">
      <c r="A31" s="102"/>
      <c r="B31" s="102"/>
      <c r="C31" s="102"/>
      <c r="D31" s="102"/>
      <c r="E31" s="102"/>
      <c r="F31" s="102"/>
      <c r="G31" s="102"/>
      <c r="H31" s="102"/>
      <c r="I31" s="102"/>
      <c r="J31" s="102"/>
      <c r="K31" s="102"/>
      <c r="L31" s="102"/>
      <c r="M31" s="102"/>
      <c r="N31" s="102"/>
      <c r="O31" s="102"/>
      <c r="P31" s="102"/>
      <c r="Q31" s="102"/>
      <c r="R31" s="102"/>
      <c r="S31" s="102"/>
      <c r="T31" s="102"/>
      <c r="U31" s="102"/>
      <c r="V31" s="102"/>
      <c r="W31" s="106" t="s">
        <v>468</v>
      </c>
      <c r="X31" s="340">
        <f>SUM(X28:X30)</f>
        <v>176</v>
      </c>
      <c r="Y31" s="102"/>
      <c r="Z31" s="102"/>
      <c r="AA31" s="102"/>
      <c r="AB31" s="102"/>
      <c r="AC31" s="102"/>
      <c r="AD31" s="102"/>
      <c r="AE31" s="102"/>
    </row>
    <row r="32" spans="1:31">
      <c r="A32" s="102"/>
      <c r="B32" s="102"/>
      <c r="C32" s="102"/>
      <c r="D32" s="102"/>
      <c r="E32" s="102"/>
      <c r="F32" s="102"/>
      <c r="G32" s="102"/>
      <c r="H32" s="102"/>
      <c r="I32" s="102"/>
      <c r="J32" s="102"/>
      <c r="K32" s="102"/>
      <c r="L32" s="102"/>
      <c r="M32" s="102"/>
      <c r="N32" s="102"/>
      <c r="O32" s="102"/>
      <c r="P32" s="102"/>
      <c r="Q32" s="102"/>
      <c r="R32" s="65"/>
      <c r="S32" s="65"/>
      <c r="T32" s="102"/>
      <c r="U32" s="102"/>
      <c r="V32" s="102"/>
      <c r="W32" s="63"/>
      <c r="X32" s="63"/>
      <c r="Y32" s="102"/>
      <c r="Z32" s="102"/>
      <c r="AA32" s="102"/>
      <c r="AB32" s="102"/>
      <c r="AC32" s="102"/>
      <c r="AD32" s="102"/>
      <c r="AE32" s="65"/>
    </row>
    <row r="33" spans="1:31">
      <c r="A33" s="102"/>
      <c r="B33" s="102"/>
      <c r="C33" s="102"/>
      <c r="D33" s="102"/>
      <c r="E33" s="102"/>
      <c r="F33" s="102"/>
      <c r="G33" s="102"/>
      <c r="H33" s="102"/>
      <c r="I33" s="102"/>
      <c r="J33" s="102"/>
      <c r="K33" s="102"/>
      <c r="L33" s="102"/>
      <c r="M33" s="102"/>
      <c r="N33" s="102"/>
      <c r="O33" s="102"/>
      <c r="P33" s="102"/>
      <c r="T33" s="65"/>
      <c r="U33" s="65"/>
      <c r="V33" s="65"/>
      <c r="W33" s="63" t="s">
        <v>1356</v>
      </c>
      <c r="X33" s="63"/>
      <c r="Y33" s="102"/>
      <c r="Z33" s="102"/>
      <c r="AA33" s="102"/>
      <c r="AB33" s="102"/>
      <c r="AC33" s="65"/>
      <c r="AD33" s="65"/>
      <c r="AE33" s="63"/>
    </row>
  </sheetData>
  <pageMargins left="0.7" right="0.7" top="0.75" bottom="0.75" header="0.3" footer="0.3"/>
  <pageSetup scale="39" orientation="landscape" horizontalDpi="0" verticalDpi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33B0B5-F001-364F-9C62-CAB7A9406E8C}">
  <sheetPr>
    <pageSetUpPr fitToPage="1"/>
  </sheetPr>
  <dimension ref="A1:AE33"/>
  <sheetViews>
    <sheetView workbookViewId="0">
      <selection activeCell="C15" sqref="C15"/>
    </sheetView>
  </sheetViews>
  <sheetFormatPr baseColWidth="10" defaultRowHeight="16"/>
  <cols>
    <col min="1" max="1" width="2.140625" bestFit="1" customWidth="1"/>
    <col min="2" max="10" width="8" bestFit="1" customWidth="1"/>
    <col min="11" max="11" width="8.42578125" bestFit="1" customWidth="1"/>
    <col min="12" max="13" width="9.42578125" bestFit="1" customWidth="1"/>
    <col min="14" max="14" width="2" bestFit="1" customWidth="1"/>
    <col min="15" max="15" width="9.140625" bestFit="1" customWidth="1"/>
    <col min="16" max="16" width="1.42578125" customWidth="1"/>
    <col min="17" max="17" width="11.85546875" customWidth="1"/>
    <col min="18" max="18" width="7.5703125" customWidth="1"/>
    <col min="19" max="19" width="14.42578125" customWidth="1"/>
    <col min="20" max="20" width="2.5703125" customWidth="1"/>
    <col min="21" max="21" width="11.85546875" bestFit="1" customWidth="1"/>
    <col min="22" max="22" width="7.42578125" customWidth="1"/>
    <col min="23" max="23" width="12.5703125" customWidth="1"/>
    <col min="24" max="24" width="13.5703125" customWidth="1"/>
    <col min="25" max="25" width="9.7109375" customWidth="1"/>
    <col min="26" max="26" width="10" customWidth="1"/>
    <col min="27" max="27" width="9.5703125" bestFit="1" customWidth="1"/>
    <col min="28" max="28" width="3.42578125" customWidth="1"/>
    <col min="29" max="29" width="12.28515625" customWidth="1"/>
    <col min="30" max="30" width="12" customWidth="1"/>
  </cols>
  <sheetData>
    <row r="1" spans="1:31">
      <c r="A1" s="317"/>
      <c r="B1" s="369" t="s">
        <v>1328</v>
      </c>
      <c r="C1" s="370" t="s">
        <v>1329</v>
      </c>
      <c r="D1" s="371" t="s">
        <v>1330</v>
      </c>
      <c r="E1" s="372" t="s">
        <v>1331</v>
      </c>
      <c r="F1" s="368" t="s">
        <v>1332</v>
      </c>
      <c r="G1" s="373" t="s">
        <v>1333</v>
      </c>
      <c r="H1" s="374" t="s">
        <v>1334</v>
      </c>
      <c r="I1" s="375" t="s">
        <v>1335</v>
      </c>
      <c r="J1" s="376" t="s">
        <v>1336</v>
      </c>
      <c r="K1" s="377" t="s">
        <v>1337</v>
      </c>
      <c r="L1" s="378" t="s">
        <v>1338</v>
      </c>
      <c r="M1" s="379" t="s">
        <v>1339</v>
      </c>
      <c r="N1" s="318"/>
      <c r="O1" s="319"/>
      <c r="P1" s="319"/>
      <c r="Q1" s="102"/>
      <c r="R1" s="102"/>
      <c r="S1" s="102"/>
      <c r="T1" s="102"/>
      <c r="U1" s="102"/>
      <c r="V1" s="102"/>
      <c r="W1" s="102"/>
      <c r="X1" s="102"/>
      <c r="Y1" s="102"/>
      <c r="Z1" s="102"/>
      <c r="AA1" s="102"/>
      <c r="AB1" s="102"/>
      <c r="AC1" s="102"/>
      <c r="AD1" s="102"/>
      <c r="AE1" s="102"/>
    </row>
    <row r="2" spans="1:31" ht="17" thickBot="1">
      <c r="A2" s="319"/>
      <c r="B2" s="320">
        <v>1</v>
      </c>
      <c r="C2" s="320">
        <v>2</v>
      </c>
      <c r="D2" s="320">
        <v>3</v>
      </c>
      <c r="E2" s="320">
        <v>4</v>
      </c>
      <c r="F2" s="320">
        <v>5</v>
      </c>
      <c r="G2" s="320">
        <v>6</v>
      </c>
      <c r="H2" s="320">
        <v>7</v>
      </c>
      <c r="I2" s="320">
        <v>8</v>
      </c>
      <c r="J2" s="320">
        <v>9</v>
      </c>
      <c r="K2" s="320">
        <v>10</v>
      </c>
      <c r="L2" s="320">
        <v>11</v>
      </c>
      <c r="M2" s="320">
        <v>12</v>
      </c>
      <c r="N2" s="320"/>
      <c r="O2" s="321"/>
      <c r="P2" s="321"/>
      <c r="Q2" s="102"/>
      <c r="R2" s="102"/>
      <c r="S2" s="102"/>
      <c r="T2" s="102"/>
      <c r="U2" s="102"/>
      <c r="V2" s="589"/>
      <c r="W2" s="102"/>
      <c r="X2" s="102"/>
      <c r="Y2" s="102"/>
      <c r="Z2" s="102"/>
      <c r="AA2" s="102"/>
      <c r="AB2" s="102"/>
      <c r="AC2" s="102"/>
      <c r="AD2" s="102"/>
      <c r="AE2" s="102"/>
    </row>
    <row r="3" spans="1:31">
      <c r="A3" s="322" t="s">
        <v>577</v>
      </c>
      <c r="B3" s="248" t="s">
        <v>859</v>
      </c>
      <c r="C3" s="249" t="s">
        <v>865</v>
      </c>
      <c r="D3" s="249" t="s">
        <v>871</v>
      </c>
      <c r="E3" s="249" t="s">
        <v>877</v>
      </c>
      <c r="F3" s="249" t="s">
        <v>883</v>
      </c>
      <c r="G3" s="249" t="s">
        <v>889</v>
      </c>
      <c r="H3" s="249" t="s">
        <v>894</v>
      </c>
      <c r="I3" s="249" t="s">
        <v>899</v>
      </c>
      <c r="J3" s="249" t="s">
        <v>904</v>
      </c>
      <c r="K3" s="249" t="s">
        <v>909</v>
      </c>
      <c r="L3" s="249" t="s">
        <v>914</v>
      </c>
      <c r="M3" s="95" t="s">
        <v>927</v>
      </c>
      <c r="N3" s="170"/>
      <c r="O3" s="360" t="s">
        <v>1340</v>
      </c>
      <c r="P3" s="382"/>
      <c r="Q3" s="102"/>
      <c r="R3" s="102"/>
      <c r="S3" s="102"/>
      <c r="T3" s="102"/>
      <c r="U3" s="341" t="s">
        <v>1341</v>
      </c>
      <c r="V3" s="342">
        <f>COUNTIF(B3:M10,"*")</f>
        <v>65</v>
      </c>
      <c r="W3" s="102"/>
      <c r="X3" s="102"/>
      <c r="Y3" s="102"/>
      <c r="Z3" s="102"/>
      <c r="AA3" s="102"/>
      <c r="AB3" s="102"/>
      <c r="AC3" s="102"/>
      <c r="AD3" s="102"/>
      <c r="AE3" s="102"/>
    </row>
    <row r="4" spans="1:31">
      <c r="A4" s="322" t="s">
        <v>578</v>
      </c>
      <c r="B4" s="201" t="s">
        <v>860</v>
      </c>
      <c r="C4" s="38" t="s">
        <v>866</v>
      </c>
      <c r="D4" s="38" t="s">
        <v>872</v>
      </c>
      <c r="E4" s="38" t="s">
        <v>878</v>
      </c>
      <c r="F4" s="38" t="s">
        <v>884</v>
      </c>
      <c r="G4" s="38" t="s">
        <v>890</v>
      </c>
      <c r="H4" s="38" t="s">
        <v>895</v>
      </c>
      <c r="I4" s="38" t="s">
        <v>900</v>
      </c>
      <c r="J4" s="38" t="s">
        <v>905</v>
      </c>
      <c r="K4" s="38" t="s">
        <v>910</v>
      </c>
      <c r="L4" s="38" t="s">
        <v>915</v>
      </c>
      <c r="M4" s="98" t="s">
        <v>928</v>
      </c>
      <c r="N4" s="170"/>
      <c r="O4" s="361" t="s">
        <v>1342</v>
      </c>
      <c r="P4" s="382"/>
      <c r="Q4" s="102"/>
      <c r="R4" s="102"/>
      <c r="S4" s="102"/>
      <c r="T4" s="102"/>
      <c r="U4" s="341" t="s">
        <v>1343</v>
      </c>
      <c r="V4" s="342">
        <f>COUNTIF(B3:B10,"*")</f>
        <v>6</v>
      </c>
      <c r="W4" s="102"/>
      <c r="X4" s="102"/>
      <c r="Y4" s="102"/>
      <c r="Z4" s="102"/>
      <c r="AA4" s="102"/>
      <c r="AB4" s="102"/>
      <c r="AC4" s="102"/>
      <c r="AD4" s="102"/>
      <c r="AE4" s="102"/>
    </row>
    <row r="5" spans="1:31">
      <c r="A5" s="322" t="s">
        <v>579</v>
      </c>
      <c r="B5" s="201" t="s">
        <v>861</v>
      </c>
      <c r="C5" s="38" t="s">
        <v>867</v>
      </c>
      <c r="D5" s="38" t="s">
        <v>873</v>
      </c>
      <c r="E5" s="38" t="s">
        <v>879</v>
      </c>
      <c r="F5" s="38" t="s">
        <v>885</v>
      </c>
      <c r="G5" s="38" t="s">
        <v>891</v>
      </c>
      <c r="H5" s="38" t="s">
        <v>896</v>
      </c>
      <c r="I5" s="38" t="s">
        <v>901</v>
      </c>
      <c r="J5" s="38" t="s">
        <v>906</v>
      </c>
      <c r="K5" s="38" t="s">
        <v>911</v>
      </c>
      <c r="L5" s="38" t="s">
        <v>916</v>
      </c>
      <c r="M5" s="98" t="s">
        <v>929</v>
      </c>
      <c r="N5" s="170"/>
      <c r="O5" s="362" t="s">
        <v>1344</v>
      </c>
      <c r="P5" s="382"/>
      <c r="Q5" s="102"/>
      <c r="R5" s="102"/>
      <c r="S5" s="102"/>
      <c r="T5" s="102"/>
      <c r="U5" s="341" t="s">
        <v>1345</v>
      </c>
      <c r="V5" s="342">
        <f>COUNTIF(B3:M3,"*")</f>
        <v>12</v>
      </c>
      <c r="W5" s="102"/>
      <c r="X5" s="102"/>
      <c r="Y5" s="102"/>
      <c r="Z5" s="102"/>
      <c r="AA5" s="102"/>
      <c r="AB5" s="102"/>
      <c r="AC5" s="102"/>
      <c r="AD5" s="102"/>
      <c r="AE5" s="102"/>
    </row>
    <row r="6" spans="1:31">
      <c r="A6" s="322" t="s">
        <v>580</v>
      </c>
      <c r="B6" s="201" t="s">
        <v>862</v>
      </c>
      <c r="C6" s="38" t="s">
        <v>868</v>
      </c>
      <c r="D6" s="38" t="s">
        <v>874</v>
      </c>
      <c r="E6" s="38" t="s">
        <v>880</v>
      </c>
      <c r="F6" s="38" t="s">
        <v>886</v>
      </c>
      <c r="G6" s="38" t="s">
        <v>892</v>
      </c>
      <c r="H6" s="38" t="s">
        <v>897</v>
      </c>
      <c r="I6" s="38" t="s">
        <v>902</v>
      </c>
      <c r="J6" s="38" t="s">
        <v>907</v>
      </c>
      <c r="K6" s="38" t="s">
        <v>912</v>
      </c>
      <c r="L6" s="38" t="s">
        <v>917</v>
      </c>
      <c r="M6" s="98" t="s">
        <v>924</v>
      </c>
      <c r="N6" s="170"/>
      <c r="O6" s="363" t="s">
        <v>1346</v>
      </c>
      <c r="P6" s="382"/>
      <c r="Q6" s="102"/>
      <c r="R6" s="102"/>
      <c r="S6" s="102"/>
      <c r="T6" s="102"/>
      <c r="U6" s="102"/>
      <c r="V6" s="589"/>
      <c r="W6" s="102"/>
      <c r="X6" s="102"/>
      <c r="Y6" s="102"/>
      <c r="Z6" s="102"/>
      <c r="AA6" s="102"/>
      <c r="AB6" s="102"/>
      <c r="AC6" s="102"/>
      <c r="AD6" s="102"/>
      <c r="AE6" s="102"/>
    </row>
    <row r="7" spans="1:31">
      <c r="A7" s="322" t="s">
        <v>581</v>
      </c>
      <c r="B7" s="250" t="s">
        <v>863</v>
      </c>
      <c r="C7" s="251" t="s">
        <v>869</v>
      </c>
      <c r="D7" s="251" t="s">
        <v>875</v>
      </c>
      <c r="E7" s="251" t="s">
        <v>881</v>
      </c>
      <c r="F7" s="251" t="s">
        <v>887</v>
      </c>
      <c r="G7" s="251" t="s">
        <v>893</v>
      </c>
      <c r="H7" s="251" t="s">
        <v>898</v>
      </c>
      <c r="I7" s="251" t="s">
        <v>903</v>
      </c>
      <c r="J7" s="251" t="s">
        <v>908</v>
      </c>
      <c r="K7" s="251" t="s">
        <v>913</v>
      </c>
      <c r="L7" s="251" t="s">
        <v>926</v>
      </c>
      <c r="M7" s="98" t="s">
        <v>925</v>
      </c>
      <c r="N7" s="170"/>
      <c r="O7" s="364" t="s">
        <v>1357</v>
      </c>
      <c r="P7" s="380"/>
      <c r="Q7" s="102"/>
      <c r="R7" s="102"/>
      <c r="S7" s="102"/>
      <c r="T7" s="102"/>
      <c r="U7" s="102"/>
      <c r="V7" s="102"/>
      <c r="W7" s="102"/>
      <c r="X7" s="102"/>
      <c r="Y7" s="102"/>
      <c r="Z7" s="102"/>
      <c r="AA7" s="102"/>
      <c r="AB7" s="102"/>
      <c r="AC7" s="102"/>
      <c r="AD7" s="102"/>
      <c r="AE7" s="102"/>
    </row>
    <row r="8" spans="1:31">
      <c r="A8" s="322" t="s">
        <v>582</v>
      </c>
      <c r="B8" s="250" t="s">
        <v>864</v>
      </c>
      <c r="C8" s="251" t="s">
        <v>870</v>
      </c>
      <c r="D8" s="251" t="s">
        <v>876</v>
      </c>
      <c r="E8" s="251" t="s">
        <v>882</v>
      </c>
      <c r="F8" s="251" t="s">
        <v>888</v>
      </c>
      <c r="G8" s="351"/>
      <c r="H8" s="351"/>
      <c r="I8" s="351"/>
      <c r="J8" s="351"/>
      <c r="K8" s="351"/>
      <c r="L8" s="351"/>
      <c r="M8" s="352"/>
      <c r="N8" s="357"/>
      <c r="O8" s="365" t="s">
        <v>1347</v>
      </c>
      <c r="P8" s="380"/>
      <c r="Q8" s="102"/>
      <c r="R8" s="102"/>
      <c r="S8" s="102"/>
      <c r="T8" s="102"/>
      <c r="U8" s="102"/>
      <c r="V8" s="102"/>
      <c r="W8" s="102"/>
      <c r="X8" s="102"/>
      <c r="Y8" s="102"/>
      <c r="Z8" s="102"/>
      <c r="AA8" s="102"/>
      <c r="AB8" s="102"/>
      <c r="AC8" s="102"/>
      <c r="AD8" s="102"/>
      <c r="AE8" s="102"/>
    </row>
    <row r="9" spans="1:31">
      <c r="A9" s="322" t="s">
        <v>583</v>
      </c>
      <c r="B9" s="353"/>
      <c r="C9" s="351"/>
      <c r="D9" s="351"/>
      <c r="E9" s="351"/>
      <c r="F9" s="351"/>
      <c r="G9" s="351"/>
      <c r="H9" s="351"/>
      <c r="I9" s="351"/>
      <c r="J9" s="351"/>
      <c r="K9" s="351"/>
      <c r="L9" s="351"/>
      <c r="M9" s="352"/>
      <c r="N9" s="357"/>
      <c r="O9" s="380"/>
      <c r="P9" s="380"/>
      <c r="Q9" s="102"/>
      <c r="R9" s="102"/>
      <c r="S9" s="102"/>
      <c r="T9" s="102"/>
      <c r="U9" s="102"/>
      <c r="V9" s="102"/>
      <c r="W9" s="102"/>
      <c r="X9" s="102"/>
      <c r="Y9" s="102"/>
      <c r="Z9" s="102"/>
      <c r="AA9" s="102"/>
      <c r="AB9" s="102"/>
      <c r="AC9" s="102"/>
      <c r="AD9" s="102"/>
      <c r="AE9" s="102"/>
    </row>
    <row r="10" spans="1:31" ht="17" thickBot="1">
      <c r="A10" s="322" t="s">
        <v>584</v>
      </c>
      <c r="B10" s="354"/>
      <c r="C10" s="355"/>
      <c r="D10" s="355"/>
      <c r="E10" s="355"/>
      <c r="F10" s="355"/>
      <c r="G10" s="355"/>
      <c r="H10" s="355"/>
      <c r="I10" s="355"/>
      <c r="J10" s="355"/>
      <c r="K10" s="355"/>
      <c r="L10" s="355"/>
      <c r="M10" s="356"/>
      <c r="N10" s="357"/>
      <c r="O10" s="380"/>
      <c r="P10" s="380"/>
      <c r="Q10" s="102"/>
      <c r="R10" s="102"/>
      <c r="S10" s="102"/>
      <c r="T10" s="102"/>
      <c r="U10" s="102"/>
      <c r="V10" s="102"/>
      <c r="W10" s="102"/>
      <c r="X10" s="102"/>
      <c r="Y10" s="102"/>
      <c r="Z10" s="102"/>
      <c r="AA10" s="102"/>
      <c r="AB10" s="102"/>
      <c r="AC10" s="102"/>
      <c r="AD10" s="102"/>
      <c r="AE10" s="102"/>
    </row>
    <row r="11" spans="1:31">
      <c r="A11" s="319"/>
      <c r="B11" s="319"/>
      <c r="C11" s="319"/>
      <c r="D11" s="319"/>
      <c r="E11" s="319"/>
      <c r="F11" s="319"/>
      <c r="G11" s="319"/>
      <c r="H11" s="319"/>
      <c r="I11" s="319"/>
      <c r="J11" s="319"/>
      <c r="K11" s="319"/>
      <c r="L11" s="319"/>
      <c r="M11" s="319"/>
      <c r="N11" s="319"/>
      <c r="O11" s="381"/>
      <c r="P11" s="381"/>
      <c r="Q11" s="102"/>
      <c r="R11" s="102"/>
      <c r="S11" s="102"/>
      <c r="T11" s="102"/>
      <c r="U11" s="102"/>
      <c r="V11" s="102"/>
      <c r="W11" s="102"/>
      <c r="X11" s="102"/>
      <c r="Y11" s="102"/>
      <c r="Z11" s="102"/>
      <c r="AA11" s="102"/>
      <c r="AB11" s="102"/>
      <c r="AC11" s="102"/>
      <c r="AD11" s="102"/>
      <c r="AE11" s="102"/>
    </row>
    <row r="12" spans="1:31">
      <c r="A12" s="319"/>
      <c r="B12" s="210"/>
      <c r="C12" s="324"/>
      <c r="D12" s="319"/>
      <c r="E12" s="319"/>
      <c r="F12" s="319"/>
      <c r="G12" s="319"/>
      <c r="H12" s="319"/>
      <c r="I12" s="319"/>
      <c r="J12" s="319"/>
      <c r="K12" s="319"/>
      <c r="L12" s="319"/>
      <c r="M12" s="349" t="s">
        <v>1350</v>
      </c>
      <c r="N12" s="350">
        <v>6</v>
      </c>
      <c r="Q12" s="102"/>
      <c r="R12" s="102"/>
      <c r="S12" s="102"/>
      <c r="T12" s="102"/>
      <c r="U12" s="102"/>
      <c r="V12" s="102"/>
      <c r="W12" s="102"/>
      <c r="X12" s="102"/>
      <c r="Y12" s="102"/>
      <c r="Z12" s="102"/>
      <c r="AA12" s="102"/>
      <c r="AB12" s="102"/>
      <c r="AC12" s="102"/>
      <c r="AD12" s="102"/>
      <c r="AE12" s="102"/>
    </row>
    <row r="13" spans="1:31" ht="17" thickBot="1">
      <c r="A13" s="319"/>
      <c r="B13" s="210"/>
      <c r="C13" s="324"/>
      <c r="D13" s="319"/>
      <c r="E13" s="319"/>
      <c r="F13" s="319"/>
      <c r="G13" s="319"/>
      <c r="H13" s="319"/>
      <c r="I13" s="319"/>
      <c r="J13" s="319"/>
      <c r="K13" s="319"/>
      <c r="L13" s="319"/>
      <c r="M13" s="319"/>
      <c r="N13" s="319"/>
      <c r="O13" s="319"/>
      <c r="P13" s="319"/>
      <c r="Q13" s="62" t="s">
        <v>455</v>
      </c>
      <c r="R13" s="63"/>
      <c r="S13" s="63"/>
      <c r="T13" s="63"/>
      <c r="U13" s="64" t="s">
        <v>456</v>
      </c>
      <c r="V13" s="65"/>
      <c r="W13" s="65"/>
      <c r="X13" s="65"/>
      <c r="Y13" s="63"/>
      <c r="Z13" s="63"/>
      <c r="AA13" s="63"/>
      <c r="AB13" s="63"/>
      <c r="AC13" s="63"/>
      <c r="AD13" s="63"/>
      <c r="AE13" s="63"/>
    </row>
    <row r="14" spans="1:31" ht="49" thickBot="1">
      <c r="A14" s="102"/>
      <c r="B14" s="102"/>
      <c r="C14" s="102"/>
      <c r="D14" s="102"/>
      <c r="E14" s="102"/>
      <c r="F14" s="102"/>
      <c r="G14" s="102"/>
      <c r="H14" s="102"/>
      <c r="I14" s="102"/>
      <c r="J14" s="102"/>
      <c r="K14" s="102"/>
      <c r="L14" s="102"/>
      <c r="M14" s="102"/>
      <c r="N14" s="102"/>
      <c r="O14" s="102"/>
      <c r="P14" s="102"/>
      <c r="Q14" s="66" t="s">
        <v>457</v>
      </c>
      <c r="R14" s="67" t="s">
        <v>458</v>
      </c>
      <c r="S14" s="68" t="str">
        <f>"Total Volume (uL) "&amp;V3&amp;" rxn + 10% error"</f>
        <v>Total Volume (uL) 65 rxn + 10% error</v>
      </c>
      <c r="T14" s="63"/>
      <c r="U14" s="325" t="s">
        <v>457</v>
      </c>
      <c r="V14" s="326" t="s">
        <v>458</v>
      </c>
      <c r="W14" s="326" t="str">
        <f>"Total Vol (uL)
"&amp;V4&amp;" rxn+10% error"</f>
        <v>Total Vol (uL)
6 rxn+10% error</v>
      </c>
      <c r="X14" s="327" t="str">
        <f>$V$5 &amp; " MM (+error)"</f>
        <v>12 MM (+error)</v>
      </c>
      <c r="Y14" s="63"/>
      <c r="Z14" s="63"/>
      <c r="AA14" s="63"/>
      <c r="AB14" s="63"/>
      <c r="AC14" s="63"/>
      <c r="AD14" s="63"/>
      <c r="AE14" s="63"/>
    </row>
    <row r="15" spans="1:31" ht="48">
      <c r="A15" s="102"/>
      <c r="B15" s="102"/>
      <c r="C15" s="102"/>
      <c r="D15" s="102"/>
      <c r="E15" s="102"/>
      <c r="F15" s="102"/>
      <c r="G15" s="102"/>
      <c r="H15" s="102"/>
      <c r="I15" s="102"/>
      <c r="J15" s="102"/>
      <c r="K15" s="102"/>
      <c r="L15" s="102"/>
      <c r="M15" s="102"/>
      <c r="N15" s="102"/>
      <c r="O15" s="102"/>
      <c r="P15" s="102"/>
      <c r="Q15" s="70" t="s">
        <v>461</v>
      </c>
      <c r="R15" s="71">
        <v>0.6</v>
      </c>
      <c r="S15" s="72">
        <f>R15*$V$3*1.1</f>
        <v>42.900000000000006</v>
      </c>
      <c r="T15" s="63"/>
      <c r="U15" s="328" t="s">
        <v>473</v>
      </c>
      <c r="V15" s="329">
        <v>2</v>
      </c>
      <c r="W15" s="329">
        <f>(V15*$V$4*1.1)</f>
        <v>13.200000000000001</v>
      </c>
      <c r="X15" s="330">
        <f>W15*$V$5*1.1</f>
        <v>174.24</v>
      </c>
      <c r="Y15" s="63"/>
      <c r="Z15" s="63"/>
      <c r="AA15" s="63"/>
      <c r="AB15" s="63"/>
      <c r="AC15" s="63"/>
      <c r="AD15" s="63"/>
      <c r="AE15" s="63"/>
    </row>
    <row r="16" spans="1:31">
      <c r="A16" s="102"/>
      <c r="B16" s="102"/>
      <c r="C16" s="102"/>
      <c r="D16" s="102"/>
      <c r="E16" s="102"/>
      <c r="F16" s="102"/>
      <c r="G16" s="102"/>
      <c r="H16" s="102"/>
      <c r="I16" s="102"/>
      <c r="J16" s="102"/>
      <c r="K16" s="102"/>
      <c r="L16" s="102"/>
      <c r="M16" s="102"/>
      <c r="N16" s="102"/>
      <c r="O16" s="102"/>
      <c r="P16" s="102"/>
      <c r="Q16" s="76" t="s">
        <v>465</v>
      </c>
      <c r="R16" s="77">
        <v>0.6</v>
      </c>
      <c r="S16" s="78">
        <f>R16*$V$3*1.1</f>
        <v>42.900000000000006</v>
      </c>
      <c r="T16" s="63"/>
      <c r="U16" s="100" t="s">
        <v>1351</v>
      </c>
      <c r="V16" s="97">
        <v>1</v>
      </c>
      <c r="W16" s="329">
        <f>(V16*$V$4*1.1)</f>
        <v>6.6000000000000005</v>
      </c>
      <c r="X16" s="330">
        <f t="shared" ref="X16:X17" si="0">W16*$V$5*1.1</f>
        <v>87.12</v>
      </c>
      <c r="Y16" s="63"/>
      <c r="Z16" s="63"/>
      <c r="AA16" s="63"/>
      <c r="AB16" s="63"/>
      <c r="AC16" s="63"/>
      <c r="AD16" s="63"/>
      <c r="AE16" s="63"/>
    </row>
    <row r="17" spans="1:31" ht="17" thickBot="1">
      <c r="A17" s="102"/>
      <c r="B17" s="102"/>
      <c r="C17" s="102"/>
      <c r="D17" s="102"/>
      <c r="E17" s="102"/>
      <c r="F17" s="102"/>
      <c r="G17" s="102"/>
      <c r="H17" s="102"/>
      <c r="I17" s="102"/>
      <c r="J17" s="102"/>
      <c r="K17" s="102"/>
      <c r="L17" s="102"/>
      <c r="M17" s="102"/>
      <c r="N17" s="102"/>
      <c r="O17" s="102"/>
      <c r="P17" s="102"/>
      <c r="Q17" s="85" t="s">
        <v>467</v>
      </c>
      <c r="R17" s="86">
        <v>0.8</v>
      </c>
      <c r="S17" s="87">
        <f>R17*$V$3*1.1</f>
        <v>57.2</v>
      </c>
      <c r="T17" s="63"/>
      <c r="U17" s="331" t="s">
        <v>477</v>
      </c>
      <c r="V17" s="332">
        <v>1</v>
      </c>
      <c r="W17" s="329">
        <f>(V17*$V$4*1.1)</f>
        <v>6.6000000000000005</v>
      </c>
      <c r="X17" s="330">
        <f t="shared" si="0"/>
        <v>87.12</v>
      </c>
      <c r="Y17" s="63"/>
      <c r="Z17" s="63"/>
      <c r="AA17" s="63"/>
      <c r="AB17" s="63"/>
      <c r="AC17" s="63"/>
      <c r="AD17" s="63"/>
      <c r="AE17" s="63"/>
    </row>
    <row r="18" spans="1:31" ht="17" thickBot="1">
      <c r="A18" s="102"/>
      <c r="B18" s="102"/>
      <c r="C18" s="102"/>
      <c r="D18" s="102"/>
      <c r="E18" s="102"/>
      <c r="F18" s="102"/>
      <c r="G18" s="102"/>
      <c r="H18" s="102"/>
      <c r="I18" s="102"/>
      <c r="J18" s="102"/>
      <c r="K18" s="102"/>
      <c r="L18" s="102"/>
      <c r="M18" s="102"/>
      <c r="N18" s="102"/>
      <c r="O18" s="102"/>
      <c r="P18" s="102"/>
      <c r="Q18" s="88" t="s">
        <v>468</v>
      </c>
      <c r="R18" s="89">
        <f>SUM(R15:R17)</f>
        <v>2</v>
      </c>
      <c r="S18" s="90">
        <f>SUM(S15:S17)</f>
        <v>143</v>
      </c>
      <c r="T18" s="63"/>
      <c r="U18" s="333" t="s">
        <v>468</v>
      </c>
      <c r="V18" s="334">
        <f>SUM(V15:V17)</f>
        <v>4</v>
      </c>
      <c r="W18" s="334">
        <f>SUM(W15:W17)</f>
        <v>26.400000000000002</v>
      </c>
      <c r="X18" s="335">
        <f>SUM(X15:X17)</f>
        <v>348.48</v>
      </c>
      <c r="Y18" s="63"/>
      <c r="Z18" s="63"/>
      <c r="AA18" s="63"/>
      <c r="AB18" s="63"/>
      <c r="AC18" s="63"/>
      <c r="AD18" s="63"/>
      <c r="AE18" s="63"/>
    </row>
    <row r="19" spans="1:31">
      <c r="A19" s="102"/>
      <c r="B19" s="102"/>
      <c r="C19" s="102"/>
      <c r="D19" s="102"/>
      <c r="E19" s="102"/>
      <c r="F19" s="102"/>
      <c r="G19" s="102"/>
      <c r="H19" s="102"/>
      <c r="I19" s="102"/>
      <c r="J19" s="102"/>
      <c r="K19" s="102"/>
      <c r="L19" s="102"/>
      <c r="M19" s="102"/>
      <c r="N19" s="102"/>
      <c r="O19" s="102"/>
      <c r="P19" s="102"/>
      <c r="Q19" s="336"/>
      <c r="R19" s="336"/>
      <c r="S19" s="336"/>
      <c r="T19" s="63"/>
      <c r="U19" s="63"/>
      <c r="V19" s="63"/>
      <c r="W19" s="63"/>
      <c r="X19" s="63"/>
      <c r="Y19" s="63"/>
      <c r="Z19" s="63"/>
      <c r="AA19" s="63"/>
      <c r="AB19" s="63"/>
      <c r="AC19" s="63"/>
      <c r="AD19" s="63"/>
      <c r="AE19" s="63"/>
    </row>
    <row r="20" spans="1:31" ht="17" thickBot="1">
      <c r="A20" s="102"/>
      <c r="B20" s="102"/>
      <c r="C20" s="102"/>
      <c r="D20" s="102"/>
      <c r="E20" s="102"/>
      <c r="F20" s="102"/>
      <c r="G20" s="102"/>
      <c r="H20" s="102"/>
      <c r="I20" s="102"/>
      <c r="J20" s="102"/>
      <c r="K20" s="102"/>
      <c r="L20" s="102"/>
      <c r="M20" s="102"/>
      <c r="N20" s="102"/>
      <c r="O20" s="102"/>
      <c r="P20" s="102"/>
      <c r="Q20" s="102"/>
      <c r="R20" s="102"/>
      <c r="S20" s="102"/>
      <c r="T20" s="63"/>
      <c r="U20" s="64" t="s">
        <v>456</v>
      </c>
      <c r="V20" s="65"/>
      <c r="W20" s="65"/>
      <c r="X20" s="65"/>
      <c r="Y20" s="64" t="s">
        <v>456</v>
      </c>
      <c r="Z20" s="65"/>
      <c r="AA20" s="65"/>
      <c r="AB20" s="65"/>
      <c r="AC20" s="64" t="s">
        <v>456</v>
      </c>
      <c r="AD20" s="65"/>
      <c r="AE20" s="63"/>
    </row>
    <row r="21" spans="1:31" ht="49" thickBot="1">
      <c r="A21" s="102"/>
      <c r="B21" s="102"/>
      <c r="C21" s="102"/>
      <c r="D21" s="102"/>
      <c r="E21" s="102"/>
      <c r="F21" s="102"/>
      <c r="G21" s="102"/>
      <c r="H21" s="102"/>
      <c r="I21" s="102"/>
      <c r="J21" s="102"/>
      <c r="K21" s="102"/>
      <c r="L21" s="102"/>
      <c r="M21" s="102"/>
      <c r="N21" s="102"/>
      <c r="O21" s="323"/>
      <c r="P21" s="323"/>
      <c r="Q21" s="102"/>
      <c r="R21" s="102"/>
      <c r="S21" s="102"/>
      <c r="T21" s="102"/>
      <c r="U21" s="69" t="s">
        <v>459</v>
      </c>
      <c r="V21" s="67" t="s">
        <v>458</v>
      </c>
      <c r="W21" s="68" t="s">
        <v>460</v>
      </c>
      <c r="X21" s="91"/>
      <c r="Y21" s="69" t="s">
        <v>469</v>
      </c>
      <c r="Z21" s="67" t="s">
        <v>458</v>
      </c>
      <c r="AA21" s="68" t="s">
        <v>460</v>
      </c>
      <c r="AB21" s="91"/>
      <c r="AC21" s="69" t="s">
        <v>457</v>
      </c>
      <c r="AD21" s="68" t="s">
        <v>458</v>
      </c>
      <c r="AE21" s="63"/>
    </row>
    <row r="22" spans="1:31">
      <c r="A22" s="102"/>
      <c r="B22" s="102"/>
      <c r="C22" s="102"/>
      <c r="D22" s="102"/>
      <c r="E22" s="102"/>
      <c r="F22" s="102"/>
      <c r="G22" s="102"/>
      <c r="H22" s="102"/>
      <c r="I22" s="102"/>
      <c r="J22" s="102"/>
      <c r="K22" s="102"/>
      <c r="L22" s="102"/>
      <c r="M22" s="102"/>
      <c r="N22" s="102"/>
      <c r="O22" s="323"/>
      <c r="P22" s="323"/>
      <c r="Q22" s="102"/>
      <c r="R22" s="102"/>
      <c r="S22" s="102"/>
      <c r="T22" s="102"/>
      <c r="U22" s="73" t="s">
        <v>462</v>
      </c>
      <c r="V22" s="74">
        <v>0.5</v>
      </c>
      <c r="W22" s="75">
        <f>V22*$V$4*1.1*$V$5*1.1*1.1</f>
        <v>47.916000000000004</v>
      </c>
      <c r="X22" s="92"/>
      <c r="Y22" s="73" t="s">
        <v>470</v>
      </c>
      <c r="Z22" s="74">
        <v>0.5</v>
      </c>
      <c r="AA22" s="75">
        <f>Z22*$V$4*1.1</f>
        <v>3.3000000000000003</v>
      </c>
      <c r="AB22" s="92"/>
      <c r="AC22" s="93" t="s">
        <v>471</v>
      </c>
      <c r="AD22" s="337">
        <v>15</v>
      </c>
      <c r="AE22" s="63"/>
    </row>
    <row r="23" spans="1:31" ht="49" thickBot="1">
      <c r="A23" s="102"/>
      <c r="B23" s="102"/>
      <c r="C23" s="102"/>
      <c r="D23" s="102"/>
      <c r="E23" s="102"/>
      <c r="F23" s="102"/>
      <c r="G23" s="102"/>
      <c r="H23" s="102"/>
      <c r="I23" s="102"/>
      <c r="J23" s="102"/>
      <c r="K23" s="102"/>
      <c r="L23" s="102"/>
      <c r="M23" s="102"/>
      <c r="N23" s="102"/>
      <c r="O23" s="323"/>
      <c r="P23" s="323"/>
      <c r="Q23" s="102"/>
      <c r="R23" s="102"/>
      <c r="S23" s="102"/>
      <c r="T23" s="102"/>
      <c r="U23" s="79" t="s">
        <v>464</v>
      </c>
      <c r="V23" s="80">
        <v>0.5</v>
      </c>
      <c r="W23" s="81">
        <f>V23*$V$4*1.1*$V$5*1.1*1.1</f>
        <v>47.916000000000004</v>
      </c>
      <c r="X23" s="92"/>
      <c r="Y23" s="79" t="s">
        <v>472</v>
      </c>
      <c r="Z23" s="80">
        <v>0.5</v>
      </c>
      <c r="AA23" s="81">
        <f>Z23*$V$4*1.1</f>
        <v>3.3000000000000003</v>
      </c>
      <c r="AB23" s="92"/>
      <c r="AC23" s="96" t="s">
        <v>473</v>
      </c>
      <c r="AD23" s="338">
        <v>2</v>
      </c>
      <c r="AE23" s="63"/>
    </row>
    <row r="24" spans="1:31" ht="17" thickBot="1">
      <c r="A24" s="102"/>
      <c r="B24" s="102"/>
      <c r="C24" s="102"/>
      <c r="D24" s="102"/>
      <c r="E24" s="102"/>
      <c r="F24" s="102"/>
      <c r="G24" s="102"/>
      <c r="H24" s="102"/>
      <c r="I24" s="102"/>
      <c r="J24" s="102"/>
      <c r="K24" s="102"/>
      <c r="L24" s="102"/>
      <c r="M24" s="102"/>
      <c r="N24" s="102"/>
      <c r="O24" s="323"/>
      <c r="P24" s="323"/>
      <c r="Q24" s="102"/>
      <c r="R24" s="102"/>
      <c r="S24" s="102"/>
      <c r="T24" s="102"/>
      <c r="U24" s="82" t="s">
        <v>466</v>
      </c>
      <c r="V24" s="83">
        <v>1</v>
      </c>
      <c r="W24" s="84">
        <f>SUM(W22:W23)</f>
        <v>95.832000000000008</v>
      </c>
      <c r="X24" s="99"/>
      <c r="Y24" s="82" t="s">
        <v>474</v>
      </c>
      <c r="Z24" s="83">
        <v>1</v>
      </c>
      <c r="AA24" s="84">
        <f>SUM(AA22:AA23)</f>
        <v>6.6000000000000005</v>
      </c>
      <c r="AB24" s="99"/>
      <c r="AC24" s="100" t="s">
        <v>1351</v>
      </c>
      <c r="AD24" s="338">
        <v>1</v>
      </c>
      <c r="AE24" s="63"/>
    </row>
    <row r="25" spans="1:31">
      <c r="A25" s="102"/>
      <c r="B25" s="102"/>
      <c r="C25" s="102"/>
      <c r="D25" s="102"/>
      <c r="E25" s="102"/>
      <c r="F25" s="102"/>
      <c r="G25" s="102"/>
      <c r="H25" s="102"/>
      <c r="I25" s="102"/>
      <c r="J25" s="102"/>
      <c r="K25" s="102"/>
      <c r="L25" s="102"/>
      <c r="M25" s="102"/>
      <c r="N25" s="102"/>
      <c r="O25" s="323"/>
      <c r="P25" s="323"/>
      <c r="Q25" s="102"/>
      <c r="R25" s="102"/>
      <c r="S25" s="102"/>
      <c r="T25" s="102"/>
      <c r="U25" s="65"/>
      <c r="V25" s="102"/>
      <c r="W25" s="102"/>
      <c r="X25" s="102"/>
      <c r="Y25" s="101" t="s">
        <v>1352</v>
      </c>
      <c r="Z25" s="102"/>
      <c r="AA25" s="65"/>
      <c r="AB25" s="65"/>
      <c r="AC25" s="100" t="s">
        <v>1353</v>
      </c>
      <c r="AD25" s="338">
        <v>1</v>
      </c>
      <c r="AE25" s="63"/>
    </row>
    <row r="26" spans="1:31" ht="17" thickBot="1">
      <c r="A26" s="102"/>
      <c r="B26" s="102"/>
      <c r="C26" s="102"/>
      <c r="D26" s="102"/>
      <c r="E26" s="102"/>
      <c r="F26" s="102"/>
      <c r="G26" s="102"/>
      <c r="H26" s="102"/>
      <c r="I26" s="102"/>
      <c r="J26" s="102"/>
      <c r="K26" s="102"/>
      <c r="L26" s="102"/>
      <c r="M26" s="102"/>
      <c r="N26" s="102"/>
      <c r="O26" s="323"/>
      <c r="P26" s="323"/>
      <c r="Q26" s="64"/>
      <c r="R26" s="64"/>
      <c r="S26" s="65"/>
      <c r="T26" s="102"/>
      <c r="U26" s="102"/>
      <c r="V26" s="102"/>
      <c r="W26" s="64" t="s">
        <v>456</v>
      </c>
      <c r="X26" s="65"/>
      <c r="Y26" s="102"/>
      <c r="Z26" s="102"/>
      <c r="AA26" s="102"/>
      <c r="AB26" s="102"/>
      <c r="AC26" s="103" t="s">
        <v>477</v>
      </c>
      <c r="AD26" s="339">
        <v>1</v>
      </c>
      <c r="AE26" s="63"/>
    </row>
    <row r="27" spans="1:31" ht="65" thickBot="1">
      <c r="A27" s="102"/>
      <c r="B27" s="102"/>
      <c r="C27" s="102"/>
      <c r="D27" s="102"/>
      <c r="E27" s="102"/>
      <c r="F27" s="102"/>
      <c r="G27" s="102"/>
      <c r="H27" s="102"/>
      <c r="I27" s="102"/>
      <c r="J27" s="102"/>
      <c r="K27" s="102"/>
      <c r="L27" s="102"/>
      <c r="M27" s="102"/>
      <c r="N27" s="102"/>
      <c r="O27" s="323"/>
      <c r="P27" s="323"/>
      <c r="Q27" s="102"/>
      <c r="R27" s="102"/>
      <c r="S27" s="102"/>
      <c r="T27" s="65"/>
      <c r="U27" s="65"/>
      <c r="V27" s="65"/>
      <c r="W27" s="69" t="s">
        <v>1354</v>
      </c>
      <c r="X27" s="68" t="str">
        <f>"Total Vol (uL) "&amp;
$V$4&amp;" rxn + 10% error"</f>
        <v>Total Vol (uL) 6 rxn + 10% error</v>
      </c>
      <c r="Y27" s="102"/>
      <c r="Z27" s="102"/>
      <c r="AA27" s="102"/>
      <c r="AB27" s="102"/>
      <c r="AC27" s="106" t="s">
        <v>468</v>
      </c>
      <c r="AD27" s="340">
        <f>SUM(AD22:AD26)</f>
        <v>20</v>
      </c>
      <c r="AE27" s="63"/>
    </row>
    <row r="28" spans="1:31">
      <c r="A28" s="102"/>
      <c r="B28" s="102"/>
      <c r="C28" s="102"/>
      <c r="D28" s="102"/>
      <c r="E28" s="102"/>
      <c r="F28" s="102"/>
      <c r="G28" s="102"/>
      <c r="H28" s="102"/>
      <c r="I28" s="102"/>
      <c r="J28" s="102"/>
      <c r="K28" s="102"/>
      <c r="L28" s="102"/>
      <c r="M28" s="102"/>
      <c r="N28" s="102"/>
      <c r="O28" s="102"/>
      <c r="P28" s="102"/>
      <c r="Q28" s="102"/>
      <c r="R28" s="102"/>
      <c r="S28" s="102"/>
      <c r="T28" s="102"/>
      <c r="U28" s="102"/>
      <c r="V28" s="102"/>
      <c r="W28" s="93" t="s">
        <v>1355</v>
      </c>
      <c r="X28" s="337">
        <f>V18*$V$4*1.1</f>
        <v>26.400000000000002</v>
      </c>
      <c r="Y28" s="102"/>
      <c r="Z28" s="102"/>
      <c r="AA28" s="102"/>
      <c r="AB28" s="102"/>
      <c r="AC28" s="65"/>
      <c r="AD28" s="65"/>
      <c r="AE28" s="102"/>
    </row>
    <row r="29" spans="1:31">
      <c r="A29" s="102"/>
      <c r="B29" s="102"/>
      <c r="C29" s="102"/>
      <c r="D29" s="102"/>
      <c r="E29" s="102"/>
      <c r="F29" s="102"/>
      <c r="G29" s="102"/>
      <c r="H29" s="102"/>
      <c r="I29" s="102"/>
      <c r="J29" s="102"/>
      <c r="K29" s="102"/>
      <c r="L29" s="102"/>
      <c r="M29" s="102"/>
      <c r="N29" s="102"/>
      <c r="O29" s="102"/>
      <c r="P29" s="102"/>
      <c r="Q29" s="102"/>
      <c r="R29" s="102"/>
      <c r="S29" s="102"/>
      <c r="T29" s="102"/>
      <c r="U29" s="102"/>
      <c r="V29" s="102"/>
      <c r="W29" s="100" t="s">
        <v>1353</v>
      </c>
      <c r="X29" s="338">
        <f>AD25*$V$4*1.1</f>
        <v>6.6000000000000005</v>
      </c>
      <c r="Y29" s="102"/>
      <c r="Z29" s="102"/>
      <c r="AA29" s="102"/>
      <c r="AB29" s="102"/>
      <c r="AC29" s="102"/>
      <c r="AD29" s="102"/>
      <c r="AE29" s="102"/>
    </row>
    <row r="30" spans="1:31" ht="17" thickBot="1">
      <c r="A30" s="102"/>
      <c r="B30" s="102"/>
      <c r="C30" s="102"/>
      <c r="D30" s="102"/>
      <c r="E30" s="102"/>
      <c r="F30" s="102"/>
      <c r="G30" s="102"/>
      <c r="H30" s="102"/>
      <c r="I30" s="102"/>
      <c r="J30" s="102"/>
      <c r="K30" s="102"/>
      <c r="L30" s="102"/>
      <c r="M30" s="102"/>
      <c r="N30" s="102"/>
      <c r="O30" s="102"/>
      <c r="P30" s="102"/>
      <c r="Q30" s="102"/>
      <c r="R30" s="102"/>
      <c r="S30" s="102"/>
      <c r="T30" s="102"/>
      <c r="U30" s="102"/>
      <c r="V30" s="102"/>
      <c r="W30" s="103" t="s">
        <v>471</v>
      </c>
      <c r="X30" s="339">
        <f>AD22*$V$4*1.1</f>
        <v>99.000000000000014</v>
      </c>
      <c r="Y30" s="102"/>
      <c r="Z30" s="102"/>
      <c r="AA30" s="102"/>
      <c r="AB30" s="102"/>
      <c r="AC30" s="102"/>
      <c r="AD30" s="102"/>
      <c r="AE30" s="102"/>
    </row>
    <row r="31" spans="1:31" ht="17" thickBot="1">
      <c r="A31" s="102"/>
      <c r="B31" s="102"/>
      <c r="C31" s="102"/>
      <c r="D31" s="102"/>
      <c r="E31" s="102"/>
      <c r="F31" s="102"/>
      <c r="G31" s="102"/>
      <c r="H31" s="102"/>
      <c r="I31" s="102"/>
      <c r="J31" s="102"/>
      <c r="K31" s="102"/>
      <c r="L31" s="102"/>
      <c r="M31" s="102"/>
      <c r="N31" s="102"/>
      <c r="O31" s="102"/>
      <c r="P31" s="102"/>
      <c r="Q31" s="102"/>
      <c r="R31" s="102"/>
      <c r="S31" s="102"/>
      <c r="T31" s="102"/>
      <c r="U31" s="102"/>
      <c r="V31" s="102"/>
      <c r="W31" s="106" t="s">
        <v>468</v>
      </c>
      <c r="X31" s="340">
        <f>SUM(X28:X30)</f>
        <v>132</v>
      </c>
      <c r="Y31" s="102"/>
      <c r="Z31" s="102"/>
      <c r="AA31" s="102"/>
      <c r="AB31" s="102"/>
      <c r="AC31" s="102"/>
      <c r="AD31" s="102"/>
      <c r="AE31" s="102"/>
    </row>
    <row r="32" spans="1:31">
      <c r="A32" s="102"/>
      <c r="B32" s="102"/>
      <c r="C32" s="102"/>
      <c r="D32" s="102"/>
      <c r="E32" s="102"/>
      <c r="F32" s="102"/>
      <c r="G32" s="102"/>
      <c r="H32" s="102"/>
      <c r="I32" s="102"/>
      <c r="J32" s="102"/>
      <c r="K32" s="102"/>
      <c r="L32" s="102"/>
      <c r="M32" s="102"/>
      <c r="N32" s="102"/>
      <c r="O32" s="102"/>
      <c r="P32" s="102"/>
      <c r="Q32" s="102"/>
      <c r="R32" s="65"/>
      <c r="S32" s="65"/>
      <c r="T32" s="102"/>
      <c r="U32" s="102"/>
      <c r="V32" s="102"/>
      <c r="W32" s="63"/>
      <c r="X32" s="63"/>
      <c r="Y32" s="102"/>
      <c r="Z32" s="102"/>
      <c r="AA32" s="102"/>
      <c r="AB32" s="102"/>
      <c r="AC32" s="102"/>
      <c r="AD32" s="102"/>
      <c r="AE32" s="65"/>
    </row>
    <row r="33" spans="1:31">
      <c r="A33" s="102"/>
      <c r="B33" s="102"/>
      <c r="C33" s="102"/>
      <c r="D33" s="102"/>
      <c r="E33" s="102"/>
      <c r="F33" s="102"/>
      <c r="G33" s="102"/>
      <c r="H33" s="102"/>
      <c r="I33" s="102"/>
      <c r="J33" s="102"/>
      <c r="K33" s="102"/>
      <c r="L33" s="102"/>
      <c r="M33" s="102"/>
      <c r="N33" s="102"/>
      <c r="O33" s="102"/>
      <c r="P33" s="102"/>
      <c r="T33" s="65"/>
      <c r="U33" s="65"/>
      <c r="V33" s="65"/>
      <c r="W33" s="63" t="s">
        <v>1356</v>
      </c>
      <c r="X33" s="63"/>
      <c r="Y33" s="102"/>
      <c r="Z33" s="102"/>
      <c r="AA33" s="102"/>
      <c r="AB33" s="102"/>
      <c r="AC33" s="65"/>
      <c r="AD33" s="65"/>
      <c r="AE33" s="63"/>
    </row>
  </sheetData>
  <pageMargins left="0.7" right="0.7" top="0.75" bottom="0.75" header="0.3" footer="0.3"/>
  <pageSetup scale="39" orientation="landscape" horizontalDpi="0" verticalDpi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E84F45-15A6-0142-B8C0-86BEA84376C6}">
  <dimension ref="A1:W13"/>
  <sheetViews>
    <sheetView zoomScaleNormal="100" workbookViewId="0">
      <selection activeCell="R19" sqref="R19"/>
    </sheetView>
  </sheetViews>
  <sheetFormatPr baseColWidth="10" defaultRowHeight="16"/>
  <cols>
    <col min="1" max="1" width="1.85546875" bestFit="1" customWidth="1"/>
    <col min="2" max="12" width="7.85546875" bestFit="1" customWidth="1"/>
    <col min="13" max="13" width="6.42578125" bestFit="1" customWidth="1"/>
    <col min="14" max="14" width="2.28515625" customWidth="1"/>
    <col min="15" max="15" width="19.7109375" bestFit="1" customWidth="1"/>
    <col min="16" max="16" width="11.5703125" bestFit="1" customWidth="1"/>
    <col min="17" max="17" width="13.28515625" customWidth="1"/>
    <col min="18" max="18" width="1.5703125" customWidth="1"/>
    <col min="19" max="19" width="1" customWidth="1"/>
    <col min="22" max="22" width="1.140625" customWidth="1"/>
    <col min="23" max="23" width="5.140625" customWidth="1"/>
  </cols>
  <sheetData>
    <row r="1" spans="1:23" ht="17" thickBot="1"/>
    <row r="2" spans="1:23" ht="17" thickBot="1">
      <c r="A2" s="101" t="s">
        <v>1378</v>
      </c>
      <c r="B2" s="102"/>
      <c r="C2" s="102"/>
      <c r="D2" s="102"/>
      <c r="E2" s="102"/>
      <c r="F2" s="102"/>
      <c r="G2" s="102"/>
      <c r="H2" s="102"/>
      <c r="I2" s="102"/>
      <c r="J2" s="102"/>
      <c r="K2" s="102"/>
      <c r="L2" s="102"/>
      <c r="M2" s="102"/>
      <c r="N2" s="102"/>
      <c r="O2" s="101" t="s">
        <v>1359</v>
      </c>
      <c r="P2" s="102"/>
      <c r="Q2" s="102"/>
      <c r="R2" s="102"/>
      <c r="S2" s="387"/>
      <c r="T2" s="388" t="s">
        <v>1360</v>
      </c>
      <c r="U2" s="389"/>
      <c r="V2" s="389"/>
      <c r="W2" s="390"/>
    </row>
    <row r="3" spans="1:23" ht="18" thickBot="1">
      <c r="A3" s="102"/>
      <c r="B3" s="101">
        <v>1</v>
      </c>
      <c r="C3" s="101">
        <v>2</v>
      </c>
      <c r="D3" s="101">
        <v>3</v>
      </c>
      <c r="E3" s="101">
        <v>4</v>
      </c>
      <c r="F3" s="101">
        <v>5</v>
      </c>
      <c r="G3" s="101">
        <v>6</v>
      </c>
      <c r="H3" s="101">
        <v>7</v>
      </c>
      <c r="I3" s="101">
        <v>8</v>
      </c>
      <c r="J3" s="101">
        <v>9</v>
      </c>
      <c r="K3" s="101">
        <v>10</v>
      </c>
      <c r="L3" s="101">
        <v>11</v>
      </c>
      <c r="M3" s="101">
        <v>12</v>
      </c>
      <c r="N3" s="102"/>
      <c r="O3" s="391" t="s">
        <v>457</v>
      </c>
      <c r="P3" s="392" t="s">
        <v>1361</v>
      </c>
      <c r="Q3" s="393" t="str">
        <f>$U$10 &amp;" rxn (+error)"</f>
        <v>91 rxn (+error)</v>
      </c>
      <c r="R3" s="102"/>
      <c r="S3" s="394"/>
      <c r="T3" s="102" t="s">
        <v>484</v>
      </c>
      <c r="U3" s="102" t="s">
        <v>1362</v>
      </c>
      <c r="V3" s="102"/>
      <c r="W3" s="395"/>
    </row>
    <row r="4" spans="1:23">
      <c r="A4" s="101" t="s">
        <v>577</v>
      </c>
      <c r="B4" s="15" t="s">
        <v>0</v>
      </c>
      <c r="C4" s="178" t="s">
        <v>23</v>
      </c>
      <c r="D4" s="178" t="s">
        <v>39</v>
      </c>
      <c r="E4" s="178" t="s">
        <v>57</v>
      </c>
      <c r="F4" s="178" t="s">
        <v>77</v>
      </c>
      <c r="G4" s="178" t="s">
        <v>93</v>
      </c>
      <c r="H4" s="178" t="s">
        <v>109</v>
      </c>
      <c r="I4" s="178" t="s">
        <v>125</v>
      </c>
      <c r="J4" s="178" t="s">
        <v>143</v>
      </c>
      <c r="K4" s="178" t="s">
        <v>159</v>
      </c>
      <c r="L4" s="178" t="s">
        <v>177</v>
      </c>
      <c r="M4" s="396" t="s">
        <v>1374</v>
      </c>
      <c r="N4" s="102"/>
      <c r="O4" s="397" t="s">
        <v>471</v>
      </c>
      <c r="P4" s="398">
        <v>5.53</v>
      </c>
      <c r="Q4" s="399">
        <f t="shared" ref="Q4:Q9" si="0">P4*$U$10*1.1</f>
        <v>553.55300000000011</v>
      </c>
      <c r="R4" s="102"/>
      <c r="S4" s="394"/>
      <c r="T4" s="389" t="s">
        <v>484</v>
      </c>
      <c r="U4" s="390" t="s">
        <v>1363</v>
      </c>
      <c r="V4" s="102"/>
      <c r="W4" s="395"/>
    </row>
    <row r="5" spans="1:23">
      <c r="A5" s="101" t="s">
        <v>578</v>
      </c>
      <c r="B5" s="9" t="s">
        <v>7</v>
      </c>
      <c r="C5" s="13" t="s">
        <v>25</v>
      </c>
      <c r="D5" s="13" t="s">
        <v>41</v>
      </c>
      <c r="E5" s="13" t="s">
        <v>59</v>
      </c>
      <c r="F5" s="13" t="s">
        <v>79</v>
      </c>
      <c r="G5" s="13" t="s">
        <v>95</v>
      </c>
      <c r="H5" s="13" t="s">
        <v>111</v>
      </c>
      <c r="I5" s="13" t="s">
        <v>127</v>
      </c>
      <c r="J5" s="13" t="s">
        <v>145</v>
      </c>
      <c r="K5" s="13" t="s">
        <v>161</v>
      </c>
      <c r="L5" s="13" t="s">
        <v>181</v>
      </c>
      <c r="M5" s="400" t="s">
        <v>1374</v>
      </c>
      <c r="N5" s="102"/>
      <c r="O5" s="401" t="s">
        <v>1364</v>
      </c>
      <c r="P5" s="402">
        <v>7.5</v>
      </c>
      <c r="Q5" s="403">
        <f t="shared" si="0"/>
        <v>750.75000000000011</v>
      </c>
      <c r="R5" s="102"/>
      <c r="S5" s="394"/>
      <c r="T5" s="102" t="s">
        <v>1365</v>
      </c>
      <c r="U5" s="395" t="s">
        <v>482</v>
      </c>
      <c r="V5" s="102"/>
      <c r="W5" s="404" t="s">
        <v>1366</v>
      </c>
    </row>
    <row r="6" spans="1:23" ht="17" thickBot="1">
      <c r="A6" s="101" t="s">
        <v>579</v>
      </c>
      <c r="B6" s="9" t="s">
        <v>9</v>
      </c>
      <c r="C6" s="13" t="s">
        <v>27</v>
      </c>
      <c r="D6" s="13" t="s">
        <v>43</v>
      </c>
      <c r="E6" s="13" t="s">
        <v>61</v>
      </c>
      <c r="F6" s="13" t="s">
        <v>81</v>
      </c>
      <c r="G6" s="13" t="s">
        <v>97</v>
      </c>
      <c r="H6" s="13" t="s">
        <v>113</v>
      </c>
      <c r="I6" s="13" t="s">
        <v>129</v>
      </c>
      <c r="J6" s="13" t="s">
        <v>147</v>
      </c>
      <c r="K6" s="13" t="s">
        <v>163</v>
      </c>
      <c r="L6" s="13" t="s">
        <v>183</v>
      </c>
      <c r="M6" s="400" t="s">
        <v>1374</v>
      </c>
      <c r="N6" s="102"/>
      <c r="O6" s="401" t="s">
        <v>1367</v>
      </c>
      <c r="P6" s="402">
        <v>7.0000000000000007E-2</v>
      </c>
      <c r="Q6" s="403">
        <f t="shared" si="0"/>
        <v>7.0070000000000014</v>
      </c>
      <c r="R6" s="102"/>
      <c r="S6" s="394"/>
      <c r="T6" s="405" t="s">
        <v>490</v>
      </c>
      <c r="U6" s="406" t="s">
        <v>482</v>
      </c>
      <c r="V6" s="102"/>
      <c r="W6" s="395"/>
    </row>
    <row r="7" spans="1:23" ht="17" thickBot="1">
      <c r="A7" s="101" t="s">
        <v>580</v>
      </c>
      <c r="B7" s="9" t="s">
        <v>13</v>
      </c>
      <c r="C7" s="13" t="s">
        <v>29</v>
      </c>
      <c r="D7" s="13" t="s">
        <v>45</v>
      </c>
      <c r="E7" s="13" t="s">
        <v>63</v>
      </c>
      <c r="F7" s="13" t="s">
        <v>83</v>
      </c>
      <c r="G7" s="13" t="s">
        <v>99</v>
      </c>
      <c r="H7" s="13" t="s">
        <v>115</v>
      </c>
      <c r="I7" s="13" t="s">
        <v>131</v>
      </c>
      <c r="J7" s="13" t="s">
        <v>149</v>
      </c>
      <c r="K7" s="13" t="s">
        <v>165</v>
      </c>
      <c r="L7" s="13" t="s">
        <v>185</v>
      </c>
      <c r="M7" s="400"/>
      <c r="N7" s="102"/>
      <c r="O7" s="401" t="s">
        <v>1368</v>
      </c>
      <c r="P7" s="402">
        <v>0.7</v>
      </c>
      <c r="Q7" s="403">
        <f t="shared" si="0"/>
        <v>70.070000000000007</v>
      </c>
      <c r="R7" s="102"/>
      <c r="S7" s="407"/>
      <c r="T7" s="405"/>
      <c r="U7" s="405"/>
      <c r="V7" s="405"/>
      <c r="W7" s="406"/>
    </row>
    <row r="8" spans="1:23">
      <c r="A8" s="101" t="s">
        <v>581</v>
      </c>
      <c r="B8" s="9" t="s">
        <v>15</v>
      </c>
      <c r="C8" s="13" t="s">
        <v>31</v>
      </c>
      <c r="D8" s="13" t="s">
        <v>47</v>
      </c>
      <c r="E8" s="13" t="s">
        <v>67</v>
      </c>
      <c r="F8" s="13" t="s">
        <v>85</v>
      </c>
      <c r="G8" s="13" t="s">
        <v>101</v>
      </c>
      <c r="H8" s="13" t="s">
        <v>117</v>
      </c>
      <c r="I8" s="13" t="s">
        <v>133</v>
      </c>
      <c r="J8" s="13" t="s">
        <v>151</v>
      </c>
      <c r="K8" s="13" t="s">
        <v>167</v>
      </c>
      <c r="L8" s="13" t="s">
        <v>187</v>
      </c>
      <c r="M8" s="400"/>
      <c r="N8" s="102"/>
      <c r="O8" s="401" t="s">
        <v>1369</v>
      </c>
      <c r="P8" s="402">
        <v>0.1</v>
      </c>
      <c r="Q8" s="403">
        <f t="shared" si="0"/>
        <v>10.01</v>
      </c>
      <c r="R8" s="102"/>
      <c r="S8" s="102"/>
      <c r="T8" s="102"/>
      <c r="U8" s="102"/>
      <c r="V8" s="102"/>
      <c r="W8" s="102"/>
    </row>
    <row r="9" spans="1:23" ht="17" thickBot="1">
      <c r="A9" s="101" t="s">
        <v>582</v>
      </c>
      <c r="B9" s="9" t="s">
        <v>18</v>
      </c>
      <c r="C9" s="13" t="s">
        <v>33</v>
      </c>
      <c r="D9" s="13" t="s">
        <v>49</v>
      </c>
      <c r="E9" s="13" t="s">
        <v>69</v>
      </c>
      <c r="F9" s="13" t="s">
        <v>87</v>
      </c>
      <c r="G9" s="13" t="s">
        <v>103</v>
      </c>
      <c r="H9" s="13" t="s">
        <v>119</v>
      </c>
      <c r="I9" s="13" t="s">
        <v>135</v>
      </c>
      <c r="J9" s="13" t="s">
        <v>153</v>
      </c>
      <c r="K9" s="13" t="s">
        <v>171</v>
      </c>
      <c r="L9" s="13" t="s">
        <v>189</v>
      </c>
      <c r="M9" s="400"/>
      <c r="N9" s="102"/>
      <c r="O9" s="408" t="s">
        <v>1370</v>
      </c>
      <c r="P9" s="409">
        <v>0.1</v>
      </c>
      <c r="Q9" s="410">
        <f t="shared" si="0"/>
        <v>10.01</v>
      </c>
      <c r="R9" s="102"/>
      <c r="S9" s="102"/>
      <c r="T9" s="102"/>
      <c r="U9" s="102"/>
      <c r="V9" s="102"/>
      <c r="W9" s="102"/>
    </row>
    <row r="10" spans="1:23" ht="17" thickBot="1">
      <c r="A10" s="101" t="s">
        <v>583</v>
      </c>
      <c r="B10" s="9" t="s">
        <v>19</v>
      </c>
      <c r="C10" s="13" t="s">
        <v>35</v>
      </c>
      <c r="D10" s="13" t="s">
        <v>51</v>
      </c>
      <c r="E10" s="13" t="s">
        <v>71</v>
      </c>
      <c r="F10" s="13" t="s">
        <v>89</v>
      </c>
      <c r="G10" s="13" t="s">
        <v>105</v>
      </c>
      <c r="H10" s="13" t="s">
        <v>121</v>
      </c>
      <c r="I10" s="13" t="s">
        <v>139</v>
      </c>
      <c r="J10" s="13" t="s">
        <v>155</v>
      </c>
      <c r="K10" s="13" t="s">
        <v>173</v>
      </c>
      <c r="L10" s="13" t="s">
        <v>191</v>
      </c>
      <c r="M10" s="411"/>
      <c r="N10" s="102"/>
      <c r="O10" s="412" t="s">
        <v>1371</v>
      </c>
      <c r="P10" s="413">
        <v>1</v>
      </c>
      <c r="Q10" s="414" t="s">
        <v>1372</v>
      </c>
      <c r="R10" s="102"/>
      <c r="S10" s="102"/>
      <c r="T10" s="415" t="s">
        <v>1373</v>
      </c>
      <c r="U10" s="323">
        <f>COUNTIF(B4:M11,"*")</f>
        <v>91</v>
      </c>
      <c r="V10" s="102"/>
      <c r="W10" s="102"/>
    </row>
    <row r="11" spans="1:23" ht="17" thickBot="1">
      <c r="A11" s="101" t="s">
        <v>584</v>
      </c>
      <c r="B11" s="177" t="s">
        <v>21</v>
      </c>
      <c r="C11" s="43" t="s">
        <v>37</v>
      </c>
      <c r="D11" s="43" t="s">
        <v>55</v>
      </c>
      <c r="E11" s="43" t="s">
        <v>73</v>
      </c>
      <c r="F11" s="43" t="s">
        <v>91</v>
      </c>
      <c r="G11" s="43" t="s">
        <v>107</v>
      </c>
      <c r="H11" s="43" t="s">
        <v>123</v>
      </c>
      <c r="I11" s="43" t="s">
        <v>141</v>
      </c>
      <c r="J11" s="43" t="s">
        <v>157</v>
      </c>
      <c r="K11" s="43" t="s">
        <v>175</v>
      </c>
      <c r="L11" s="43" t="s">
        <v>195</v>
      </c>
      <c r="M11" s="419"/>
      <c r="N11" s="102"/>
      <c r="O11" s="416" t="s">
        <v>1375</v>
      </c>
      <c r="P11" s="417">
        <f>SUM(P4:P10)</f>
        <v>15</v>
      </c>
      <c r="Q11" s="418">
        <f>SUM(Q4:Q9)</f>
        <v>1401.4000000000003</v>
      </c>
      <c r="R11" s="102"/>
      <c r="S11" s="102"/>
      <c r="T11" s="102"/>
      <c r="U11" s="102"/>
      <c r="V11" s="102"/>
      <c r="W11" s="102"/>
    </row>
    <row r="12" spans="1:23">
      <c r="A12" s="102"/>
      <c r="B12" s="102"/>
      <c r="C12" s="102"/>
      <c r="D12" s="102"/>
      <c r="E12" s="102"/>
      <c r="F12" s="102"/>
      <c r="G12" s="102"/>
      <c r="H12" s="102"/>
      <c r="I12" s="102"/>
      <c r="J12" s="102"/>
      <c r="K12" s="102"/>
      <c r="L12" s="102"/>
      <c r="M12" s="102"/>
      <c r="N12" s="102"/>
      <c r="O12" s="422"/>
      <c r="R12" s="102"/>
      <c r="S12" s="102"/>
      <c r="T12" s="102"/>
      <c r="U12" s="102"/>
      <c r="V12" s="102"/>
      <c r="W12" s="102"/>
    </row>
    <row r="13" spans="1:23">
      <c r="O13" t="s">
        <v>1377</v>
      </c>
    </row>
  </sheetData>
  <pageMargins left="0.7" right="0.7" top="0.75" bottom="0.75" header="0.3" footer="0.3"/>
  <pageSetup scale="77" orientation="portrait" horizontalDpi="0" verticalDpi="0"/>
  <colBreaks count="1" manualBreakCount="1">
    <brk id="13" max="1048575" man="1"/>
  </colBreak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82CC70-1468-C445-A696-DA73547603B9}">
  <sheetPr>
    <pageSetUpPr fitToPage="1"/>
  </sheetPr>
  <dimension ref="A1:E98"/>
  <sheetViews>
    <sheetView workbookViewId="0">
      <selection activeCell="H47" sqref="H47"/>
    </sheetView>
  </sheetViews>
  <sheetFormatPr baseColWidth="10" defaultRowHeight="16"/>
  <cols>
    <col min="1" max="3" width="10.7109375" style="171"/>
  </cols>
  <sheetData>
    <row r="1" spans="1:3">
      <c r="A1" t="s">
        <v>1380</v>
      </c>
      <c r="B1" t="s">
        <v>225</v>
      </c>
      <c r="C1" t="s">
        <v>1475</v>
      </c>
    </row>
    <row r="2" spans="1:3">
      <c r="A2" t="s">
        <v>1437</v>
      </c>
      <c r="B2" t="s">
        <v>1464</v>
      </c>
      <c r="C2">
        <v>27.105</v>
      </c>
    </row>
    <row r="3" spans="1:3">
      <c r="A3" t="s">
        <v>1441</v>
      </c>
      <c r="B3" t="s">
        <v>1464</v>
      </c>
      <c r="C3">
        <v>26.686</v>
      </c>
    </row>
    <row r="4" spans="1:3">
      <c r="A4" t="s">
        <v>1453</v>
      </c>
      <c r="B4" t="s">
        <v>1464</v>
      </c>
      <c r="C4">
        <v>26.661000000000001</v>
      </c>
    </row>
    <row r="5" spans="1:3">
      <c r="A5" t="s">
        <v>1404</v>
      </c>
      <c r="B5" t="s">
        <v>18</v>
      </c>
      <c r="C5">
        <v>26.443999999999999</v>
      </c>
    </row>
    <row r="6" spans="1:3">
      <c r="A6" t="s">
        <v>1414</v>
      </c>
      <c r="B6" t="s">
        <v>19</v>
      </c>
      <c r="C6">
        <v>25.821000000000002</v>
      </c>
    </row>
    <row r="7" spans="1:3">
      <c r="A7" t="s">
        <v>1431</v>
      </c>
      <c r="B7" t="s">
        <v>125</v>
      </c>
      <c r="C7">
        <v>25.715</v>
      </c>
    </row>
    <row r="8" spans="1:3">
      <c r="A8" t="s">
        <v>1422</v>
      </c>
      <c r="B8" t="s">
        <v>15</v>
      </c>
      <c r="C8">
        <v>25.606000000000002</v>
      </c>
    </row>
    <row r="9" spans="1:3">
      <c r="A9" t="s">
        <v>1427</v>
      </c>
      <c r="B9" t="s">
        <v>163</v>
      </c>
      <c r="C9">
        <v>25.38</v>
      </c>
    </row>
    <row r="10" spans="1:3">
      <c r="A10" t="s">
        <v>1383</v>
      </c>
      <c r="B10" t="s">
        <v>21</v>
      </c>
      <c r="C10">
        <v>25.297000000000001</v>
      </c>
    </row>
    <row r="11" spans="1:3">
      <c r="A11" t="s">
        <v>1456</v>
      </c>
      <c r="B11" t="s">
        <v>59</v>
      </c>
      <c r="C11">
        <v>25.295000000000002</v>
      </c>
    </row>
    <row r="12" spans="1:3">
      <c r="A12" t="s">
        <v>1469</v>
      </c>
      <c r="B12" t="s">
        <v>141</v>
      </c>
      <c r="C12">
        <v>25.286000000000001</v>
      </c>
    </row>
    <row r="13" spans="1:3">
      <c r="A13" t="s">
        <v>1392</v>
      </c>
      <c r="B13" t="s">
        <v>119</v>
      </c>
      <c r="C13">
        <v>25.216000000000001</v>
      </c>
    </row>
    <row r="14" spans="1:3">
      <c r="A14" t="s">
        <v>1438</v>
      </c>
      <c r="B14" t="s">
        <v>153</v>
      </c>
      <c r="C14">
        <v>25.14</v>
      </c>
    </row>
    <row r="15" spans="1:3">
      <c r="A15" t="s">
        <v>1465</v>
      </c>
      <c r="B15" t="s">
        <v>73</v>
      </c>
      <c r="C15">
        <v>25.117000000000001</v>
      </c>
    </row>
    <row r="16" spans="1:3">
      <c r="A16" t="s">
        <v>1406</v>
      </c>
      <c r="B16" t="s">
        <v>9</v>
      </c>
      <c r="C16">
        <v>25.053999999999998</v>
      </c>
    </row>
    <row r="17" spans="1:5">
      <c r="A17" t="s">
        <v>1382</v>
      </c>
      <c r="B17" t="s">
        <v>37</v>
      </c>
      <c r="C17">
        <v>25.004999999999999</v>
      </c>
    </row>
    <row r="18" spans="1:5">
      <c r="A18" t="s">
        <v>1420</v>
      </c>
      <c r="B18" t="s">
        <v>69</v>
      </c>
      <c r="C18">
        <v>25.001000000000001</v>
      </c>
    </row>
    <row r="19" spans="1:5">
      <c r="A19" t="s">
        <v>1390</v>
      </c>
      <c r="B19" t="s">
        <v>103</v>
      </c>
      <c r="C19">
        <v>24.994</v>
      </c>
    </row>
    <row r="20" spans="1:5">
      <c r="A20" t="s">
        <v>1426</v>
      </c>
      <c r="B20" t="s">
        <v>61</v>
      </c>
      <c r="C20">
        <v>24.984999999999999</v>
      </c>
    </row>
    <row r="21" spans="1:5">
      <c r="A21" t="s">
        <v>1458</v>
      </c>
      <c r="B21" t="s">
        <v>143</v>
      </c>
      <c r="C21">
        <v>24.969000000000001</v>
      </c>
    </row>
    <row r="22" spans="1:5">
      <c r="A22" t="s">
        <v>1394</v>
      </c>
      <c r="B22" t="s">
        <v>7</v>
      </c>
      <c r="C22">
        <v>24.95</v>
      </c>
    </row>
    <row r="23" spans="1:5">
      <c r="A23" t="s">
        <v>1408</v>
      </c>
      <c r="B23" t="s">
        <v>35</v>
      </c>
      <c r="C23">
        <v>24.945</v>
      </c>
    </row>
    <row r="24" spans="1:5">
      <c r="A24" t="s">
        <v>1410</v>
      </c>
      <c r="B24" t="s">
        <v>71</v>
      </c>
      <c r="C24">
        <v>24.94</v>
      </c>
    </row>
    <row r="25" spans="1:5">
      <c r="A25" t="s">
        <v>1385</v>
      </c>
      <c r="B25" t="s">
        <v>121</v>
      </c>
      <c r="C25">
        <v>24.91</v>
      </c>
    </row>
    <row r="26" spans="1:5">
      <c r="A26" t="s">
        <v>1423</v>
      </c>
      <c r="B26" t="s">
        <v>31</v>
      </c>
      <c r="C26">
        <v>24.83</v>
      </c>
    </row>
    <row r="27" spans="1:5">
      <c r="A27" t="s">
        <v>1393</v>
      </c>
      <c r="B27" t="s">
        <v>177</v>
      </c>
      <c r="C27">
        <v>24.829000000000001</v>
      </c>
    </row>
    <row r="28" spans="1:5">
      <c r="A28" t="s">
        <v>1384</v>
      </c>
      <c r="B28" t="s">
        <v>67</v>
      </c>
      <c r="C28">
        <v>24.827000000000002</v>
      </c>
    </row>
    <row r="29" spans="1:5">
      <c r="A29" t="s">
        <v>1419</v>
      </c>
      <c r="B29" t="s">
        <v>57</v>
      </c>
      <c r="C29">
        <v>24.789000000000001</v>
      </c>
    </row>
    <row r="30" spans="1:5">
      <c r="A30" t="s">
        <v>1387</v>
      </c>
      <c r="B30" t="s">
        <v>133</v>
      </c>
      <c r="C30">
        <v>24.782</v>
      </c>
    </row>
    <row r="31" spans="1:5">
      <c r="A31" t="s">
        <v>1411</v>
      </c>
      <c r="B31" t="s">
        <v>173</v>
      </c>
      <c r="C31">
        <v>24.780999999999999</v>
      </c>
      <c r="E31" t="s">
        <v>1474</v>
      </c>
    </row>
    <row r="32" spans="1:5">
      <c r="A32" t="s">
        <v>1400</v>
      </c>
      <c r="B32" t="s">
        <v>0</v>
      </c>
      <c r="C32">
        <v>24.777000000000001</v>
      </c>
    </row>
    <row r="33" spans="1:3">
      <c r="A33" t="s">
        <v>1430</v>
      </c>
      <c r="B33" t="s">
        <v>117</v>
      </c>
      <c r="C33">
        <v>24.774999999999999</v>
      </c>
    </row>
    <row r="34" spans="1:3">
      <c r="A34" t="s">
        <v>1402</v>
      </c>
      <c r="B34" t="s">
        <v>51</v>
      </c>
      <c r="C34">
        <v>24.75</v>
      </c>
    </row>
    <row r="35" spans="1:3">
      <c r="A35" t="s">
        <v>1432</v>
      </c>
      <c r="B35" t="s">
        <v>187</v>
      </c>
      <c r="C35">
        <v>24.722000000000001</v>
      </c>
    </row>
    <row r="36" spans="1:3">
      <c r="A36" t="s">
        <v>1440</v>
      </c>
      <c r="B36" t="s">
        <v>63</v>
      </c>
      <c r="C36">
        <v>24.72</v>
      </c>
    </row>
    <row r="37" spans="1:3">
      <c r="A37" t="s">
        <v>1434</v>
      </c>
      <c r="B37" t="s">
        <v>149</v>
      </c>
      <c r="C37">
        <v>24.709</v>
      </c>
    </row>
    <row r="38" spans="1:3">
      <c r="A38" t="s">
        <v>1417</v>
      </c>
      <c r="B38" t="s">
        <v>191</v>
      </c>
      <c r="C38">
        <v>24.701000000000001</v>
      </c>
    </row>
    <row r="39" spans="1:3">
      <c r="A39" t="s">
        <v>1462</v>
      </c>
      <c r="B39" t="s">
        <v>77</v>
      </c>
      <c r="C39">
        <v>24.684000000000001</v>
      </c>
    </row>
    <row r="40" spans="1:3">
      <c r="A40" t="s">
        <v>1443</v>
      </c>
      <c r="B40" t="s">
        <v>39</v>
      </c>
      <c r="C40">
        <v>24.68</v>
      </c>
    </row>
    <row r="41" spans="1:3">
      <c r="A41" t="s">
        <v>1407</v>
      </c>
      <c r="B41" t="s">
        <v>13</v>
      </c>
      <c r="C41">
        <v>24.623999999999999</v>
      </c>
    </row>
    <row r="42" spans="1:3">
      <c r="A42" t="s">
        <v>1455</v>
      </c>
      <c r="B42" t="s">
        <v>183</v>
      </c>
      <c r="C42">
        <v>24.529</v>
      </c>
    </row>
    <row r="43" spans="1:3">
      <c r="A43" t="s">
        <v>1395</v>
      </c>
      <c r="B43" t="s">
        <v>167</v>
      </c>
      <c r="C43">
        <v>24.510999999999999</v>
      </c>
    </row>
    <row r="44" spans="1:3">
      <c r="A44" t="s">
        <v>1446</v>
      </c>
      <c r="B44" t="s">
        <v>145</v>
      </c>
      <c r="C44">
        <v>24.471</v>
      </c>
    </row>
    <row r="45" spans="1:3">
      <c r="A45" t="s">
        <v>1444</v>
      </c>
      <c r="B45" t="s">
        <v>151</v>
      </c>
      <c r="C45">
        <v>24.39</v>
      </c>
    </row>
    <row r="46" spans="1:3">
      <c r="A46" t="s">
        <v>1442</v>
      </c>
      <c r="B46" t="s">
        <v>101</v>
      </c>
      <c r="C46">
        <v>24.373000000000001</v>
      </c>
    </row>
    <row r="47" spans="1:3">
      <c r="A47" t="s">
        <v>1388</v>
      </c>
      <c r="B47" t="s">
        <v>135</v>
      </c>
      <c r="C47">
        <v>24.344999999999999</v>
      </c>
    </row>
    <row r="48" spans="1:3">
      <c r="A48" t="s">
        <v>1447</v>
      </c>
      <c r="B48" t="s">
        <v>47</v>
      </c>
      <c r="C48">
        <v>24.312000000000001</v>
      </c>
    </row>
    <row r="49" spans="1:3">
      <c r="A49" t="s">
        <v>1445</v>
      </c>
      <c r="B49" t="s">
        <v>97</v>
      </c>
      <c r="C49">
        <v>24.283999999999999</v>
      </c>
    </row>
    <row r="50" spans="1:3">
      <c r="A50" t="s">
        <v>1449</v>
      </c>
      <c r="B50" t="s">
        <v>27</v>
      </c>
      <c r="C50">
        <v>24.213000000000001</v>
      </c>
    </row>
    <row r="51" spans="1:3">
      <c r="A51" t="s">
        <v>1401</v>
      </c>
      <c r="B51" t="s">
        <v>189</v>
      </c>
      <c r="C51">
        <v>24.143000000000001</v>
      </c>
    </row>
    <row r="52" spans="1:3">
      <c r="A52" t="s">
        <v>1409</v>
      </c>
      <c r="B52" t="s">
        <v>129</v>
      </c>
      <c r="C52">
        <v>24.128</v>
      </c>
    </row>
    <row r="53" spans="1:3">
      <c r="A53" t="s">
        <v>1386</v>
      </c>
      <c r="B53" t="s">
        <v>181</v>
      </c>
      <c r="C53">
        <v>24.102</v>
      </c>
    </row>
    <row r="54" spans="1:3">
      <c r="A54" t="s">
        <v>1415</v>
      </c>
      <c r="B54" t="s">
        <v>109</v>
      </c>
      <c r="C54">
        <v>24.085999999999999</v>
      </c>
    </row>
    <row r="55" spans="1:3">
      <c r="A55" t="s">
        <v>1405</v>
      </c>
      <c r="B55" t="s">
        <v>105</v>
      </c>
      <c r="C55">
        <v>24.042999999999999</v>
      </c>
    </row>
    <row r="56" spans="1:3">
      <c r="A56" t="s">
        <v>1412</v>
      </c>
      <c r="B56" t="s">
        <v>111</v>
      </c>
      <c r="C56">
        <v>24.029</v>
      </c>
    </row>
    <row r="57" spans="1:3">
      <c r="A57" t="s">
        <v>1398</v>
      </c>
      <c r="B57" t="s">
        <v>161</v>
      </c>
      <c r="C57">
        <v>23.984999999999999</v>
      </c>
    </row>
    <row r="58" spans="1:3">
      <c r="A58" t="s">
        <v>1472</v>
      </c>
      <c r="B58" t="s">
        <v>195</v>
      </c>
      <c r="C58">
        <v>23.984000000000002</v>
      </c>
    </row>
    <row r="59" spans="1:3">
      <c r="A59" t="s">
        <v>1467</v>
      </c>
      <c r="B59" t="s">
        <v>107</v>
      </c>
      <c r="C59">
        <v>23.885000000000002</v>
      </c>
    </row>
    <row r="60" spans="1:3">
      <c r="A60" t="s">
        <v>1396</v>
      </c>
      <c r="B60" t="s">
        <v>165</v>
      </c>
      <c r="C60">
        <v>23.878</v>
      </c>
    </row>
    <row r="61" spans="1:3">
      <c r="A61" t="s">
        <v>1428</v>
      </c>
      <c r="B61" t="s">
        <v>49</v>
      </c>
      <c r="C61">
        <v>23.818999999999999</v>
      </c>
    </row>
    <row r="62" spans="1:3">
      <c r="A62" t="s">
        <v>1429</v>
      </c>
      <c r="B62" t="s">
        <v>93</v>
      </c>
      <c r="C62">
        <v>23.776</v>
      </c>
    </row>
    <row r="63" spans="1:3">
      <c r="A63" t="s">
        <v>1421</v>
      </c>
      <c r="B63" t="s">
        <v>87</v>
      </c>
      <c r="C63">
        <v>23.771000000000001</v>
      </c>
    </row>
    <row r="64" spans="1:3">
      <c r="A64" t="s">
        <v>1425</v>
      </c>
      <c r="B64" t="s">
        <v>23</v>
      </c>
      <c r="C64">
        <v>23.733000000000001</v>
      </c>
    </row>
    <row r="65" spans="1:3">
      <c r="A65" t="s">
        <v>1381</v>
      </c>
      <c r="B65" t="s">
        <v>55</v>
      </c>
      <c r="C65">
        <v>23.725999999999999</v>
      </c>
    </row>
    <row r="66" spans="1:3">
      <c r="A66" t="s">
        <v>1403</v>
      </c>
      <c r="B66" t="s">
        <v>113</v>
      </c>
      <c r="C66">
        <v>23.725000000000001</v>
      </c>
    </row>
    <row r="67" spans="1:3">
      <c r="A67" t="s">
        <v>1389</v>
      </c>
      <c r="B67" t="s">
        <v>139</v>
      </c>
      <c r="C67">
        <v>23.707999999999998</v>
      </c>
    </row>
    <row r="68" spans="1:3">
      <c r="A68" t="s">
        <v>1463</v>
      </c>
      <c r="B68" t="s">
        <v>79</v>
      </c>
      <c r="C68">
        <v>23.704000000000001</v>
      </c>
    </row>
    <row r="69" spans="1:3">
      <c r="A69" t="s">
        <v>1424</v>
      </c>
      <c r="B69" t="s">
        <v>127</v>
      </c>
      <c r="C69">
        <v>23.423999999999999</v>
      </c>
    </row>
    <row r="70" spans="1:3">
      <c r="A70" t="s">
        <v>1460</v>
      </c>
      <c r="B70" t="s">
        <v>147</v>
      </c>
      <c r="C70">
        <v>23.321000000000002</v>
      </c>
    </row>
    <row r="71" spans="1:3">
      <c r="A71" t="s">
        <v>1452</v>
      </c>
      <c r="B71" t="s">
        <v>185</v>
      </c>
      <c r="C71">
        <v>23.3</v>
      </c>
    </row>
    <row r="72" spans="1:3">
      <c r="A72" t="s">
        <v>1418</v>
      </c>
      <c r="B72" t="s">
        <v>25</v>
      </c>
      <c r="C72">
        <v>23.218</v>
      </c>
    </row>
    <row r="73" spans="1:3">
      <c r="A73" t="s">
        <v>1397</v>
      </c>
      <c r="B73" t="s">
        <v>159</v>
      </c>
      <c r="C73">
        <v>23.172999999999998</v>
      </c>
    </row>
    <row r="74" spans="1:3">
      <c r="A74" t="s">
        <v>1459</v>
      </c>
      <c r="B74" t="s">
        <v>43</v>
      </c>
      <c r="C74">
        <v>23.091000000000001</v>
      </c>
    </row>
    <row r="75" spans="1:3">
      <c r="A75" t="s">
        <v>1461</v>
      </c>
      <c r="B75" t="s">
        <v>81</v>
      </c>
      <c r="C75">
        <v>23.013000000000002</v>
      </c>
    </row>
    <row r="76" spans="1:3">
      <c r="A76" t="s">
        <v>1468</v>
      </c>
      <c r="B76" t="s">
        <v>123</v>
      </c>
      <c r="C76">
        <v>22.972000000000001</v>
      </c>
    </row>
    <row r="77" spans="1:3">
      <c r="A77" t="s">
        <v>1466</v>
      </c>
      <c r="B77" t="s">
        <v>91</v>
      </c>
      <c r="C77">
        <v>22.89</v>
      </c>
    </row>
    <row r="78" spans="1:3">
      <c r="A78" t="s">
        <v>1416</v>
      </c>
      <c r="B78" t="s">
        <v>131</v>
      </c>
      <c r="C78">
        <v>22.861999999999998</v>
      </c>
    </row>
    <row r="79" spans="1:3">
      <c r="A79" t="s">
        <v>1471</v>
      </c>
      <c r="B79" t="s">
        <v>175</v>
      </c>
      <c r="C79">
        <v>22.8</v>
      </c>
    </row>
    <row r="80" spans="1:3">
      <c r="A80" t="s">
        <v>1439</v>
      </c>
      <c r="B80" t="s">
        <v>89</v>
      </c>
      <c r="C80">
        <v>22.79</v>
      </c>
    </row>
    <row r="81" spans="1:3">
      <c r="A81" t="s">
        <v>1450</v>
      </c>
      <c r="B81" t="s">
        <v>115</v>
      </c>
      <c r="C81">
        <v>22.768999999999998</v>
      </c>
    </row>
    <row r="82" spans="1:3">
      <c r="A82" t="s">
        <v>1435</v>
      </c>
      <c r="B82" t="s">
        <v>29</v>
      </c>
      <c r="C82">
        <v>22.733000000000001</v>
      </c>
    </row>
    <row r="83" spans="1:3">
      <c r="A83" t="s">
        <v>1454</v>
      </c>
      <c r="B83" t="s">
        <v>45</v>
      </c>
      <c r="C83">
        <v>22.73</v>
      </c>
    </row>
    <row r="84" spans="1:3">
      <c r="A84" t="s">
        <v>1436</v>
      </c>
      <c r="B84" t="s">
        <v>99</v>
      </c>
      <c r="C84">
        <v>22.709</v>
      </c>
    </row>
    <row r="85" spans="1:3">
      <c r="A85" t="s">
        <v>1451</v>
      </c>
      <c r="B85" t="s">
        <v>41</v>
      </c>
      <c r="C85">
        <v>21.859000000000002</v>
      </c>
    </row>
    <row r="86" spans="1:3">
      <c r="A86" t="s">
        <v>1457</v>
      </c>
      <c r="B86" t="s">
        <v>155</v>
      </c>
      <c r="C86">
        <v>21.795999999999999</v>
      </c>
    </row>
    <row r="87" spans="1:3">
      <c r="A87" t="s">
        <v>1391</v>
      </c>
      <c r="B87" t="s">
        <v>95</v>
      </c>
      <c r="C87">
        <v>21.757999999999999</v>
      </c>
    </row>
    <row r="88" spans="1:3">
      <c r="A88" t="s">
        <v>1433</v>
      </c>
      <c r="B88" t="s">
        <v>83</v>
      </c>
      <c r="C88">
        <v>21.113</v>
      </c>
    </row>
    <row r="89" spans="1:3">
      <c r="A89" t="s">
        <v>1448</v>
      </c>
      <c r="B89" t="s">
        <v>85</v>
      </c>
      <c r="C89">
        <v>21.071999999999999</v>
      </c>
    </row>
    <row r="90" spans="1:3">
      <c r="A90" t="s">
        <v>1413</v>
      </c>
      <c r="B90" t="s">
        <v>33</v>
      </c>
      <c r="C90">
        <v>21.07</v>
      </c>
    </row>
    <row r="91" spans="1:3">
      <c r="A91" t="s">
        <v>1399</v>
      </c>
      <c r="B91" t="s">
        <v>171</v>
      </c>
      <c r="C91">
        <v>20.93</v>
      </c>
    </row>
    <row r="92" spans="1:3">
      <c r="A92" t="s">
        <v>1470</v>
      </c>
      <c r="B92" t="s">
        <v>157</v>
      </c>
      <c r="C92">
        <v>20.733000000000001</v>
      </c>
    </row>
    <row r="93" spans="1:3">
      <c r="A93"/>
      <c r="B93"/>
      <c r="C93"/>
    </row>
    <row r="94" spans="1:3">
      <c r="A94"/>
      <c r="B94"/>
      <c r="C94"/>
    </row>
    <row r="95" spans="1:3">
      <c r="A95"/>
      <c r="B95"/>
      <c r="C95"/>
    </row>
    <row r="96" spans="1:3">
      <c r="A96"/>
      <c r="B96"/>
      <c r="C96"/>
    </row>
    <row r="97" customFormat="1"/>
    <row r="98" customFormat="1"/>
  </sheetData>
  <pageMargins left="0.7" right="0.7" top="0.75" bottom="0.75" header="0.3" footer="0.3"/>
  <pageSetup scale="42" orientation="portrait" horizontalDpi="0" verticalDpi="0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629AC7-D2C2-2C4E-91B0-EF10A28C6EE2}">
  <dimension ref="A1:W12"/>
  <sheetViews>
    <sheetView zoomScaleNormal="100" workbookViewId="0">
      <selection activeCell="A3" sqref="A3"/>
    </sheetView>
  </sheetViews>
  <sheetFormatPr baseColWidth="10" defaultRowHeight="16"/>
  <cols>
    <col min="1" max="1" width="1.85546875" bestFit="1" customWidth="1"/>
    <col min="2" max="12" width="7.85546875" bestFit="1" customWidth="1"/>
    <col min="13" max="13" width="6.42578125" bestFit="1" customWidth="1"/>
    <col min="14" max="14" width="2.28515625" customWidth="1"/>
    <col min="15" max="15" width="19.7109375" bestFit="1" customWidth="1"/>
    <col min="16" max="16" width="11.5703125" bestFit="1" customWidth="1"/>
    <col min="17" max="17" width="13.28515625" customWidth="1"/>
    <col min="18" max="18" width="1.5703125" customWidth="1"/>
    <col min="19" max="19" width="1" customWidth="1"/>
    <col min="22" max="22" width="1.140625" customWidth="1"/>
    <col min="23" max="23" width="5.140625" customWidth="1"/>
  </cols>
  <sheetData>
    <row r="1" spans="1:23" ht="17" thickBot="1"/>
    <row r="2" spans="1:23" ht="17" thickBot="1">
      <c r="A2" s="101" t="s">
        <v>1482</v>
      </c>
      <c r="B2" s="102"/>
      <c r="C2" s="102"/>
      <c r="D2" s="102"/>
      <c r="E2" s="102"/>
      <c r="F2" s="102"/>
      <c r="G2" s="102"/>
      <c r="H2" s="102"/>
      <c r="I2" s="102"/>
      <c r="J2" s="102"/>
      <c r="K2" s="102"/>
      <c r="L2" s="102"/>
      <c r="M2" s="102"/>
      <c r="N2" s="102"/>
      <c r="O2" s="101" t="s">
        <v>1359</v>
      </c>
      <c r="P2" s="102"/>
      <c r="Q2" s="102"/>
      <c r="R2" s="102"/>
      <c r="S2" s="387"/>
      <c r="T2" s="388" t="s">
        <v>1360</v>
      </c>
      <c r="U2" s="389"/>
      <c r="V2" s="389"/>
      <c r="W2" s="390"/>
    </row>
    <row r="3" spans="1:23" ht="18" thickBot="1">
      <c r="A3" s="102"/>
      <c r="B3" s="101">
        <v>1</v>
      </c>
      <c r="C3" s="101">
        <v>2</v>
      </c>
      <c r="D3" s="101">
        <v>3</v>
      </c>
      <c r="E3" s="101">
        <v>4</v>
      </c>
      <c r="F3" s="101">
        <v>5</v>
      </c>
      <c r="G3" s="101">
        <v>6</v>
      </c>
      <c r="H3" s="101">
        <v>7</v>
      </c>
      <c r="I3" s="101">
        <v>8</v>
      </c>
      <c r="J3" s="101">
        <v>9</v>
      </c>
      <c r="K3" s="101">
        <v>10</v>
      </c>
      <c r="L3" s="101">
        <v>11</v>
      </c>
      <c r="M3" s="101">
        <v>12</v>
      </c>
      <c r="N3" s="102"/>
      <c r="O3" s="391" t="s">
        <v>457</v>
      </c>
      <c r="P3" s="392" t="s">
        <v>1361</v>
      </c>
      <c r="Q3" s="393" t="str">
        <f>$U$10 &amp;" rxn (+error)"</f>
        <v>91 rxn (+error)</v>
      </c>
      <c r="R3" s="102"/>
      <c r="S3" s="394"/>
      <c r="T3" s="102" t="s">
        <v>484</v>
      </c>
      <c r="U3" s="102" t="s">
        <v>1362</v>
      </c>
      <c r="V3" s="102"/>
      <c r="W3" s="395"/>
    </row>
    <row r="4" spans="1:23">
      <c r="A4" s="101" t="s">
        <v>577</v>
      </c>
      <c r="B4" s="15" t="s">
        <v>0</v>
      </c>
      <c r="C4" s="178" t="s">
        <v>23</v>
      </c>
      <c r="D4" s="178" t="s">
        <v>39</v>
      </c>
      <c r="E4" s="178" t="s">
        <v>57</v>
      </c>
      <c r="F4" s="178" t="s">
        <v>77</v>
      </c>
      <c r="G4" s="178" t="s">
        <v>93</v>
      </c>
      <c r="H4" s="178" t="s">
        <v>109</v>
      </c>
      <c r="I4" s="178" t="s">
        <v>125</v>
      </c>
      <c r="J4" s="178" t="s">
        <v>143</v>
      </c>
      <c r="K4" s="178" t="s">
        <v>159</v>
      </c>
      <c r="L4" s="178" t="s">
        <v>177</v>
      </c>
      <c r="M4" s="396" t="s">
        <v>1374</v>
      </c>
      <c r="N4" s="102"/>
      <c r="O4" s="397" t="s">
        <v>471</v>
      </c>
      <c r="P4" s="398">
        <f>14-SUM(P5:P8)</f>
        <v>5.6999999999999993</v>
      </c>
      <c r="Q4" s="399">
        <f>P4*$U$10*1.1</f>
        <v>570.56999999999994</v>
      </c>
      <c r="R4" s="102"/>
      <c r="S4" s="394"/>
      <c r="T4" s="389" t="s">
        <v>484</v>
      </c>
      <c r="U4" s="390" t="s">
        <v>1363</v>
      </c>
      <c r="V4" s="102"/>
      <c r="W4" s="395"/>
    </row>
    <row r="5" spans="1:23">
      <c r="A5" s="101" t="s">
        <v>578</v>
      </c>
      <c r="B5" s="9" t="s">
        <v>7</v>
      </c>
      <c r="C5" s="13" t="s">
        <v>25</v>
      </c>
      <c r="D5" s="13" t="s">
        <v>41</v>
      </c>
      <c r="E5" s="13" t="s">
        <v>59</v>
      </c>
      <c r="F5" s="13" t="s">
        <v>79</v>
      </c>
      <c r="G5" s="13" t="s">
        <v>95</v>
      </c>
      <c r="H5" s="13" t="s">
        <v>111</v>
      </c>
      <c r="I5" s="13" t="s">
        <v>127</v>
      </c>
      <c r="J5" s="13" t="s">
        <v>145</v>
      </c>
      <c r="K5" s="13" t="s">
        <v>161</v>
      </c>
      <c r="L5" s="13" t="s">
        <v>181</v>
      </c>
      <c r="M5" s="400" t="s">
        <v>1374</v>
      </c>
      <c r="N5" s="102"/>
      <c r="O5" s="420" t="s">
        <v>1376</v>
      </c>
      <c r="P5" s="421">
        <v>0.03</v>
      </c>
      <c r="Q5" s="403">
        <f>P5*$U$10*1.1</f>
        <v>3.0030000000000001</v>
      </c>
      <c r="R5" s="102"/>
      <c r="S5" s="394"/>
      <c r="T5" s="102" t="s">
        <v>1365</v>
      </c>
      <c r="U5" s="395" t="s">
        <v>482</v>
      </c>
      <c r="V5" s="102"/>
      <c r="W5" s="404" t="s">
        <v>1366</v>
      </c>
    </row>
    <row r="6" spans="1:23" ht="17" thickBot="1">
      <c r="A6" s="101" t="s">
        <v>579</v>
      </c>
      <c r="B6" s="9" t="s">
        <v>9</v>
      </c>
      <c r="C6" s="13" t="s">
        <v>27</v>
      </c>
      <c r="D6" s="13" t="s">
        <v>43</v>
      </c>
      <c r="E6" s="13" t="s">
        <v>61</v>
      </c>
      <c r="F6" s="13" t="s">
        <v>81</v>
      </c>
      <c r="G6" s="13" t="s">
        <v>97</v>
      </c>
      <c r="H6" s="13" t="s">
        <v>113</v>
      </c>
      <c r="I6" s="13" t="s">
        <v>129</v>
      </c>
      <c r="J6" s="13" t="s">
        <v>147</v>
      </c>
      <c r="K6" s="13" t="s">
        <v>163</v>
      </c>
      <c r="L6" s="13" t="s">
        <v>183</v>
      </c>
      <c r="M6" s="400" t="s">
        <v>1374</v>
      </c>
      <c r="N6" s="102"/>
      <c r="O6" s="401" t="s">
        <v>1364</v>
      </c>
      <c r="P6" s="402">
        <v>7.5</v>
      </c>
      <c r="Q6" s="403">
        <f t="shared" ref="Q6:Q8" si="0">P6*$U$10*1.1</f>
        <v>750.75000000000011</v>
      </c>
      <c r="R6" s="102"/>
      <c r="S6" s="394"/>
      <c r="T6" s="405" t="s">
        <v>490</v>
      </c>
      <c r="U6" s="406" t="s">
        <v>482</v>
      </c>
      <c r="V6" s="102"/>
      <c r="W6" s="395"/>
    </row>
    <row r="7" spans="1:23" ht="17" thickBot="1">
      <c r="A7" s="101" t="s">
        <v>580</v>
      </c>
      <c r="B7" s="9" t="s">
        <v>13</v>
      </c>
      <c r="C7" s="13" t="s">
        <v>29</v>
      </c>
      <c r="D7" s="13" t="s">
        <v>45</v>
      </c>
      <c r="E7" s="13" t="s">
        <v>63</v>
      </c>
      <c r="F7" s="13" t="s">
        <v>83</v>
      </c>
      <c r="G7" s="13" t="s">
        <v>99</v>
      </c>
      <c r="H7" s="13" t="s">
        <v>115</v>
      </c>
      <c r="I7" s="13" t="s">
        <v>131</v>
      </c>
      <c r="J7" s="13" t="s">
        <v>149</v>
      </c>
      <c r="K7" s="13" t="s">
        <v>165</v>
      </c>
      <c r="L7" s="13" t="s">
        <v>185</v>
      </c>
      <c r="M7" s="400"/>
      <c r="N7" s="102"/>
      <c r="O7" s="401" t="s">
        <v>1367</v>
      </c>
      <c r="P7" s="402">
        <v>7.0000000000000007E-2</v>
      </c>
      <c r="Q7" s="403">
        <f t="shared" si="0"/>
        <v>7.0070000000000014</v>
      </c>
      <c r="R7" s="102"/>
      <c r="S7" s="407"/>
      <c r="T7" s="405"/>
      <c r="U7" s="405"/>
      <c r="V7" s="405"/>
      <c r="W7" s="406"/>
    </row>
    <row r="8" spans="1:23" ht="17" thickBot="1">
      <c r="A8" s="101" t="s">
        <v>581</v>
      </c>
      <c r="B8" s="9" t="s">
        <v>15</v>
      </c>
      <c r="C8" s="13" t="s">
        <v>31</v>
      </c>
      <c r="D8" s="13" t="s">
        <v>47</v>
      </c>
      <c r="E8" s="13" t="s">
        <v>67</v>
      </c>
      <c r="F8" s="13" t="s">
        <v>85</v>
      </c>
      <c r="G8" s="13" t="s">
        <v>101</v>
      </c>
      <c r="H8" s="13" t="s">
        <v>117</v>
      </c>
      <c r="I8" s="13" t="s">
        <v>133</v>
      </c>
      <c r="J8" s="13" t="s">
        <v>151</v>
      </c>
      <c r="K8" s="13" t="s">
        <v>167</v>
      </c>
      <c r="L8" s="13" t="s">
        <v>187</v>
      </c>
      <c r="M8" s="400"/>
      <c r="N8" s="102"/>
      <c r="O8" s="401" t="s">
        <v>1368</v>
      </c>
      <c r="P8" s="402">
        <v>0.7</v>
      </c>
      <c r="Q8" s="403">
        <f t="shared" si="0"/>
        <v>70.070000000000007</v>
      </c>
      <c r="R8" s="102"/>
      <c r="S8" s="102"/>
      <c r="T8" s="102"/>
      <c r="U8" s="102"/>
      <c r="V8" s="102"/>
      <c r="W8" s="102"/>
    </row>
    <row r="9" spans="1:23" ht="17" thickBot="1">
      <c r="A9" s="101" t="s">
        <v>582</v>
      </c>
      <c r="B9" s="9" t="s">
        <v>18</v>
      </c>
      <c r="C9" s="13" t="s">
        <v>33</v>
      </c>
      <c r="D9" s="13" t="s">
        <v>49</v>
      </c>
      <c r="E9" s="13" t="s">
        <v>69</v>
      </c>
      <c r="F9" s="13" t="s">
        <v>87</v>
      </c>
      <c r="G9" s="13" t="s">
        <v>103</v>
      </c>
      <c r="H9" s="13" t="s">
        <v>119</v>
      </c>
      <c r="I9" s="13" t="s">
        <v>135</v>
      </c>
      <c r="J9" s="13" t="s">
        <v>153</v>
      </c>
      <c r="K9" s="13" t="s">
        <v>171</v>
      </c>
      <c r="L9" s="13" t="s">
        <v>189</v>
      </c>
      <c r="M9" s="400"/>
      <c r="N9" s="102"/>
      <c r="O9" s="412" t="s">
        <v>1371</v>
      </c>
      <c r="P9" s="413">
        <v>1</v>
      </c>
      <c r="Q9" s="414" t="s">
        <v>1372</v>
      </c>
      <c r="R9" s="102"/>
      <c r="S9" s="102"/>
      <c r="T9" s="102"/>
      <c r="U9" s="102"/>
      <c r="V9" s="102"/>
      <c r="W9" s="102"/>
    </row>
    <row r="10" spans="1:23" ht="17" thickBot="1">
      <c r="A10" s="101" t="s">
        <v>583</v>
      </c>
      <c r="B10" s="9" t="s">
        <v>19</v>
      </c>
      <c r="C10" s="13" t="s">
        <v>35</v>
      </c>
      <c r="D10" s="13" t="s">
        <v>51</v>
      </c>
      <c r="E10" s="13" t="s">
        <v>71</v>
      </c>
      <c r="F10" s="13" t="s">
        <v>89</v>
      </c>
      <c r="G10" s="13" t="s">
        <v>105</v>
      </c>
      <c r="H10" s="13" t="s">
        <v>121</v>
      </c>
      <c r="I10" s="13" t="s">
        <v>139</v>
      </c>
      <c r="J10" s="13" t="s">
        <v>155</v>
      </c>
      <c r="K10" s="13" t="s">
        <v>173</v>
      </c>
      <c r="L10" s="13" t="s">
        <v>191</v>
      </c>
      <c r="M10" s="411"/>
      <c r="N10" s="102"/>
      <c r="O10" s="416" t="s">
        <v>1375</v>
      </c>
      <c r="P10" s="417">
        <f>SUM(P4:P9)</f>
        <v>15</v>
      </c>
      <c r="Q10" s="418">
        <f>SUM(Q4:Q8)</f>
        <v>1401.4</v>
      </c>
      <c r="R10" s="102"/>
      <c r="S10" s="102"/>
      <c r="T10" s="415" t="s">
        <v>1373</v>
      </c>
      <c r="U10" s="323">
        <f>COUNTIF(B4:M11,"*")</f>
        <v>91</v>
      </c>
      <c r="V10" s="102"/>
      <c r="W10" s="102"/>
    </row>
    <row r="11" spans="1:23" ht="17" thickBot="1">
      <c r="A11" s="101" t="s">
        <v>584</v>
      </c>
      <c r="B11" s="177" t="s">
        <v>21</v>
      </c>
      <c r="C11" s="43" t="s">
        <v>37</v>
      </c>
      <c r="D11" s="43" t="s">
        <v>55</v>
      </c>
      <c r="E11" s="43" t="s">
        <v>73</v>
      </c>
      <c r="F11" s="43" t="s">
        <v>91</v>
      </c>
      <c r="G11" s="43" t="s">
        <v>107</v>
      </c>
      <c r="H11" s="43" t="s">
        <v>123</v>
      </c>
      <c r="I11" s="43" t="s">
        <v>141</v>
      </c>
      <c r="J11" s="43" t="s">
        <v>157</v>
      </c>
      <c r="K11" s="43" t="s">
        <v>175</v>
      </c>
      <c r="L11" s="43" t="s">
        <v>195</v>
      </c>
      <c r="M11" s="419"/>
      <c r="N11" s="102"/>
      <c r="O11" s="102"/>
      <c r="P11" s="102"/>
      <c r="Q11" s="102"/>
      <c r="R11" s="102"/>
      <c r="S11" s="102"/>
      <c r="T11" s="102"/>
      <c r="U11" s="102"/>
      <c r="V11" s="102"/>
      <c r="W11" s="102"/>
    </row>
    <row r="12" spans="1:23">
      <c r="A12" s="102"/>
      <c r="B12" s="102"/>
      <c r="C12" s="102"/>
      <c r="D12" s="102"/>
      <c r="E12" s="102"/>
      <c r="F12" s="102"/>
      <c r="G12" s="102"/>
      <c r="H12" s="102"/>
      <c r="I12" s="102"/>
      <c r="J12" s="102"/>
      <c r="K12" s="102"/>
      <c r="L12" s="102"/>
      <c r="M12" s="102"/>
      <c r="N12" s="102"/>
      <c r="O12" t="s">
        <v>1377</v>
      </c>
      <c r="R12" s="102"/>
      <c r="S12" s="102"/>
      <c r="T12" s="102"/>
      <c r="U12" s="102"/>
      <c r="V12" s="102"/>
      <c r="W12" s="102"/>
    </row>
  </sheetData>
  <pageMargins left="0.7" right="0.7" top="0.75" bottom="0.75" header="0.3" footer="0.3"/>
  <pageSetup scale="77" orientation="portrait" horizontalDpi="0" verticalDpi="0"/>
  <colBreaks count="1" manualBreakCount="1">
    <brk id="13" max="1048575" man="1"/>
  </colBreak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FE99E1-BFAE-AE43-99E0-E26AC4AF171A}">
  <sheetPr>
    <pageSetUpPr fitToPage="1"/>
  </sheetPr>
  <dimension ref="A1:C98"/>
  <sheetViews>
    <sheetView workbookViewId="0">
      <selection activeCell="B92" activeCellId="3" sqref="B5 B10 B23 B92"/>
    </sheetView>
  </sheetViews>
  <sheetFormatPr baseColWidth="10" defaultRowHeight="16"/>
  <cols>
    <col min="1" max="1" width="4.28515625" style="171" bestFit="1" customWidth="1"/>
    <col min="2" max="2" width="7.85546875" style="171" bestFit="1" customWidth="1"/>
    <col min="3" max="3" width="12.140625" style="171" bestFit="1" customWidth="1"/>
  </cols>
  <sheetData>
    <row r="1" spans="1:3">
      <c r="A1" t="s">
        <v>1380</v>
      </c>
      <c r="B1" t="s">
        <v>225</v>
      </c>
      <c r="C1" t="s">
        <v>1475</v>
      </c>
    </row>
    <row r="2" spans="1:3">
      <c r="A2" t="s">
        <v>1437</v>
      </c>
      <c r="B2" t="s">
        <v>1464</v>
      </c>
      <c r="C2" t="s">
        <v>1473</v>
      </c>
    </row>
    <row r="3" spans="1:3">
      <c r="A3" t="s">
        <v>1441</v>
      </c>
      <c r="B3" t="s">
        <v>1464</v>
      </c>
      <c r="C3" t="s">
        <v>1473</v>
      </c>
    </row>
    <row r="4" spans="1:3">
      <c r="A4" t="s">
        <v>1453</v>
      </c>
      <c r="B4" t="s">
        <v>1464</v>
      </c>
      <c r="C4" t="s">
        <v>1473</v>
      </c>
    </row>
    <row r="5" spans="1:3">
      <c r="A5" t="s">
        <v>1444</v>
      </c>
      <c r="B5" s="433" t="s">
        <v>151</v>
      </c>
      <c r="C5" s="433">
        <v>36.387999999999998</v>
      </c>
    </row>
    <row r="6" spans="1:3">
      <c r="A6" t="s">
        <v>1404</v>
      </c>
      <c r="B6" t="s">
        <v>18</v>
      </c>
      <c r="C6">
        <v>32.536000000000001</v>
      </c>
    </row>
    <row r="7" spans="1:3">
      <c r="A7" t="s">
        <v>1401</v>
      </c>
      <c r="B7" t="s">
        <v>189</v>
      </c>
      <c r="C7">
        <v>32.496000000000002</v>
      </c>
    </row>
    <row r="8" spans="1:3">
      <c r="A8" t="s">
        <v>1414</v>
      </c>
      <c r="B8" t="s">
        <v>19</v>
      </c>
      <c r="C8">
        <v>32.491999999999997</v>
      </c>
    </row>
    <row r="9" spans="1:3">
      <c r="A9" t="s">
        <v>1469</v>
      </c>
      <c r="B9" t="s">
        <v>141</v>
      </c>
      <c r="C9">
        <v>32.231999999999999</v>
      </c>
    </row>
    <row r="10" spans="1:3">
      <c r="A10" t="s">
        <v>1438</v>
      </c>
      <c r="B10" s="433" t="s">
        <v>153</v>
      </c>
      <c r="C10" s="433">
        <v>32.116999999999997</v>
      </c>
    </row>
    <row r="11" spans="1:3">
      <c r="A11" t="s">
        <v>1387</v>
      </c>
      <c r="B11" t="s">
        <v>133</v>
      </c>
      <c r="C11">
        <v>32.082000000000001</v>
      </c>
    </row>
    <row r="12" spans="1:3">
      <c r="A12" t="s">
        <v>1417</v>
      </c>
      <c r="B12" t="s">
        <v>191</v>
      </c>
      <c r="C12">
        <v>31.907</v>
      </c>
    </row>
    <row r="13" spans="1:3">
      <c r="A13" t="s">
        <v>1423</v>
      </c>
      <c r="B13" t="s">
        <v>31</v>
      </c>
      <c r="C13">
        <v>31.629000000000001</v>
      </c>
    </row>
    <row r="14" spans="1:3">
      <c r="A14" t="s">
        <v>1385</v>
      </c>
      <c r="B14" t="s">
        <v>121</v>
      </c>
      <c r="C14">
        <v>31.466000000000001</v>
      </c>
    </row>
    <row r="15" spans="1:3">
      <c r="A15" t="s">
        <v>1389</v>
      </c>
      <c r="B15" t="s">
        <v>139</v>
      </c>
      <c r="C15">
        <v>31.43</v>
      </c>
    </row>
    <row r="16" spans="1:3">
      <c r="A16" t="s">
        <v>1388</v>
      </c>
      <c r="B16" t="s">
        <v>135</v>
      </c>
      <c r="C16">
        <v>31.364999999999998</v>
      </c>
    </row>
    <row r="17" spans="1:3">
      <c r="A17" t="s">
        <v>1468</v>
      </c>
      <c r="B17" t="s">
        <v>123</v>
      </c>
      <c r="C17">
        <v>31.338000000000001</v>
      </c>
    </row>
    <row r="18" spans="1:3">
      <c r="A18" t="s">
        <v>1432</v>
      </c>
      <c r="B18" t="s">
        <v>187</v>
      </c>
      <c r="C18">
        <v>31.236999999999998</v>
      </c>
    </row>
    <row r="19" spans="1:3">
      <c r="A19" t="s">
        <v>1383</v>
      </c>
      <c r="B19" t="s">
        <v>21</v>
      </c>
      <c r="C19">
        <v>31.224</v>
      </c>
    </row>
    <row r="20" spans="1:3">
      <c r="A20" t="s">
        <v>1430</v>
      </c>
      <c r="B20" t="s">
        <v>117</v>
      </c>
      <c r="C20">
        <v>31.19</v>
      </c>
    </row>
    <row r="21" spans="1:3">
      <c r="A21" t="s">
        <v>1422</v>
      </c>
      <c r="B21" t="s">
        <v>15</v>
      </c>
      <c r="C21">
        <v>31.170999999999999</v>
      </c>
    </row>
    <row r="22" spans="1:3">
      <c r="A22" t="s">
        <v>1400</v>
      </c>
      <c r="B22" t="s">
        <v>0</v>
      </c>
      <c r="C22">
        <v>31.152000000000001</v>
      </c>
    </row>
    <row r="23" spans="1:3">
      <c r="A23" t="s">
        <v>1421</v>
      </c>
      <c r="B23" s="433" t="s">
        <v>87</v>
      </c>
      <c r="C23" s="433">
        <v>31.059000000000001</v>
      </c>
    </row>
    <row r="24" spans="1:3">
      <c r="A24" t="s">
        <v>1452</v>
      </c>
      <c r="B24" t="s">
        <v>185</v>
      </c>
      <c r="C24">
        <v>31.015999999999998</v>
      </c>
    </row>
    <row r="25" spans="1:3">
      <c r="A25" t="s">
        <v>1465</v>
      </c>
      <c r="B25" t="s">
        <v>73</v>
      </c>
      <c r="C25">
        <v>30.94</v>
      </c>
    </row>
    <row r="26" spans="1:3">
      <c r="A26" t="s">
        <v>1407</v>
      </c>
      <c r="B26" t="s">
        <v>13</v>
      </c>
      <c r="C26">
        <v>30.925000000000001</v>
      </c>
    </row>
    <row r="27" spans="1:3">
      <c r="A27" t="s">
        <v>1460</v>
      </c>
      <c r="B27" t="s">
        <v>147</v>
      </c>
      <c r="C27">
        <v>30.916</v>
      </c>
    </row>
    <row r="28" spans="1:3">
      <c r="A28" t="s">
        <v>1467</v>
      </c>
      <c r="B28" t="s">
        <v>107</v>
      </c>
      <c r="C28">
        <v>30.899000000000001</v>
      </c>
    </row>
    <row r="29" spans="1:3">
      <c r="A29" t="s">
        <v>1411</v>
      </c>
      <c r="B29" t="s">
        <v>173</v>
      </c>
      <c r="C29">
        <v>30.827000000000002</v>
      </c>
    </row>
    <row r="30" spans="1:3">
      <c r="A30" t="s">
        <v>1402</v>
      </c>
      <c r="B30" t="s">
        <v>51</v>
      </c>
      <c r="C30">
        <v>30.782</v>
      </c>
    </row>
    <row r="31" spans="1:3">
      <c r="A31" t="s">
        <v>1442</v>
      </c>
      <c r="B31" t="s">
        <v>101</v>
      </c>
      <c r="C31">
        <v>30.742999999999999</v>
      </c>
    </row>
    <row r="32" spans="1:3">
      <c r="A32" t="s">
        <v>1420</v>
      </c>
      <c r="B32" t="s">
        <v>69</v>
      </c>
      <c r="C32">
        <v>30.721</v>
      </c>
    </row>
    <row r="33" spans="1:3">
      <c r="A33" t="s">
        <v>1405</v>
      </c>
      <c r="B33" t="s">
        <v>105</v>
      </c>
      <c r="C33">
        <v>30.702999999999999</v>
      </c>
    </row>
    <row r="34" spans="1:3">
      <c r="A34" t="s">
        <v>1392</v>
      </c>
      <c r="B34" t="s">
        <v>119</v>
      </c>
      <c r="C34">
        <v>30.675999999999998</v>
      </c>
    </row>
    <row r="35" spans="1:3">
      <c r="A35" t="s">
        <v>1472</v>
      </c>
      <c r="B35" t="s">
        <v>195</v>
      </c>
      <c r="C35">
        <v>30.669</v>
      </c>
    </row>
    <row r="36" spans="1:3">
      <c r="A36" t="s">
        <v>1410</v>
      </c>
      <c r="B36" t="s">
        <v>71</v>
      </c>
      <c r="C36">
        <v>30.574000000000002</v>
      </c>
    </row>
    <row r="37" spans="1:3">
      <c r="A37" t="s">
        <v>1446</v>
      </c>
      <c r="B37" t="s">
        <v>145</v>
      </c>
      <c r="C37">
        <v>30.556000000000001</v>
      </c>
    </row>
    <row r="38" spans="1:3">
      <c r="A38" t="s">
        <v>1439</v>
      </c>
      <c r="B38" t="s">
        <v>89</v>
      </c>
      <c r="C38">
        <v>30.497</v>
      </c>
    </row>
    <row r="39" spans="1:3">
      <c r="A39" t="s">
        <v>1455</v>
      </c>
      <c r="B39" t="s">
        <v>183</v>
      </c>
      <c r="C39">
        <v>30.491</v>
      </c>
    </row>
    <row r="40" spans="1:3">
      <c r="A40" t="s">
        <v>1409</v>
      </c>
      <c r="B40" t="s">
        <v>129</v>
      </c>
      <c r="C40">
        <v>30.437999999999999</v>
      </c>
    </row>
    <row r="41" spans="1:3">
      <c r="A41" t="s">
        <v>1393</v>
      </c>
      <c r="B41" t="s">
        <v>177</v>
      </c>
      <c r="C41">
        <v>30.262</v>
      </c>
    </row>
    <row r="42" spans="1:3">
      <c r="A42" t="s">
        <v>1384</v>
      </c>
      <c r="B42" t="s">
        <v>67</v>
      </c>
      <c r="C42">
        <v>30.234999999999999</v>
      </c>
    </row>
    <row r="43" spans="1:3">
      <c r="A43" t="s">
        <v>1408</v>
      </c>
      <c r="B43" t="s">
        <v>35</v>
      </c>
      <c r="C43">
        <v>30.233000000000001</v>
      </c>
    </row>
    <row r="44" spans="1:3">
      <c r="A44" t="s">
        <v>1394</v>
      </c>
      <c r="B44" t="s">
        <v>7</v>
      </c>
      <c r="C44">
        <v>30.187999999999999</v>
      </c>
    </row>
    <row r="45" spans="1:3">
      <c r="A45" t="s">
        <v>1386</v>
      </c>
      <c r="B45" t="s">
        <v>181</v>
      </c>
      <c r="C45">
        <v>30.161999999999999</v>
      </c>
    </row>
    <row r="46" spans="1:3">
      <c r="A46" t="s">
        <v>1471</v>
      </c>
      <c r="B46" t="s">
        <v>175</v>
      </c>
      <c r="C46">
        <v>29.988</v>
      </c>
    </row>
    <row r="47" spans="1:3">
      <c r="A47" t="s">
        <v>1381</v>
      </c>
      <c r="B47" t="s">
        <v>55</v>
      </c>
      <c r="C47">
        <v>29.975000000000001</v>
      </c>
    </row>
    <row r="48" spans="1:3">
      <c r="A48" t="s">
        <v>1395</v>
      </c>
      <c r="B48" t="s">
        <v>167</v>
      </c>
      <c r="C48">
        <v>29.952000000000002</v>
      </c>
    </row>
    <row r="49" spans="1:3">
      <c r="A49" t="s">
        <v>1403</v>
      </c>
      <c r="B49" t="s">
        <v>113</v>
      </c>
      <c r="C49">
        <v>29.893000000000001</v>
      </c>
    </row>
    <row r="50" spans="1:3">
      <c r="A50" t="s">
        <v>1445</v>
      </c>
      <c r="B50" t="s">
        <v>97</v>
      </c>
      <c r="C50">
        <v>29.834</v>
      </c>
    </row>
    <row r="51" spans="1:3">
      <c r="A51" t="s">
        <v>1428</v>
      </c>
      <c r="B51" t="s">
        <v>49</v>
      </c>
      <c r="C51">
        <v>29.834</v>
      </c>
    </row>
    <row r="52" spans="1:3">
      <c r="A52" t="s">
        <v>1425</v>
      </c>
      <c r="B52" t="s">
        <v>23</v>
      </c>
      <c r="C52">
        <v>29.831</v>
      </c>
    </row>
    <row r="53" spans="1:3">
      <c r="A53" t="s">
        <v>1427</v>
      </c>
      <c r="B53" t="s">
        <v>163</v>
      </c>
      <c r="C53">
        <v>29.83</v>
      </c>
    </row>
    <row r="54" spans="1:3">
      <c r="A54" t="s">
        <v>1448</v>
      </c>
      <c r="B54" t="s">
        <v>85</v>
      </c>
      <c r="C54">
        <v>29.777999999999999</v>
      </c>
    </row>
    <row r="55" spans="1:3">
      <c r="A55" t="s">
        <v>1470</v>
      </c>
      <c r="B55" t="s">
        <v>157</v>
      </c>
      <c r="C55">
        <v>29.754999999999999</v>
      </c>
    </row>
    <row r="56" spans="1:3">
      <c r="A56" t="s">
        <v>1382</v>
      </c>
      <c r="B56" t="s">
        <v>37</v>
      </c>
      <c r="C56">
        <v>29.742000000000001</v>
      </c>
    </row>
    <row r="57" spans="1:3">
      <c r="A57" t="s">
        <v>1457</v>
      </c>
      <c r="B57" t="s">
        <v>155</v>
      </c>
      <c r="C57">
        <v>29.704000000000001</v>
      </c>
    </row>
    <row r="58" spans="1:3">
      <c r="A58" t="s">
        <v>1396</v>
      </c>
      <c r="B58" t="s">
        <v>165</v>
      </c>
      <c r="C58">
        <v>29.664999999999999</v>
      </c>
    </row>
    <row r="59" spans="1:3">
      <c r="A59" t="s">
        <v>1466</v>
      </c>
      <c r="B59" t="s">
        <v>91</v>
      </c>
      <c r="C59">
        <v>29.63</v>
      </c>
    </row>
    <row r="60" spans="1:3">
      <c r="A60" t="s">
        <v>1450</v>
      </c>
      <c r="B60" t="s">
        <v>115</v>
      </c>
      <c r="C60">
        <v>29.6</v>
      </c>
    </row>
    <row r="61" spans="1:3">
      <c r="A61" t="s">
        <v>1406</v>
      </c>
      <c r="B61" t="s">
        <v>9</v>
      </c>
      <c r="C61">
        <v>28.952000000000002</v>
      </c>
    </row>
    <row r="62" spans="1:3">
      <c r="A62" t="s">
        <v>1434</v>
      </c>
      <c r="B62" t="s">
        <v>149</v>
      </c>
      <c r="C62">
        <v>28.927</v>
      </c>
    </row>
    <row r="63" spans="1:3">
      <c r="A63" t="s">
        <v>1413</v>
      </c>
      <c r="B63" t="s">
        <v>33</v>
      </c>
      <c r="C63">
        <v>28.831</v>
      </c>
    </row>
    <row r="64" spans="1:3">
      <c r="A64" t="s">
        <v>1419</v>
      </c>
      <c r="B64" t="s">
        <v>57</v>
      </c>
      <c r="C64">
        <v>28.798999999999999</v>
      </c>
    </row>
    <row r="65" spans="1:3">
      <c r="A65" t="s">
        <v>1436</v>
      </c>
      <c r="B65" t="s">
        <v>99</v>
      </c>
      <c r="C65">
        <v>28.797000000000001</v>
      </c>
    </row>
    <row r="66" spans="1:3">
      <c r="A66" t="s">
        <v>1399</v>
      </c>
      <c r="B66" t="s">
        <v>171</v>
      </c>
      <c r="C66">
        <v>28.661000000000001</v>
      </c>
    </row>
    <row r="67" spans="1:3">
      <c r="A67" t="s">
        <v>1435</v>
      </c>
      <c r="B67" t="s">
        <v>29</v>
      </c>
      <c r="C67">
        <v>28.513999999999999</v>
      </c>
    </row>
    <row r="68" spans="1:3">
      <c r="A68" t="s">
        <v>1398</v>
      </c>
      <c r="B68" t="s">
        <v>161</v>
      </c>
      <c r="C68">
        <v>28.501000000000001</v>
      </c>
    </row>
    <row r="69" spans="1:3">
      <c r="A69" t="s">
        <v>1447</v>
      </c>
      <c r="B69" t="s">
        <v>47</v>
      </c>
      <c r="C69">
        <v>28.452000000000002</v>
      </c>
    </row>
    <row r="70" spans="1:3">
      <c r="A70" t="s">
        <v>1412</v>
      </c>
      <c r="B70" t="s">
        <v>111</v>
      </c>
      <c r="C70">
        <v>28.449000000000002</v>
      </c>
    </row>
    <row r="71" spans="1:3">
      <c r="A71" t="s">
        <v>1458</v>
      </c>
      <c r="B71" t="s">
        <v>143</v>
      </c>
      <c r="C71">
        <v>28.434999999999999</v>
      </c>
    </row>
    <row r="72" spans="1:3">
      <c r="A72" t="s">
        <v>1449</v>
      </c>
      <c r="B72" t="s">
        <v>27</v>
      </c>
      <c r="C72">
        <v>28.312000000000001</v>
      </c>
    </row>
    <row r="73" spans="1:3">
      <c r="A73" t="s">
        <v>1415</v>
      </c>
      <c r="B73" t="s">
        <v>109</v>
      </c>
      <c r="C73">
        <v>28.038</v>
      </c>
    </row>
    <row r="74" spans="1:3">
      <c r="A74" t="s">
        <v>1440</v>
      </c>
      <c r="B74" t="s">
        <v>63</v>
      </c>
      <c r="C74">
        <v>28.035</v>
      </c>
    </row>
    <row r="75" spans="1:3">
      <c r="A75" t="s">
        <v>1431</v>
      </c>
      <c r="B75" t="s">
        <v>125</v>
      </c>
      <c r="C75">
        <v>27.937000000000001</v>
      </c>
    </row>
    <row r="76" spans="1:3">
      <c r="A76" t="s">
        <v>1418</v>
      </c>
      <c r="B76" t="s">
        <v>25</v>
      </c>
      <c r="C76">
        <v>27.916</v>
      </c>
    </row>
    <row r="77" spans="1:3">
      <c r="A77" t="s">
        <v>1443</v>
      </c>
      <c r="B77" t="s">
        <v>39</v>
      </c>
      <c r="C77">
        <v>27.91</v>
      </c>
    </row>
    <row r="78" spans="1:3">
      <c r="A78" t="s">
        <v>1397</v>
      </c>
      <c r="B78" t="s">
        <v>159</v>
      </c>
      <c r="C78">
        <v>27.795000000000002</v>
      </c>
    </row>
    <row r="79" spans="1:3">
      <c r="A79" t="s">
        <v>1456</v>
      </c>
      <c r="B79" t="s">
        <v>59</v>
      </c>
      <c r="C79">
        <v>27.716999999999999</v>
      </c>
    </row>
    <row r="80" spans="1:3">
      <c r="A80" t="s">
        <v>1390</v>
      </c>
      <c r="B80" t="s">
        <v>103</v>
      </c>
      <c r="C80">
        <v>27.648</v>
      </c>
    </row>
    <row r="81" spans="1:3">
      <c r="A81" t="s">
        <v>1426</v>
      </c>
      <c r="B81" t="s">
        <v>61</v>
      </c>
      <c r="C81">
        <v>27.597999999999999</v>
      </c>
    </row>
    <row r="82" spans="1:3">
      <c r="A82" t="s">
        <v>1462</v>
      </c>
      <c r="B82" t="s">
        <v>77</v>
      </c>
      <c r="C82">
        <v>27.033999999999999</v>
      </c>
    </row>
    <row r="83" spans="1:3">
      <c r="A83" t="s">
        <v>1433</v>
      </c>
      <c r="B83" t="s">
        <v>83</v>
      </c>
      <c r="C83">
        <v>26.873000000000001</v>
      </c>
    </row>
    <row r="84" spans="1:3">
      <c r="A84" t="s">
        <v>1454</v>
      </c>
      <c r="B84" t="s">
        <v>45</v>
      </c>
      <c r="C84">
        <v>26.812000000000001</v>
      </c>
    </row>
    <row r="85" spans="1:3">
      <c r="A85" t="s">
        <v>1391</v>
      </c>
      <c r="B85" t="s">
        <v>95</v>
      </c>
      <c r="C85">
        <v>26.63</v>
      </c>
    </row>
    <row r="86" spans="1:3">
      <c r="A86" t="s">
        <v>1463</v>
      </c>
      <c r="B86" t="s">
        <v>79</v>
      </c>
      <c r="C86">
        <v>25.960999999999999</v>
      </c>
    </row>
    <row r="87" spans="1:3">
      <c r="A87" t="s">
        <v>1429</v>
      </c>
      <c r="B87" t="s">
        <v>93</v>
      </c>
      <c r="C87">
        <v>25.794</v>
      </c>
    </row>
    <row r="88" spans="1:3">
      <c r="A88" t="s">
        <v>1459</v>
      </c>
      <c r="B88" t="s">
        <v>43</v>
      </c>
      <c r="C88">
        <v>25.774999999999999</v>
      </c>
    </row>
    <row r="89" spans="1:3">
      <c r="A89" t="s">
        <v>1451</v>
      </c>
      <c r="B89" t="s">
        <v>41</v>
      </c>
      <c r="C89">
        <v>25.515000000000001</v>
      </c>
    </row>
    <row r="90" spans="1:3">
      <c r="A90" t="s">
        <v>1416</v>
      </c>
      <c r="B90" t="s">
        <v>131</v>
      </c>
      <c r="C90">
        <v>25.48</v>
      </c>
    </row>
    <row r="91" spans="1:3">
      <c r="A91" t="s">
        <v>1424</v>
      </c>
      <c r="B91" t="s">
        <v>127</v>
      </c>
      <c r="C91">
        <v>25.224</v>
      </c>
    </row>
    <row r="92" spans="1:3">
      <c r="A92" t="s">
        <v>1461</v>
      </c>
      <c r="B92" s="433" t="s">
        <v>81</v>
      </c>
      <c r="C92" s="433">
        <v>25.146999999999998</v>
      </c>
    </row>
    <row r="93" spans="1:3">
      <c r="A93"/>
      <c r="B93"/>
      <c r="C93"/>
    </row>
    <row r="94" spans="1:3">
      <c r="A94"/>
      <c r="B94"/>
      <c r="C94"/>
    </row>
    <row r="95" spans="1:3">
      <c r="A95"/>
      <c r="B95"/>
      <c r="C95"/>
    </row>
    <row r="96" spans="1:3">
      <c r="A96"/>
      <c r="B96"/>
      <c r="C96"/>
    </row>
    <row r="97" customFormat="1"/>
    <row r="98" customFormat="1"/>
  </sheetData>
  <sortState xmlns:xlrd2="http://schemas.microsoft.com/office/spreadsheetml/2017/richdata2" ref="A2:C92">
    <sortCondition descending="1" ref="C2:C92"/>
  </sortState>
  <pageMargins left="0.7" right="0.7" top="0.75" bottom="0.75" header="0.3" footer="0.3"/>
  <pageSetup scale="46" orientation="portrait" horizontalDpi="0" verticalDpi="0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61D1DF-61B8-524E-BEBB-5F94E2DF05D7}">
  <dimension ref="A1:W12"/>
  <sheetViews>
    <sheetView zoomScaleNormal="100" workbookViewId="0">
      <selection activeCell="A3" sqref="A3:M11"/>
    </sheetView>
  </sheetViews>
  <sheetFormatPr baseColWidth="10" defaultRowHeight="16"/>
  <cols>
    <col min="1" max="1" width="1.85546875" bestFit="1" customWidth="1"/>
    <col min="2" max="11" width="7.85546875" bestFit="1" customWidth="1"/>
    <col min="12" max="12" width="9.28515625" bestFit="1" customWidth="1"/>
    <col min="13" max="13" width="6.42578125" bestFit="1" customWidth="1"/>
    <col min="14" max="14" width="2.28515625" customWidth="1"/>
    <col min="15" max="15" width="19.7109375" bestFit="1" customWidth="1"/>
    <col min="16" max="16" width="11.5703125" bestFit="1" customWidth="1"/>
    <col min="17" max="17" width="13.28515625" customWidth="1"/>
    <col min="18" max="18" width="1.5703125" customWidth="1"/>
    <col min="19" max="19" width="1" customWidth="1"/>
    <col min="22" max="22" width="1.140625" customWidth="1"/>
    <col min="23" max="23" width="5.140625" customWidth="1"/>
  </cols>
  <sheetData>
    <row r="1" spans="1:23" ht="17" thickBot="1"/>
    <row r="2" spans="1:23" ht="17" thickBot="1">
      <c r="A2" s="101" t="s">
        <v>1379</v>
      </c>
      <c r="B2" s="102"/>
      <c r="C2" s="102"/>
      <c r="D2" s="102"/>
      <c r="E2" s="102"/>
      <c r="F2" s="102"/>
      <c r="G2" s="102"/>
      <c r="H2" s="102"/>
      <c r="I2" s="102"/>
      <c r="J2" s="102"/>
      <c r="K2" s="102"/>
      <c r="L2" s="102"/>
      <c r="M2" s="102"/>
      <c r="N2" s="102"/>
      <c r="O2" s="101" t="s">
        <v>1359</v>
      </c>
      <c r="P2" s="102"/>
      <c r="Q2" s="102"/>
      <c r="R2" s="102"/>
      <c r="S2" s="387"/>
      <c r="T2" s="388" t="s">
        <v>1360</v>
      </c>
      <c r="U2" s="389"/>
      <c r="V2" s="389"/>
      <c r="W2" s="390"/>
    </row>
    <row r="3" spans="1:23" ht="18" thickBot="1">
      <c r="A3" s="102"/>
      <c r="B3" s="101">
        <v>1</v>
      </c>
      <c r="C3" s="101">
        <v>2</v>
      </c>
      <c r="D3" s="101">
        <v>3</v>
      </c>
      <c r="E3" s="101">
        <v>4</v>
      </c>
      <c r="F3" s="101">
        <v>5</v>
      </c>
      <c r="G3" s="101">
        <v>6</v>
      </c>
      <c r="H3" s="101">
        <v>7</v>
      </c>
      <c r="I3" s="101">
        <v>8</v>
      </c>
      <c r="J3" s="101">
        <v>9</v>
      </c>
      <c r="K3" s="101">
        <v>10</v>
      </c>
      <c r="L3" s="101">
        <v>11</v>
      </c>
      <c r="M3" s="101">
        <v>12</v>
      </c>
      <c r="N3" s="102"/>
      <c r="O3" s="391" t="s">
        <v>457</v>
      </c>
      <c r="P3" s="392" t="s">
        <v>1361</v>
      </c>
      <c r="Q3" s="393" t="str">
        <f>$U$10 &amp;" rxn (+error)"</f>
        <v>91 rxn (+error)</v>
      </c>
      <c r="R3" s="102"/>
      <c r="S3" s="394"/>
      <c r="T3" s="102" t="s">
        <v>484</v>
      </c>
      <c r="U3" s="102" t="s">
        <v>1362</v>
      </c>
      <c r="V3" s="102"/>
      <c r="W3" s="395"/>
    </row>
    <row r="4" spans="1:23">
      <c r="A4" s="101" t="s">
        <v>577</v>
      </c>
      <c r="B4" s="15" t="s">
        <v>213</v>
      </c>
      <c r="C4" s="178" t="s">
        <v>352</v>
      </c>
      <c r="D4" s="178" t="s">
        <v>364</v>
      </c>
      <c r="E4" s="178" t="s">
        <v>372</v>
      </c>
      <c r="F4" s="178" t="s">
        <v>381</v>
      </c>
      <c r="G4" s="178" t="s">
        <v>390</v>
      </c>
      <c r="H4" s="178" t="s">
        <v>399</v>
      </c>
      <c r="I4" s="178" t="s">
        <v>407</v>
      </c>
      <c r="J4" s="178" t="s">
        <v>415</v>
      </c>
      <c r="K4" s="178" t="s">
        <v>425</v>
      </c>
      <c r="L4" s="178" t="s">
        <v>436</v>
      </c>
      <c r="M4" s="396" t="s">
        <v>1374</v>
      </c>
      <c r="N4" s="102"/>
      <c r="O4" s="397" t="s">
        <v>471</v>
      </c>
      <c r="P4" s="398">
        <f>14-SUM(P5:P8)</f>
        <v>5.6999999999999993</v>
      </c>
      <c r="Q4" s="399">
        <f>P4*$U$10*1.1</f>
        <v>570.56999999999994</v>
      </c>
      <c r="R4" s="102"/>
      <c r="S4" s="394"/>
      <c r="T4" s="389" t="s">
        <v>484</v>
      </c>
      <c r="U4" s="390" t="s">
        <v>1363</v>
      </c>
      <c r="V4" s="102"/>
      <c r="W4" s="395"/>
    </row>
    <row r="5" spans="1:23">
      <c r="A5" s="101" t="s">
        <v>578</v>
      </c>
      <c r="B5" s="9" t="s">
        <v>217</v>
      </c>
      <c r="C5" s="13" t="s">
        <v>354</v>
      </c>
      <c r="D5" s="13" t="s">
        <v>365</v>
      </c>
      <c r="E5" s="13" t="s">
        <v>374</v>
      </c>
      <c r="F5" s="13" t="s">
        <v>382</v>
      </c>
      <c r="G5" s="13" t="s">
        <v>391</v>
      </c>
      <c r="H5" s="13" t="s">
        <v>400</v>
      </c>
      <c r="I5" s="13" t="s">
        <v>408</v>
      </c>
      <c r="J5" s="13" t="s">
        <v>416</v>
      </c>
      <c r="K5" s="13" t="s">
        <v>426</v>
      </c>
      <c r="L5" s="13" t="s">
        <v>437</v>
      </c>
      <c r="M5" s="400" t="s">
        <v>1374</v>
      </c>
      <c r="N5" s="102"/>
      <c r="O5" s="420" t="s">
        <v>1376</v>
      </c>
      <c r="P5" s="421">
        <v>0.03</v>
      </c>
      <c r="Q5" s="403">
        <f>P5*$U$10*1.1</f>
        <v>3.0030000000000001</v>
      </c>
      <c r="R5" s="102"/>
      <c r="S5" s="394"/>
      <c r="T5" s="102" t="s">
        <v>1365</v>
      </c>
      <c r="U5" s="395" t="s">
        <v>482</v>
      </c>
      <c r="V5" s="102"/>
      <c r="W5" s="404" t="s">
        <v>1366</v>
      </c>
    </row>
    <row r="6" spans="1:23" ht="17" thickBot="1">
      <c r="A6" s="101" t="s">
        <v>579</v>
      </c>
      <c r="B6" s="9" t="s">
        <v>219</v>
      </c>
      <c r="C6" s="13" t="s">
        <v>355</v>
      </c>
      <c r="D6" s="13" t="s">
        <v>366</v>
      </c>
      <c r="E6" s="13" t="s">
        <v>375</v>
      </c>
      <c r="F6" s="13" t="s">
        <v>384</v>
      </c>
      <c r="G6" s="13" t="s">
        <v>392</v>
      </c>
      <c r="H6" s="13" t="s">
        <v>401</v>
      </c>
      <c r="I6" s="13" t="s">
        <v>409</v>
      </c>
      <c r="J6" s="13" t="s">
        <v>417</v>
      </c>
      <c r="K6" s="13" t="s">
        <v>428</v>
      </c>
      <c r="L6" s="13" t="s">
        <v>439</v>
      </c>
      <c r="M6" s="400" t="s">
        <v>1374</v>
      </c>
      <c r="N6" s="102"/>
      <c r="O6" s="401" t="s">
        <v>1364</v>
      </c>
      <c r="P6" s="402">
        <v>7.5</v>
      </c>
      <c r="Q6" s="403">
        <f t="shared" ref="Q6:Q8" si="0">P6*$U$10*1.1</f>
        <v>750.75000000000011</v>
      </c>
      <c r="R6" s="102"/>
      <c r="S6" s="394"/>
      <c r="T6" s="405" t="s">
        <v>490</v>
      </c>
      <c r="U6" s="406" t="s">
        <v>482</v>
      </c>
      <c r="V6" s="102"/>
      <c r="W6" s="395"/>
    </row>
    <row r="7" spans="1:23" ht="17" thickBot="1">
      <c r="A7" s="101" t="s">
        <v>580</v>
      </c>
      <c r="B7" s="9" t="s">
        <v>221</v>
      </c>
      <c r="C7" s="13" t="s">
        <v>357</v>
      </c>
      <c r="D7" s="13" t="s">
        <v>367</v>
      </c>
      <c r="E7" s="13" t="s">
        <v>376</v>
      </c>
      <c r="F7" s="13" t="s">
        <v>385</v>
      </c>
      <c r="G7" s="13" t="s">
        <v>394</v>
      </c>
      <c r="H7" s="13" t="s">
        <v>402</v>
      </c>
      <c r="I7" s="13" t="s">
        <v>410</v>
      </c>
      <c r="J7" s="13" t="s">
        <v>418</v>
      </c>
      <c r="K7" s="13" t="s">
        <v>429</v>
      </c>
      <c r="L7" s="13" t="s">
        <v>440</v>
      </c>
      <c r="M7" s="400"/>
      <c r="N7" s="102"/>
      <c r="O7" s="401" t="s">
        <v>1367</v>
      </c>
      <c r="P7" s="402">
        <v>7.0000000000000007E-2</v>
      </c>
      <c r="Q7" s="403">
        <f t="shared" si="0"/>
        <v>7.0070000000000014</v>
      </c>
      <c r="R7" s="102"/>
      <c r="S7" s="407"/>
      <c r="T7" s="405"/>
      <c r="U7" s="405"/>
      <c r="V7" s="405"/>
      <c r="W7" s="406"/>
    </row>
    <row r="8" spans="1:23" ht="17" thickBot="1">
      <c r="A8" s="101" t="s">
        <v>581</v>
      </c>
      <c r="B8" s="9" t="s">
        <v>223</v>
      </c>
      <c r="C8" s="13" t="s">
        <v>358</v>
      </c>
      <c r="D8" s="13" t="s">
        <v>368</v>
      </c>
      <c r="E8" s="13" t="s">
        <v>377</v>
      </c>
      <c r="F8" s="13" t="s">
        <v>386</v>
      </c>
      <c r="G8" s="13" t="s">
        <v>395</v>
      </c>
      <c r="H8" s="13" t="s">
        <v>403</v>
      </c>
      <c r="I8" s="13" t="s">
        <v>411</v>
      </c>
      <c r="J8" s="13" t="s">
        <v>419</v>
      </c>
      <c r="K8" s="13" t="s">
        <v>430</v>
      </c>
      <c r="L8" s="13" t="s">
        <v>585</v>
      </c>
      <c r="M8" s="400"/>
      <c r="N8" s="102"/>
      <c r="O8" s="401" t="s">
        <v>1368</v>
      </c>
      <c r="P8" s="402">
        <v>0.7</v>
      </c>
      <c r="Q8" s="403">
        <f t="shared" si="0"/>
        <v>70.070000000000007</v>
      </c>
      <c r="R8" s="102"/>
      <c r="S8" s="102"/>
      <c r="T8" s="102"/>
      <c r="U8" s="102"/>
      <c r="V8" s="102"/>
      <c r="W8" s="102"/>
    </row>
    <row r="9" spans="1:23" ht="17" thickBot="1">
      <c r="A9" s="101" t="s">
        <v>582</v>
      </c>
      <c r="B9" s="9" t="s">
        <v>245</v>
      </c>
      <c r="C9" s="13" t="s">
        <v>360</v>
      </c>
      <c r="D9" s="13" t="s">
        <v>369</v>
      </c>
      <c r="E9" s="13" t="s">
        <v>378</v>
      </c>
      <c r="F9" s="13" t="s">
        <v>387</v>
      </c>
      <c r="G9" s="13" t="s">
        <v>396</v>
      </c>
      <c r="H9" s="13" t="s">
        <v>404</v>
      </c>
      <c r="I9" s="13" t="s">
        <v>412</v>
      </c>
      <c r="J9" s="13" t="s">
        <v>420</v>
      </c>
      <c r="K9" s="13" t="s">
        <v>431</v>
      </c>
      <c r="L9" s="13" t="s">
        <v>586</v>
      </c>
      <c r="M9" s="400"/>
      <c r="N9" s="102"/>
      <c r="O9" s="412" t="s">
        <v>1371</v>
      </c>
      <c r="P9" s="413">
        <v>1</v>
      </c>
      <c r="Q9" s="414" t="s">
        <v>1372</v>
      </c>
      <c r="R9" s="102"/>
      <c r="S9" s="102"/>
      <c r="T9" s="102"/>
      <c r="U9" s="102"/>
      <c r="V9" s="102"/>
      <c r="W9" s="102"/>
    </row>
    <row r="10" spans="1:23" ht="17" thickBot="1">
      <c r="A10" s="101" t="s">
        <v>583</v>
      </c>
      <c r="B10" s="9" t="s">
        <v>350</v>
      </c>
      <c r="C10" s="13" t="s">
        <v>361</v>
      </c>
      <c r="D10" s="13" t="s">
        <v>370</v>
      </c>
      <c r="E10" s="13" t="s">
        <v>379</v>
      </c>
      <c r="F10" s="13" t="s">
        <v>388</v>
      </c>
      <c r="G10" s="13" t="s">
        <v>397</v>
      </c>
      <c r="H10" s="13" t="s">
        <v>405</v>
      </c>
      <c r="I10" s="13" t="s">
        <v>413</v>
      </c>
      <c r="J10" s="13" t="s">
        <v>422</v>
      </c>
      <c r="K10" s="13" t="s">
        <v>433</v>
      </c>
      <c r="L10" s="13" t="s">
        <v>587</v>
      </c>
      <c r="M10" s="411"/>
      <c r="N10" s="102"/>
      <c r="O10" s="416" t="s">
        <v>1375</v>
      </c>
      <c r="P10" s="417">
        <f>SUM(P4:P9)</f>
        <v>15</v>
      </c>
      <c r="Q10" s="418">
        <f>SUM(Q4:Q8)</f>
        <v>1401.4</v>
      </c>
      <c r="R10" s="102"/>
      <c r="S10" s="102"/>
      <c r="T10" s="415" t="s">
        <v>1373</v>
      </c>
      <c r="U10" s="323">
        <f>COUNTIF(B4:M11,"*")</f>
        <v>91</v>
      </c>
      <c r="V10" s="102"/>
      <c r="W10" s="102"/>
    </row>
    <row r="11" spans="1:23" ht="17" thickBot="1">
      <c r="A11" s="101" t="s">
        <v>584</v>
      </c>
      <c r="B11" s="177" t="s">
        <v>351</v>
      </c>
      <c r="C11" s="43" t="s">
        <v>362</v>
      </c>
      <c r="D11" s="43" t="s">
        <v>371</v>
      </c>
      <c r="E11" s="43" t="s">
        <v>380</v>
      </c>
      <c r="F11" s="43" t="s">
        <v>389</v>
      </c>
      <c r="G11" s="43" t="s">
        <v>398</v>
      </c>
      <c r="H11" s="43" t="s">
        <v>406</v>
      </c>
      <c r="I11" s="43" t="s">
        <v>414</v>
      </c>
      <c r="J11" s="43" t="s">
        <v>423</v>
      </c>
      <c r="K11" s="43" t="s">
        <v>435</v>
      </c>
      <c r="L11" s="43" t="s">
        <v>588</v>
      </c>
      <c r="M11" s="419"/>
      <c r="N11" s="102"/>
      <c r="O11" s="102"/>
      <c r="P11" s="102"/>
      <c r="Q11" s="102"/>
      <c r="R11" s="102"/>
      <c r="S11" s="102"/>
      <c r="T11" s="102"/>
      <c r="U11" s="102"/>
      <c r="V11" s="102"/>
      <c r="W11" s="102"/>
    </row>
    <row r="12" spans="1:23">
      <c r="A12" s="102"/>
      <c r="B12" s="102"/>
      <c r="C12" s="102"/>
      <c r="D12" s="102"/>
      <c r="E12" s="102"/>
      <c r="F12" s="102"/>
      <c r="G12" s="102"/>
      <c r="H12" s="102"/>
      <c r="I12" s="102"/>
      <c r="J12" s="102"/>
      <c r="K12" s="102"/>
      <c r="L12" s="102"/>
      <c r="M12" s="102"/>
      <c r="N12" s="102"/>
      <c r="O12" t="s">
        <v>1377</v>
      </c>
      <c r="R12" s="102"/>
      <c r="S12" s="102"/>
      <c r="T12" s="102"/>
      <c r="U12" s="102"/>
      <c r="V12" s="102"/>
      <c r="W12" s="102"/>
    </row>
  </sheetData>
  <pageMargins left="0.7" right="0.7" top="0.75" bottom="0.75" header="0.3" footer="0.3"/>
  <pageSetup scale="76" orientation="portrait" horizontalDpi="0" verticalDpi="0"/>
  <colBreaks count="1" manualBreakCount="1">
    <brk id="13" max="1048575" man="1"/>
  </colBreak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7AF6F-1D42-F041-B60F-7D8F285094C0}">
  <sheetPr>
    <pageSetUpPr fitToPage="1"/>
  </sheetPr>
  <dimension ref="A1:C98"/>
  <sheetViews>
    <sheetView workbookViewId="0">
      <selection activeCell="G92" sqref="G92"/>
    </sheetView>
  </sheetViews>
  <sheetFormatPr baseColWidth="10" defaultRowHeight="16"/>
  <cols>
    <col min="1" max="3" width="10.7109375" style="171"/>
  </cols>
  <sheetData>
    <row r="1" spans="1:3">
      <c r="A1" t="s">
        <v>1380</v>
      </c>
      <c r="B1" t="s">
        <v>225</v>
      </c>
      <c r="C1" t="s">
        <v>1475</v>
      </c>
    </row>
    <row r="2" spans="1:3">
      <c r="A2" t="s">
        <v>1453</v>
      </c>
      <c r="B2" t="s">
        <v>1464</v>
      </c>
      <c r="C2" t="s">
        <v>1473</v>
      </c>
    </row>
    <row r="3" spans="1:3">
      <c r="A3" t="s">
        <v>1437</v>
      </c>
      <c r="B3" t="s">
        <v>1464</v>
      </c>
      <c r="C3">
        <v>38.116</v>
      </c>
    </row>
    <row r="4" spans="1:3">
      <c r="A4" t="s">
        <v>1441</v>
      </c>
      <c r="B4" t="s">
        <v>1464</v>
      </c>
      <c r="C4">
        <v>38.107999999999997</v>
      </c>
    </row>
    <row r="5" spans="1:3">
      <c r="A5" t="s">
        <v>1397</v>
      </c>
      <c r="B5" s="433" t="s">
        <v>425</v>
      </c>
      <c r="C5" s="433">
        <v>32.360999999999997</v>
      </c>
    </row>
    <row r="6" spans="1:3">
      <c r="A6" t="s">
        <v>1398</v>
      </c>
      <c r="B6" t="s">
        <v>426</v>
      </c>
      <c r="C6">
        <v>32.122999999999998</v>
      </c>
    </row>
    <row r="7" spans="1:3">
      <c r="A7" t="s">
        <v>1393</v>
      </c>
      <c r="B7" t="s">
        <v>436</v>
      </c>
      <c r="C7">
        <v>32.085000000000001</v>
      </c>
    </row>
    <row r="8" spans="1:3">
      <c r="A8" t="s">
        <v>1427</v>
      </c>
      <c r="B8" t="s">
        <v>428</v>
      </c>
      <c r="C8">
        <v>32.067999999999998</v>
      </c>
    </row>
    <row r="9" spans="1:3">
      <c r="A9" t="s">
        <v>1471</v>
      </c>
      <c r="B9" s="433" t="s">
        <v>435</v>
      </c>
      <c r="C9" s="433">
        <v>31.402000000000001</v>
      </c>
    </row>
    <row r="10" spans="1:3">
      <c r="A10" t="s">
        <v>1458</v>
      </c>
      <c r="B10" t="s">
        <v>415</v>
      </c>
      <c r="C10">
        <v>30.965</v>
      </c>
    </row>
    <row r="11" spans="1:3">
      <c r="A11" t="s">
        <v>1455</v>
      </c>
      <c r="B11" t="s">
        <v>439</v>
      </c>
      <c r="C11">
        <v>30.507000000000001</v>
      </c>
    </row>
    <row r="12" spans="1:3">
      <c r="A12" t="s">
        <v>1432</v>
      </c>
      <c r="B12" t="s">
        <v>585</v>
      </c>
      <c r="C12">
        <v>30.248000000000001</v>
      </c>
    </row>
    <row r="13" spans="1:3">
      <c r="A13" t="s">
        <v>1472</v>
      </c>
      <c r="B13" s="433" t="s">
        <v>588</v>
      </c>
      <c r="C13" s="433">
        <v>29.991</v>
      </c>
    </row>
    <row r="14" spans="1:3">
      <c r="A14" t="s">
        <v>1386</v>
      </c>
      <c r="B14" t="s">
        <v>437</v>
      </c>
      <c r="C14">
        <v>29.986999999999998</v>
      </c>
    </row>
    <row r="15" spans="1:3">
      <c r="A15" t="s">
        <v>1381</v>
      </c>
      <c r="B15" t="s">
        <v>371</v>
      </c>
      <c r="C15">
        <v>29.974</v>
      </c>
    </row>
    <row r="16" spans="1:3">
      <c r="A16" t="s">
        <v>1468</v>
      </c>
      <c r="B16" t="s">
        <v>406</v>
      </c>
      <c r="C16">
        <v>29.943999999999999</v>
      </c>
    </row>
    <row r="17" spans="1:3">
      <c r="A17" t="s">
        <v>1465</v>
      </c>
      <c r="B17" t="s">
        <v>380</v>
      </c>
      <c r="C17">
        <v>29.925999999999998</v>
      </c>
    </row>
    <row r="18" spans="1:3">
      <c r="A18" t="s">
        <v>1392</v>
      </c>
      <c r="B18" t="s">
        <v>404</v>
      </c>
      <c r="C18">
        <v>29.891999999999999</v>
      </c>
    </row>
    <row r="19" spans="1:3">
      <c r="A19" t="s">
        <v>1382</v>
      </c>
      <c r="B19" t="s">
        <v>362</v>
      </c>
      <c r="C19">
        <v>29.835999999999999</v>
      </c>
    </row>
    <row r="20" spans="1:3">
      <c r="A20" t="s">
        <v>1396</v>
      </c>
      <c r="B20" t="s">
        <v>429</v>
      </c>
      <c r="C20">
        <v>29.815000000000001</v>
      </c>
    </row>
    <row r="21" spans="1:3">
      <c r="A21" t="s">
        <v>1383</v>
      </c>
      <c r="B21" t="s">
        <v>351</v>
      </c>
      <c r="C21">
        <v>29.791</v>
      </c>
    </row>
    <row r="22" spans="1:3">
      <c r="A22" t="s">
        <v>1408</v>
      </c>
      <c r="B22" t="s">
        <v>361</v>
      </c>
      <c r="C22">
        <v>29.773</v>
      </c>
    </row>
    <row r="23" spans="1:3">
      <c r="A23" t="s">
        <v>1470</v>
      </c>
      <c r="B23" t="s">
        <v>423</v>
      </c>
      <c r="C23">
        <v>29.725000000000001</v>
      </c>
    </row>
    <row r="24" spans="1:3">
      <c r="A24" t="s">
        <v>1411</v>
      </c>
      <c r="B24" t="s">
        <v>433</v>
      </c>
      <c r="C24">
        <v>29.698</v>
      </c>
    </row>
    <row r="25" spans="1:3">
      <c r="A25" t="s">
        <v>1446</v>
      </c>
      <c r="B25" t="s">
        <v>416</v>
      </c>
      <c r="C25">
        <v>29.678000000000001</v>
      </c>
    </row>
    <row r="26" spans="1:3">
      <c r="A26" t="s">
        <v>1469</v>
      </c>
      <c r="B26" t="s">
        <v>414</v>
      </c>
      <c r="C26">
        <v>29.67</v>
      </c>
    </row>
    <row r="27" spans="1:3">
      <c r="A27" t="s">
        <v>1388</v>
      </c>
      <c r="B27" t="s">
        <v>412</v>
      </c>
      <c r="C27">
        <v>29.585000000000001</v>
      </c>
    </row>
    <row r="28" spans="1:3">
      <c r="A28" t="s">
        <v>1467</v>
      </c>
      <c r="B28" t="s">
        <v>398</v>
      </c>
      <c r="C28">
        <v>29.556000000000001</v>
      </c>
    </row>
    <row r="29" spans="1:3">
      <c r="A29" t="s">
        <v>1415</v>
      </c>
      <c r="B29" t="s">
        <v>399</v>
      </c>
      <c r="C29">
        <v>29.46</v>
      </c>
    </row>
    <row r="30" spans="1:3">
      <c r="A30" t="s">
        <v>1395</v>
      </c>
      <c r="B30" t="s">
        <v>430</v>
      </c>
      <c r="C30">
        <v>29.388000000000002</v>
      </c>
    </row>
    <row r="31" spans="1:3">
      <c r="A31" t="s">
        <v>1452</v>
      </c>
      <c r="B31" t="s">
        <v>440</v>
      </c>
      <c r="C31">
        <v>29.335000000000001</v>
      </c>
    </row>
    <row r="32" spans="1:3">
      <c r="A32" t="s">
        <v>1399</v>
      </c>
      <c r="B32" t="s">
        <v>431</v>
      </c>
      <c r="C32">
        <v>29.25</v>
      </c>
    </row>
    <row r="33" spans="1:3">
      <c r="A33" t="s">
        <v>1401</v>
      </c>
      <c r="B33" t="s">
        <v>586</v>
      </c>
      <c r="C33">
        <v>29.143999999999998</v>
      </c>
    </row>
    <row r="34" spans="1:3">
      <c r="A34" t="s">
        <v>1407</v>
      </c>
      <c r="B34" t="s">
        <v>221</v>
      </c>
      <c r="C34">
        <v>28.975999999999999</v>
      </c>
    </row>
    <row r="35" spans="1:3">
      <c r="A35" t="s">
        <v>1431</v>
      </c>
      <c r="B35" t="s">
        <v>407</v>
      </c>
      <c r="C35">
        <v>28.956</v>
      </c>
    </row>
    <row r="36" spans="1:3">
      <c r="A36" t="s">
        <v>1435</v>
      </c>
      <c r="B36" t="s">
        <v>357</v>
      </c>
      <c r="C36">
        <v>28.905999999999999</v>
      </c>
    </row>
    <row r="37" spans="1:3">
      <c r="A37" t="s">
        <v>1429</v>
      </c>
      <c r="B37" t="s">
        <v>390</v>
      </c>
      <c r="C37">
        <v>28.635999999999999</v>
      </c>
    </row>
    <row r="38" spans="1:3">
      <c r="A38" t="s">
        <v>1424</v>
      </c>
      <c r="B38" t="s">
        <v>408</v>
      </c>
      <c r="C38">
        <v>28.471</v>
      </c>
    </row>
    <row r="39" spans="1:3">
      <c r="A39" t="s">
        <v>1466</v>
      </c>
      <c r="B39" t="s">
        <v>389</v>
      </c>
      <c r="C39">
        <v>28.457999999999998</v>
      </c>
    </row>
    <row r="40" spans="1:3">
      <c r="A40" t="s">
        <v>1450</v>
      </c>
      <c r="B40" t="s">
        <v>402</v>
      </c>
      <c r="C40">
        <v>28.297000000000001</v>
      </c>
    </row>
    <row r="41" spans="1:3">
      <c r="A41" t="s">
        <v>1413</v>
      </c>
      <c r="B41" t="s">
        <v>360</v>
      </c>
      <c r="C41">
        <v>28.053999999999998</v>
      </c>
    </row>
    <row r="42" spans="1:3">
      <c r="A42" t="s">
        <v>1391</v>
      </c>
      <c r="B42" t="s">
        <v>391</v>
      </c>
      <c r="C42">
        <v>27.867000000000001</v>
      </c>
    </row>
    <row r="43" spans="1:3">
      <c r="A43" t="s">
        <v>1460</v>
      </c>
      <c r="B43" t="s">
        <v>417</v>
      </c>
      <c r="C43">
        <v>27.858000000000001</v>
      </c>
    </row>
    <row r="44" spans="1:3">
      <c r="A44" t="s">
        <v>1414</v>
      </c>
      <c r="B44" t="s">
        <v>350</v>
      </c>
      <c r="C44">
        <v>27.707000000000001</v>
      </c>
    </row>
    <row r="45" spans="1:3">
      <c r="A45" t="s">
        <v>1412</v>
      </c>
      <c r="B45" t="s">
        <v>400</v>
      </c>
      <c r="C45">
        <v>27.623000000000001</v>
      </c>
    </row>
    <row r="46" spans="1:3">
      <c r="A46" t="s">
        <v>1417</v>
      </c>
      <c r="B46" t="s">
        <v>587</v>
      </c>
      <c r="C46">
        <v>27.498000000000001</v>
      </c>
    </row>
    <row r="47" spans="1:3">
      <c r="A47" t="s">
        <v>1385</v>
      </c>
      <c r="B47" t="s">
        <v>405</v>
      </c>
      <c r="C47">
        <v>27.395</v>
      </c>
    </row>
    <row r="48" spans="1:3">
      <c r="A48" t="s">
        <v>1402</v>
      </c>
      <c r="B48" t="s">
        <v>370</v>
      </c>
      <c r="C48">
        <v>27.388000000000002</v>
      </c>
    </row>
    <row r="49" spans="1:3">
      <c r="A49" t="s">
        <v>1419</v>
      </c>
      <c r="B49" t="s">
        <v>372</v>
      </c>
      <c r="C49">
        <v>27.373000000000001</v>
      </c>
    </row>
    <row r="50" spans="1:3">
      <c r="A50" t="s">
        <v>1425</v>
      </c>
      <c r="B50" t="s">
        <v>352</v>
      </c>
      <c r="C50">
        <v>27.286000000000001</v>
      </c>
    </row>
    <row r="51" spans="1:3">
      <c r="A51" t="s">
        <v>1405</v>
      </c>
      <c r="B51" t="s">
        <v>397</v>
      </c>
      <c r="C51">
        <v>27.138999999999999</v>
      </c>
    </row>
    <row r="52" spans="1:3">
      <c r="A52" t="s">
        <v>1456</v>
      </c>
      <c r="B52" t="s">
        <v>374</v>
      </c>
      <c r="C52">
        <v>26.963999999999999</v>
      </c>
    </row>
    <row r="53" spans="1:3">
      <c r="A53" t="s">
        <v>1436</v>
      </c>
      <c r="B53" t="s">
        <v>394</v>
      </c>
      <c r="C53">
        <v>26.922999999999998</v>
      </c>
    </row>
    <row r="54" spans="1:3">
      <c r="A54" t="s">
        <v>1433</v>
      </c>
      <c r="B54" t="s">
        <v>385</v>
      </c>
      <c r="C54">
        <v>26.893999999999998</v>
      </c>
    </row>
    <row r="55" spans="1:3">
      <c r="A55" t="s">
        <v>1416</v>
      </c>
      <c r="B55" t="s">
        <v>410</v>
      </c>
      <c r="C55">
        <v>26.846</v>
      </c>
    </row>
    <row r="56" spans="1:3">
      <c r="A56" t="s">
        <v>1457</v>
      </c>
      <c r="B56" t="s">
        <v>422</v>
      </c>
      <c r="C56">
        <v>26.841000000000001</v>
      </c>
    </row>
    <row r="57" spans="1:3">
      <c r="A57" t="s">
        <v>1443</v>
      </c>
      <c r="B57" t="s">
        <v>364</v>
      </c>
      <c r="C57">
        <v>26.797000000000001</v>
      </c>
    </row>
    <row r="58" spans="1:3">
      <c r="A58" t="s">
        <v>1438</v>
      </c>
      <c r="B58" t="s">
        <v>420</v>
      </c>
      <c r="C58">
        <v>26.754999999999999</v>
      </c>
    </row>
    <row r="59" spans="1:3">
      <c r="A59" t="s">
        <v>1444</v>
      </c>
      <c r="B59" t="s">
        <v>419</v>
      </c>
      <c r="C59">
        <v>26.725000000000001</v>
      </c>
    </row>
    <row r="60" spans="1:3">
      <c r="A60" t="s">
        <v>1410</v>
      </c>
      <c r="B60" t="s">
        <v>379</v>
      </c>
      <c r="C60">
        <v>26.722000000000001</v>
      </c>
    </row>
    <row r="61" spans="1:3">
      <c r="A61" t="s">
        <v>1389</v>
      </c>
      <c r="B61" t="s">
        <v>413</v>
      </c>
      <c r="C61">
        <v>26.69</v>
      </c>
    </row>
    <row r="62" spans="1:3">
      <c r="A62" t="s">
        <v>1462</v>
      </c>
      <c r="B62" t="s">
        <v>381</v>
      </c>
      <c r="C62">
        <v>26.675999999999998</v>
      </c>
    </row>
    <row r="63" spans="1:3">
      <c r="A63" t="s">
        <v>1390</v>
      </c>
      <c r="B63" t="s">
        <v>396</v>
      </c>
      <c r="C63">
        <v>26.536999999999999</v>
      </c>
    </row>
    <row r="64" spans="1:3">
      <c r="A64" t="s">
        <v>1434</v>
      </c>
      <c r="B64" t="s">
        <v>418</v>
      </c>
      <c r="C64">
        <v>26.527999999999999</v>
      </c>
    </row>
    <row r="65" spans="1:3">
      <c r="A65" t="s">
        <v>1403</v>
      </c>
      <c r="B65" t="s">
        <v>401</v>
      </c>
      <c r="C65">
        <v>26.463000000000001</v>
      </c>
    </row>
    <row r="66" spans="1:3">
      <c r="A66" t="s">
        <v>1418</v>
      </c>
      <c r="B66" t="s">
        <v>354</v>
      </c>
      <c r="C66">
        <v>26.405999999999999</v>
      </c>
    </row>
    <row r="67" spans="1:3">
      <c r="A67" t="s">
        <v>1451</v>
      </c>
      <c r="B67" t="s">
        <v>365</v>
      </c>
      <c r="C67">
        <v>26.401</v>
      </c>
    </row>
    <row r="68" spans="1:3">
      <c r="A68" t="s">
        <v>1463</v>
      </c>
      <c r="B68" t="s">
        <v>382</v>
      </c>
      <c r="C68">
        <v>26.294</v>
      </c>
    </row>
    <row r="69" spans="1:3">
      <c r="A69" t="s">
        <v>1420</v>
      </c>
      <c r="B69" t="s">
        <v>378</v>
      </c>
      <c r="C69">
        <v>26.277000000000001</v>
      </c>
    </row>
    <row r="70" spans="1:3">
      <c r="A70" t="s">
        <v>1440</v>
      </c>
      <c r="B70" t="s">
        <v>376</v>
      </c>
      <c r="C70">
        <v>26.202999999999999</v>
      </c>
    </row>
    <row r="71" spans="1:3">
      <c r="A71" t="s">
        <v>1449</v>
      </c>
      <c r="B71" t="s">
        <v>355</v>
      </c>
      <c r="C71">
        <v>26.198</v>
      </c>
    </row>
    <row r="72" spans="1:3">
      <c r="A72" t="s">
        <v>1423</v>
      </c>
      <c r="B72" t="s">
        <v>358</v>
      </c>
      <c r="C72">
        <v>26.094000000000001</v>
      </c>
    </row>
    <row r="73" spans="1:3">
      <c r="A73" t="s">
        <v>1421</v>
      </c>
      <c r="B73" t="s">
        <v>387</v>
      </c>
      <c r="C73">
        <v>26.085000000000001</v>
      </c>
    </row>
    <row r="74" spans="1:3">
      <c r="A74" t="s">
        <v>1409</v>
      </c>
      <c r="B74" t="s">
        <v>409</v>
      </c>
      <c r="C74">
        <v>25.879000000000001</v>
      </c>
    </row>
    <row r="75" spans="1:3">
      <c r="A75" t="s">
        <v>1430</v>
      </c>
      <c r="B75" t="s">
        <v>403</v>
      </c>
      <c r="C75">
        <v>25.832000000000001</v>
      </c>
    </row>
    <row r="76" spans="1:3">
      <c r="A76" t="s">
        <v>1439</v>
      </c>
      <c r="B76" t="s">
        <v>388</v>
      </c>
      <c r="C76">
        <v>25.741</v>
      </c>
    </row>
    <row r="77" spans="1:3">
      <c r="A77" t="s">
        <v>1445</v>
      </c>
      <c r="B77" t="s">
        <v>392</v>
      </c>
      <c r="C77">
        <v>25.681000000000001</v>
      </c>
    </row>
    <row r="78" spans="1:3">
      <c r="A78" t="s">
        <v>1454</v>
      </c>
      <c r="B78" t="s">
        <v>367</v>
      </c>
      <c r="C78">
        <v>25.670999999999999</v>
      </c>
    </row>
    <row r="79" spans="1:3">
      <c r="A79" t="s">
        <v>1442</v>
      </c>
      <c r="B79" t="s">
        <v>395</v>
      </c>
      <c r="C79">
        <v>25.07</v>
      </c>
    </row>
    <row r="80" spans="1:3">
      <c r="A80" t="s">
        <v>1422</v>
      </c>
      <c r="B80" t="s">
        <v>223</v>
      </c>
      <c r="C80">
        <v>25.033000000000001</v>
      </c>
    </row>
    <row r="81" spans="1:3">
      <c r="A81" t="s">
        <v>1448</v>
      </c>
      <c r="B81" t="s">
        <v>386</v>
      </c>
      <c r="C81">
        <v>24.866</v>
      </c>
    </row>
    <row r="82" spans="1:3">
      <c r="A82" t="s">
        <v>1404</v>
      </c>
      <c r="B82" t="s">
        <v>245</v>
      </c>
      <c r="C82">
        <v>24.811</v>
      </c>
    </row>
    <row r="83" spans="1:3">
      <c r="A83" t="s">
        <v>1394</v>
      </c>
      <c r="B83" t="s">
        <v>217</v>
      </c>
      <c r="C83">
        <v>24.766999999999999</v>
      </c>
    </row>
    <row r="84" spans="1:3">
      <c r="A84" t="s">
        <v>1387</v>
      </c>
      <c r="B84" t="s">
        <v>411</v>
      </c>
      <c r="C84">
        <v>24.751999999999999</v>
      </c>
    </row>
    <row r="85" spans="1:3">
      <c r="A85" t="s">
        <v>1461</v>
      </c>
      <c r="B85" t="s">
        <v>384</v>
      </c>
      <c r="C85">
        <v>24.75</v>
      </c>
    </row>
    <row r="86" spans="1:3">
      <c r="A86" t="s">
        <v>1428</v>
      </c>
      <c r="B86" t="s">
        <v>369</v>
      </c>
      <c r="C86">
        <v>24.733000000000001</v>
      </c>
    </row>
    <row r="87" spans="1:3">
      <c r="A87" t="s">
        <v>1400</v>
      </c>
      <c r="B87" t="s">
        <v>213</v>
      </c>
      <c r="C87">
        <v>23.960999999999999</v>
      </c>
    </row>
    <row r="88" spans="1:3">
      <c r="A88" t="s">
        <v>1384</v>
      </c>
      <c r="B88" t="s">
        <v>377</v>
      </c>
      <c r="C88">
        <v>23.789000000000001</v>
      </c>
    </row>
    <row r="89" spans="1:3">
      <c r="A89" t="s">
        <v>1459</v>
      </c>
      <c r="B89" t="s">
        <v>366</v>
      </c>
      <c r="C89">
        <v>23.757999999999999</v>
      </c>
    </row>
    <row r="90" spans="1:3">
      <c r="A90" t="s">
        <v>1447</v>
      </c>
      <c r="B90" t="s">
        <v>368</v>
      </c>
      <c r="C90">
        <v>23.757000000000001</v>
      </c>
    </row>
    <row r="91" spans="1:3">
      <c r="A91" t="s">
        <v>1406</v>
      </c>
      <c r="B91" t="s">
        <v>219</v>
      </c>
      <c r="C91">
        <v>23.692</v>
      </c>
    </row>
    <row r="92" spans="1:3">
      <c r="A92" t="s">
        <v>1426</v>
      </c>
      <c r="B92" s="433" t="s">
        <v>375</v>
      </c>
      <c r="C92" s="433">
        <v>23.614999999999998</v>
      </c>
    </row>
    <row r="93" spans="1:3">
      <c r="A93"/>
      <c r="B93"/>
      <c r="C93"/>
    </row>
    <row r="94" spans="1:3">
      <c r="A94"/>
      <c r="B94"/>
      <c r="C94"/>
    </row>
    <row r="95" spans="1:3">
      <c r="A95"/>
      <c r="B95"/>
      <c r="C95"/>
    </row>
    <row r="96" spans="1:3">
      <c r="A96"/>
      <c r="B96"/>
      <c r="C96"/>
    </row>
    <row r="97" customFormat="1"/>
    <row r="98" customFormat="1"/>
  </sheetData>
  <sortState xmlns:xlrd2="http://schemas.microsoft.com/office/spreadsheetml/2017/richdata2" ref="A2:C99">
    <sortCondition descending="1" ref="C2:C99"/>
  </sortState>
  <pageMargins left="0.7" right="0.7" top="0.75" bottom="0.75" header="0.3" footer="0.3"/>
  <pageSetup scale="46" orientation="portrait" horizontalDpi="0" verticalDpi="0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011ADE-7E6F-0041-B025-1AC9B9E29927}">
  <dimension ref="A1:W109"/>
  <sheetViews>
    <sheetView zoomScaleNormal="100" workbookViewId="0">
      <selection activeCell="B9" sqref="B9"/>
    </sheetView>
  </sheetViews>
  <sheetFormatPr baseColWidth="10" defaultRowHeight="16"/>
  <cols>
    <col min="1" max="1" width="1.85546875" bestFit="1" customWidth="1"/>
    <col min="2" max="3" width="9.28515625" bestFit="1" customWidth="1"/>
    <col min="4" max="13" width="7.85546875" bestFit="1" customWidth="1"/>
    <col min="14" max="14" width="2.28515625" customWidth="1"/>
    <col min="15" max="15" width="19.7109375" bestFit="1" customWidth="1"/>
    <col min="16" max="16" width="11.5703125" bestFit="1" customWidth="1"/>
    <col min="17" max="17" width="13.28515625" customWidth="1"/>
    <col min="18" max="18" width="1.5703125" customWidth="1"/>
    <col min="19" max="19" width="1" customWidth="1"/>
    <col min="22" max="22" width="1.140625" customWidth="1"/>
    <col min="23" max="23" width="5.140625" customWidth="1"/>
  </cols>
  <sheetData>
    <row r="1" spans="1:23" ht="17" thickBot="1"/>
    <row r="2" spans="1:23" ht="17" thickBot="1">
      <c r="A2" s="101" t="s">
        <v>1476</v>
      </c>
      <c r="B2" s="102"/>
      <c r="C2" s="102"/>
      <c r="D2" s="102"/>
      <c r="E2" s="102"/>
      <c r="F2" s="102"/>
      <c r="G2" s="102"/>
      <c r="H2" s="102"/>
      <c r="I2" s="102"/>
      <c r="J2" s="102"/>
      <c r="K2" s="102"/>
      <c r="L2" s="102"/>
      <c r="M2" s="102"/>
      <c r="N2" s="102"/>
      <c r="O2" s="101" t="s">
        <v>1359</v>
      </c>
      <c r="P2" s="102"/>
      <c r="Q2" s="102"/>
      <c r="R2" s="102"/>
      <c r="S2" s="387"/>
      <c r="T2" s="388" t="s">
        <v>1360</v>
      </c>
      <c r="U2" s="389"/>
      <c r="V2" s="389"/>
      <c r="W2" s="390"/>
    </row>
    <row r="3" spans="1:23" ht="18" thickBot="1">
      <c r="A3" s="102"/>
      <c r="B3" s="101">
        <v>1</v>
      </c>
      <c r="C3" s="101">
        <v>2</v>
      </c>
      <c r="D3" s="101">
        <v>3</v>
      </c>
      <c r="E3" s="101">
        <v>4</v>
      </c>
      <c r="F3" s="101">
        <v>5</v>
      </c>
      <c r="G3" s="101">
        <v>6</v>
      </c>
      <c r="H3" s="101">
        <v>7</v>
      </c>
      <c r="I3" s="101">
        <v>8</v>
      </c>
      <c r="J3" s="101">
        <v>9</v>
      </c>
      <c r="K3" s="101">
        <v>10</v>
      </c>
      <c r="L3" s="101">
        <v>11</v>
      </c>
      <c r="M3" s="101">
        <v>12</v>
      </c>
      <c r="N3" s="102"/>
      <c r="O3" s="391" t="s">
        <v>457</v>
      </c>
      <c r="P3" s="392" t="s">
        <v>1361</v>
      </c>
      <c r="Q3" s="393" t="str">
        <f>$U$10 &amp;" rxn (+error)"</f>
        <v>87 rxn (+error)</v>
      </c>
      <c r="R3" s="102"/>
      <c r="S3" s="394"/>
      <c r="T3" s="102" t="s">
        <v>484</v>
      </c>
      <c r="U3" s="102" t="s">
        <v>1362</v>
      </c>
      <c r="V3" s="102"/>
      <c r="W3" s="395"/>
    </row>
    <row r="4" spans="1:23">
      <c r="A4" s="101" t="s">
        <v>577</v>
      </c>
      <c r="B4" s="248" t="s">
        <v>597</v>
      </c>
      <c r="C4" s="249" t="s">
        <v>602</v>
      </c>
      <c r="D4" s="249" t="s">
        <v>607</v>
      </c>
      <c r="E4" s="249" t="s">
        <v>612</v>
      </c>
      <c r="F4" s="249" t="s">
        <v>617</v>
      </c>
      <c r="G4" s="249" t="s">
        <v>622</v>
      </c>
      <c r="H4" s="249" t="s">
        <v>627</v>
      </c>
      <c r="I4" s="249" t="s">
        <v>632</v>
      </c>
      <c r="J4" s="249" t="s">
        <v>637</v>
      </c>
      <c r="K4" s="249" t="s">
        <v>642</v>
      </c>
      <c r="L4" s="249" t="s">
        <v>647</v>
      </c>
      <c r="M4" s="95" t="s">
        <v>652</v>
      </c>
      <c r="N4" s="102"/>
      <c r="O4" s="397" t="s">
        <v>471</v>
      </c>
      <c r="P4" s="398">
        <f>14-SUM(P5:P8)</f>
        <v>5.6999999999999993</v>
      </c>
      <c r="Q4" s="399">
        <f>P4*$U$10*1.1</f>
        <v>545.49</v>
      </c>
      <c r="R4" s="102"/>
      <c r="S4" s="394"/>
      <c r="T4" s="389" t="s">
        <v>484</v>
      </c>
      <c r="U4" s="390" t="s">
        <v>1363</v>
      </c>
      <c r="V4" s="102"/>
      <c r="W4" s="395"/>
    </row>
    <row r="5" spans="1:23">
      <c r="A5" s="101" t="s">
        <v>578</v>
      </c>
      <c r="B5" s="201" t="s">
        <v>598</v>
      </c>
      <c r="C5" s="38" t="s">
        <v>603</v>
      </c>
      <c r="D5" s="38" t="s">
        <v>608</v>
      </c>
      <c r="E5" s="38" t="s">
        <v>613</v>
      </c>
      <c r="F5" s="38" t="s">
        <v>618</v>
      </c>
      <c r="G5" s="38" t="s">
        <v>623</v>
      </c>
      <c r="H5" s="38" t="s">
        <v>628</v>
      </c>
      <c r="I5" s="38" t="s">
        <v>633</v>
      </c>
      <c r="J5" s="38" t="s">
        <v>638</v>
      </c>
      <c r="K5" s="38" t="s">
        <v>643</v>
      </c>
      <c r="L5" s="38" t="s">
        <v>648</v>
      </c>
      <c r="M5" s="98" t="s">
        <v>653</v>
      </c>
      <c r="N5" s="102"/>
      <c r="O5" s="420" t="s">
        <v>1376</v>
      </c>
      <c r="P5" s="421">
        <v>0.03</v>
      </c>
      <c r="Q5" s="403">
        <f>P5*$U$10*1.1</f>
        <v>2.871</v>
      </c>
      <c r="R5" s="102"/>
      <c r="S5" s="394"/>
      <c r="T5" s="102" t="s">
        <v>1365</v>
      </c>
      <c r="U5" s="395" t="s">
        <v>482</v>
      </c>
      <c r="V5" s="102"/>
      <c r="W5" s="404" t="s">
        <v>1366</v>
      </c>
    </row>
    <row r="6" spans="1:23" ht="17" thickBot="1">
      <c r="A6" s="101" t="s">
        <v>579</v>
      </c>
      <c r="B6" s="201" t="s">
        <v>599</v>
      </c>
      <c r="C6" s="38" t="s">
        <v>604</v>
      </c>
      <c r="D6" s="38" t="s">
        <v>609</v>
      </c>
      <c r="E6" s="38" t="s">
        <v>614</v>
      </c>
      <c r="F6" s="38" t="s">
        <v>619</v>
      </c>
      <c r="G6" s="38" t="s">
        <v>624</v>
      </c>
      <c r="H6" s="38" t="s">
        <v>629</v>
      </c>
      <c r="I6" s="38" t="s">
        <v>634</v>
      </c>
      <c r="J6" s="38" t="s">
        <v>639</v>
      </c>
      <c r="K6" s="38" t="s">
        <v>644</v>
      </c>
      <c r="L6" s="38" t="s">
        <v>649</v>
      </c>
      <c r="M6" s="98" t="s">
        <v>654</v>
      </c>
      <c r="N6" s="102"/>
      <c r="O6" s="401" t="s">
        <v>1364</v>
      </c>
      <c r="P6" s="402">
        <v>7.5</v>
      </c>
      <c r="Q6" s="403">
        <f t="shared" ref="Q6:Q8" si="0">P6*$U$10*1.1</f>
        <v>717.75000000000011</v>
      </c>
      <c r="R6" s="102"/>
      <c r="S6" s="394"/>
      <c r="T6" s="405" t="s">
        <v>490</v>
      </c>
      <c r="U6" s="406" t="s">
        <v>482</v>
      </c>
      <c r="V6" s="102"/>
      <c r="W6" s="395"/>
    </row>
    <row r="7" spans="1:23" ht="17" thickBot="1">
      <c r="A7" s="101" t="s">
        <v>580</v>
      </c>
      <c r="B7" s="201" t="s">
        <v>600</v>
      </c>
      <c r="C7" s="38" t="s">
        <v>605</v>
      </c>
      <c r="D7" s="38" t="s">
        <v>610</v>
      </c>
      <c r="E7" s="38" t="s">
        <v>615</v>
      </c>
      <c r="F7" s="38" t="s">
        <v>620</v>
      </c>
      <c r="G7" s="38" t="s">
        <v>625</v>
      </c>
      <c r="H7" s="38" t="s">
        <v>630</v>
      </c>
      <c r="I7" s="38" t="s">
        <v>635</v>
      </c>
      <c r="J7" s="38" t="s">
        <v>640</v>
      </c>
      <c r="K7" s="38" t="s">
        <v>645</v>
      </c>
      <c r="L7" s="38" t="s">
        <v>650</v>
      </c>
      <c r="M7" s="98" t="s">
        <v>655</v>
      </c>
      <c r="N7" s="102"/>
      <c r="O7" s="401" t="s">
        <v>1367</v>
      </c>
      <c r="P7" s="402">
        <v>7.0000000000000007E-2</v>
      </c>
      <c r="Q7" s="403">
        <f t="shared" si="0"/>
        <v>6.6990000000000016</v>
      </c>
      <c r="R7" s="102"/>
      <c r="S7" s="407"/>
      <c r="T7" s="405"/>
      <c r="U7" s="405"/>
      <c r="V7" s="405"/>
      <c r="W7" s="406"/>
    </row>
    <row r="8" spans="1:23" ht="17" thickBot="1">
      <c r="A8" s="101" t="s">
        <v>581</v>
      </c>
      <c r="B8" s="250" t="s">
        <v>601</v>
      </c>
      <c r="C8" s="251" t="s">
        <v>606</v>
      </c>
      <c r="D8" s="251" t="s">
        <v>611</v>
      </c>
      <c r="E8" s="251" t="s">
        <v>616</v>
      </c>
      <c r="F8" s="251" t="s">
        <v>621</v>
      </c>
      <c r="G8" s="251" t="s">
        <v>626</v>
      </c>
      <c r="H8" s="251" t="s">
        <v>631</v>
      </c>
      <c r="I8" s="251" t="s">
        <v>636</v>
      </c>
      <c r="J8" s="251" t="s">
        <v>641</v>
      </c>
      <c r="K8" s="251" t="s">
        <v>646</v>
      </c>
      <c r="L8" s="251" t="s">
        <v>651</v>
      </c>
      <c r="M8" s="252" t="s">
        <v>656</v>
      </c>
      <c r="N8" s="102"/>
      <c r="O8" s="401" t="s">
        <v>1368</v>
      </c>
      <c r="P8" s="402">
        <v>0.7</v>
      </c>
      <c r="Q8" s="403">
        <f t="shared" si="0"/>
        <v>66.990000000000009</v>
      </c>
      <c r="R8" s="102"/>
      <c r="S8" s="102"/>
      <c r="T8" s="102"/>
      <c r="U8" s="102"/>
      <c r="V8" s="102"/>
      <c r="W8" s="102"/>
    </row>
    <row r="9" spans="1:23" ht="17" thickBot="1">
      <c r="A9" s="101" t="s">
        <v>582</v>
      </c>
      <c r="B9" s="9" t="s">
        <v>197</v>
      </c>
      <c r="C9" s="13" t="s">
        <v>199</v>
      </c>
      <c r="D9" s="13" t="s">
        <v>201</v>
      </c>
      <c r="E9" s="13" t="s">
        <v>203</v>
      </c>
      <c r="F9" s="13" t="s">
        <v>205</v>
      </c>
      <c r="G9" s="13" t="s">
        <v>207</v>
      </c>
      <c r="H9" s="13" t="s">
        <v>209</v>
      </c>
      <c r="I9" s="13" t="s">
        <v>211</v>
      </c>
      <c r="J9" s="13" t="s">
        <v>1464</v>
      </c>
      <c r="K9" s="13"/>
      <c r="L9" s="13"/>
      <c r="M9" s="431"/>
      <c r="N9" s="102"/>
      <c r="O9" s="412" t="s">
        <v>1371</v>
      </c>
      <c r="P9" s="413">
        <v>1</v>
      </c>
      <c r="Q9" s="414" t="s">
        <v>1372</v>
      </c>
      <c r="R9" s="102"/>
      <c r="S9" s="102"/>
      <c r="T9" s="102"/>
      <c r="U9" s="102"/>
      <c r="V9" s="102"/>
      <c r="W9" s="102"/>
    </row>
    <row r="10" spans="1:23" ht="17" thickBot="1">
      <c r="A10" s="101" t="s">
        <v>583</v>
      </c>
      <c r="B10" s="9" t="s">
        <v>589</v>
      </c>
      <c r="C10" s="13" t="s">
        <v>590</v>
      </c>
      <c r="D10" s="13" t="s">
        <v>591</v>
      </c>
      <c r="E10" s="13" t="s">
        <v>592</v>
      </c>
      <c r="F10" s="13" t="s">
        <v>593</v>
      </c>
      <c r="G10" s="13" t="s">
        <v>594</v>
      </c>
      <c r="H10" s="13" t="s">
        <v>595</v>
      </c>
      <c r="I10" s="13" t="s">
        <v>596</v>
      </c>
      <c r="J10" s="13" t="s">
        <v>1464</v>
      </c>
      <c r="K10" s="13"/>
      <c r="L10" s="13"/>
      <c r="M10" s="431"/>
      <c r="N10" s="102"/>
      <c r="O10" s="416" t="s">
        <v>1375</v>
      </c>
      <c r="P10" s="417">
        <f>SUM(P4:P9)</f>
        <v>15</v>
      </c>
      <c r="Q10" s="418">
        <f>SUM(Q4:Q8)</f>
        <v>1339.8000000000002</v>
      </c>
      <c r="R10" s="102"/>
      <c r="S10" s="102"/>
      <c r="T10" s="415" t="s">
        <v>1373</v>
      </c>
      <c r="U10" s="323">
        <f>COUNTIF(B4:M11,"*")</f>
        <v>87</v>
      </c>
      <c r="V10" s="102"/>
      <c r="W10" s="102"/>
    </row>
    <row r="11" spans="1:23" ht="17" thickBot="1">
      <c r="A11" s="101" t="s">
        <v>584</v>
      </c>
      <c r="B11" s="177" t="s">
        <v>745</v>
      </c>
      <c r="C11" s="43" t="s">
        <v>746</v>
      </c>
      <c r="D11" s="43" t="s">
        <v>747</v>
      </c>
      <c r="E11" s="43" t="s">
        <v>748</v>
      </c>
      <c r="F11" s="43" t="s">
        <v>749</v>
      </c>
      <c r="G11" s="43" t="s">
        <v>750</v>
      </c>
      <c r="H11" s="43" t="s">
        <v>751</v>
      </c>
      <c r="I11" s="43" t="s">
        <v>752</v>
      </c>
      <c r="J11" s="43" t="s">
        <v>1464</v>
      </c>
      <c r="K11" s="43"/>
      <c r="L11" s="43"/>
      <c r="M11" s="430"/>
      <c r="N11" s="102"/>
      <c r="O11" s="102"/>
      <c r="P11" s="102"/>
      <c r="Q11" s="102"/>
      <c r="R11" s="102"/>
      <c r="S11" s="102"/>
      <c r="T11" s="102"/>
      <c r="U11" s="102"/>
      <c r="V11" s="102"/>
      <c r="W11" s="102"/>
    </row>
    <row r="12" spans="1:23">
      <c r="A12" s="102"/>
      <c r="B12" s="102"/>
      <c r="C12" s="102"/>
      <c r="D12" s="102"/>
      <c r="E12" s="102"/>
      <c r="F12" s="102"/>
      <c r="G12" s="102"/>
      <c r="H12" s="102"/>
      <c r="I12" s="102"/>
      <c r="J12" s="102"/>
      <c r="K12" s="102"/>
      <c r="L12" s="102"/>
      <c r="M12" s="102"/>
      <c r="N12" s="102"/>
      <c r="O12" t="s">
        <v>1377</v>
      </c>
      <c r="R12" s="102"/>
      <c r="S12" s="102"/>
      <c r="T12" s="102"/>
      <c r="U12" s="102"/>
      <c r="V12" s="102"/>
      <c r="W12" s="102"/>
    </row>
    <row r="14" spans="1:23">
      <c r="B14" s="170"/>
    </row>
    <row r="15" spans="1:23">
      <c r="B15" s="170"/>
    </row>
    <row r="16" spans="1:23">
      <c r="B16" s="170"/>
    </row>
    <row r="17" spans="2:2">
      <c r="B17" s="170"/>
    </row>
    <row r="18" spans="2:2">
      <c r="B18" s="170"/>
    </row>
    <row r="19" spans="2:2">
      <c r="B19" s="170"/>
    </row>
    <row r="20" spans="2:2">
      <c r="B20" s="170"/>
    </row>
    <row r="21" spans="2:2">
      <c r="B21" s="170"/>
    </row>
    <row r="22" spans="2:2">
      <c r="B22" s="170"/>
    </row>
    <row r="23" spans="2:2">
      <c r="B23" s="170"/>
    </row>
    <row r="24" spans="2:2">
      <c r="B24" s="170"/>
    </row>
    <row r="25" spans="2:2">
      <c r="B25" s="170"/>
    </row>
    <row r="26" spans="2:2">
      <c r="B26" s="170"/>
    </row>
    <row r="27" spans="2:2">
      <c r="B27" s="170"/>
    </row>
    <row r="28" spans="2:2">
      <c r="B28" s="170"/>
    </row>
    <row r="29" spans="2:2">
      <c r="B29" s="170"/>
    </row>
    <row r="30" spans="2:2">
      <c r="B30" s="170"/>
    </row>
    <row r="31" spans="2:2">
      <c r="B31" s="170"/>
    </row>
    <row r="32" spans="2:2">
      <c r="B32" s="170"/>
    </row>
    <row r="33" spans="2:2">
      <c r="B33" s="170"/>
    </row>
    <row r="34" spans="2:2">
      <c r="B34" s="170"/>
    </row>
    <row r="35" spans="2:2">
      <c r="B35" s="170"/>
    </row>
    <row r="36" spans="2:2">
      <c r="B36" s="170"/>
    </row>
    <row r="37" spans="2:2">
      <c r="B37" s="170"/>
    </row>
    <row r="38" spans="2:2">
      <c r="B38" s="170"/>
    </row>
    <row r="39" spans="2:2">
      <c r="B39" s="170"/>
    </row>
    <row r="40" spans="2:2">
      <c r="B40" s="170"/>
    </row>
    <row r="41" spans="2:2">
      <c r="B41" s="170"/>
    </row>
    <row r="42" spans="2:2">
      <c r="B42" s="170"/>
    </row>
    <row r="43" spans="2:2">
      <c r="B43" s="170"/>
    </row>
    <row r="44" spans="2:2">
      <c r="B44" s="170"/>
    </row>
    <row r="45" spans="2:2">
      <c r="B45" s="170"/>
    </row>
    <row r="46" spans="2:2">
      <c r="B46" s="170"/>
    </row>
    <row r="47" spans="2:2">
      <c r="B47" s="170"/>
    </row>
    <row r="48" spans="2:2">
      <c r="B48" s="170"/>
    </row>
    <row r="49" spans="2:2">
      <c r="B49" s="170"/>
    </row>
    <row r="50" spans="2:2">
      <c r="B50" s="170"/>
    </row>
    <row r="51" spans="2:2">
      <c r="B51" s="170"/>
    </row>
    <row r="52" spans="2:2">
      <c r="B52" s="170"/>
    </row>
    <row r="53" spans="2:2">
      <c r="B53" s="170"/>
    </row>
    <row r="54" spans="2:2">
      <c r="B54" s="170"/>
    </row>
    <row r="55" spans="2:2">
      <c r="B55" s="170"/>
    </row>
    <row r="56" spans="2:2">
      <c r="B56" s="170"/>
    </row>
    <row r="57" spans="2:2">
      <c r="B57" s="170"/>
    </row>
    <row r="58" spans="2:2">
      <c r="B58" s="170"/>
    </row>
    <row r="59" spans="2:2">
      <c r="B59" s="170"/>
    </row>
    <row r="60" spans="2:2">
      <c r="B60" s="170"/>
    </row>
    <row r="61" spans="2:2">
      <c r="B61" s="170"/>
    </row>
    <row r="62" spans="2:2">
      <c r="B62" s="357"/>
    </row>
    <row r="63" spans="2:2">
      <c r="B63" s="357"/>
    </row>
    <row r="64" spans="2:2">
      <c r="B64" s="357"/>
    </row>
    <row r="65" spans="2:2">
      <c r="B65" s="357"/>
    </row>
    <row r="66" spans="2:2">
      <c r="B66" s="357"/>
    </row>
    <row r="67" spans="2:2">
      <c r="B67" s="357"/>
    </row>
    <row r="68" spans="2:2">
      <c r="B68" s="357"/>
    </row>
    <row r="69" spans="2:2">
      <c r="B69" s="357"/>
    </row>
    <row r="70" spans="2:2">
      <c r="B70" s="357"/>
    </row>
    <row r="71" spans="2:2">
      <c r="B71" s="357"/>
    </row>
    <row r="72" spans="2:2">
      <c r="B72" s="357"/>
    </row>
    <row r="73" spans="2:2">
      <c r="B73" s="357"/>
    </row>
    <row r="85" spans="2:2">
      <c r="B85" s="432"/>
    </row>
    <row r="97" spans="2:2">
      <c r="B97" s="432"/>
    </row>
    <row r="109" spans="2:2">
      <c r="B109" s="432"/>
    </row>
  </sheetData>
  <pageMargins left="0.7" right="0.7" top="0.75" bottom="0.75" header="0.3" footer="0.3"/>
  <pageSetup scale="73" orientation="portrait" horizontalDpi="0" verticalDpi="0"/>
  <colBreaks count="1" manualBreakCount="1">
    <brk id="13" max="1048575" man="1"/>
  </colBreak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A5AA54-928B-7C45-9D27-72DF4F12BC60}">
  <dimension ref="A1:C98"/>
  <sheetViews>
    <sheetView workbookViewId="0">
      <selection activeCell="B7" sqref="B7"/>
    </sheetView>
  </sheetViews>
  <sheetFormatPr baseColWidth="10" defaultRowHeight="16"/>
  <cols>
    <col min="1" max="3" width="10.7109375" style="171"/>
  </cols>
  <sheetData>
    <row r="1" spans="1:3">
      <c r="A1" t="s">
        <v>1380</v>
      </c>
      <c r="B1" t="s">
        <v>225</v>
      </c>
      <c r="C1" t="s">
        <v>1475</v>
      </c>
    </row>
    <row r="2" spans="1:3">
      <c r="A2" t="s">
        <v>1438</v>
      </c>
      <c r="B2" t="s">
        <v>1464</v>
      </c>
      <c r="C2" t="s">
        <v>1473</v>
      </c>
    </row>
    <row r="3" spans="1:3">
      <c r="A3" t="s">
        <v>1457</v>
      </c>
      <c r="B3" t="s">
        <v>1464</v>
      </c>
      <c r="C3" t="s">
        <v>1473</v>
      </c>
    </row>
    <row r="4" spans="1:3">
      <c r="A4" t="s">
        <v>1470</v>
      </c>
      <c r="B4" t="s">
        <v>1464</v>
      </c>
      <c r="C4" t="s">
        <v>1473</v>
      </c>
    </row>
    <row r="5" spans="1:3">
      <c r="A5" t="s">
        <v>1414</v>
      </c>
      <c r="B5" s="433" t="s">
        <v>589</v>
      </c>
      <c r="C5" s="433">
        <v>32.76</v>
      </c>
    </row>
    <row r="6" spans="1:3">
      <c r="A6" t="s">
        <v>1408</v>
      </c>
      <c r="B6" t="s">
        <v>590</v>
      </c>
      <c r="C6">
        <v>30.617999999999999</v>
      </c>
    </row>
    <row r="7" spans="1:3">
      <c r="A7" t="s">
        <v>1393</v>
      </c>
      <c r="B7" s="433" t="s">
        <v>647</v>
      </c>
      <c r="C7" s="433">
        <v>29.777999999999999</v>
      </c>
    </row>
    <row r="8" spans="1:3">
      <c r="A8" t="s">
        <v>1425</v>
      </c>
      <c r="B8" t="s">
        <v>602</v>
      </c>
      <c r="C8">
        <v>29.641999999999999</v>
      </c>
    </row>
    <row r="9" spans="1:3">
      <c r="A9" t="s">
        <v>1400</v>
      </c>
      <c r="B9" t="s">
        <v>597</v>
      </c>
      <c r="C9">
        <v>29.452999999999999</v>
      </c>
    </row>
    <row r="10" spans="1:3">
      <c r="A10" t="s">
        <v>1452</v>
      </c>
      <c r="B10" t="s">
        <v>650</v>
      </c>
      <c r="C10">
        <v>29.425999999999998</v>
      </c>
    </row>
    <row r="11" spans="1:3">
      <c r="A11" t="s">
        <v>1398</v>
      </c>
      <c r="B11" t="s">
        <v>643</v>
      </c>
      <c r="C11">
        <v>29.193000000000001</v>
      </c>
    </row>
    <row r="12" spans="1:3">
      <c r="A12" t="s">
        <v>1389</v>
      </c>
      <c r="B12" t="s">
        <v>596</v>
      </c>
      <c r="C12">
        <v>29.091999999999999</v>
      </c>
    </row>
    <row r="13" spans="1:3">
      <c r="A13" t="s">
        <v>1421</v>
      </c>
      <c r="B13" t="s">
        <v>205</v>
      </c>
      <c r="C13">
        <v>29.026</v>
      </c>
    </row>
    <row r="14" spans="1:3">
      <c r="A14" t="s">
        <v>1396</v>
      </c>
      <c r="B14" t="s">
        <v>645</v>
      </c>
      <c r="C14">
        <v>28.902999999999999</v>
      </c>
    </row>
    <row r="15" spans="1:3">
      <c r="A15" t="s">
        <v>1418</v>
      </c>
      <c r="B15" t="s">
        <v>603</v>
      </c>
      <c r="C15">
        <v>28.818000000000001</v>
      </c>
    </row>
    <row r="16" spans="1:3">
      <c r="A16" t="s">
        <v>1427</v>
      </c>
      <c r="B16" s="433" t="s">
        <v>644</v>
      </c>
      <c r="C16" s="433">
        <v>28.692</v>
      </c>
    </row>
    <row r="17" spans="1:3">
      <c r="A17" t="s">
        <v>1463</v>
      </c>
      <c r="B17" t="s">
        <v>618</v>
      </c>
      <c r="C17">
        <v>28.655000000000001</v>
      </c>
    </row>
    <row r="18" spans="1:3">
      <c r="A18" t="s">
        <v>1402</v>
      </c>
      <c r="B18" t="s">
        <v>591</v>
      </c>
      <c r="C18">
        <v>28.51</v>
      </c>
    </row>
    <row r="19" spans="1:3">
      <c r="A19" t="s">
        <v>1431</v>
      </c>
      <c r="B19" t="s">
        <v>632</v>
      </c>
      <c r="C19">
        <v>28.501000000000001</v>
      </c>
    </row>
    <row r="20" spans="1:3">
      <c r="A20" t="s">
        <v>1387</v>
      </c>
      <c r="B20" t="s">
        <v>636</v>
      </c>
      <c r="C20">
        <v>28.498999999999999</v>
      </c>
    </row>
    <row r="21" spans="1:3">
      <c r="A21" t="s">
        <v>1397</v>
      </c>
      <c r="B21" t="s">
        <v>642</v>
      </c>
      <c r="C21">
        <v>28.495999999999999</v>
      </c>
    </row>
    <row r="22" spans="1:3">
      <c r="A22" t="s">
        <v>1388</v>
      </c>
      <c r="B22" t="s">
        <v>211</v>
      </c>
      <c r="C22">
        <v>28.495000000000001</v>
      </c>
    </row>
    <row r="23" spans="1:3">
      <c r="A23" t="s">
        <v>1405</v>
      </c>
      <c r="B23" t="s">
        <v>594</v>
      </c>
      <c r="C23">
        <v>28.443999999999999</v>
      </c>
    </row>
    <row r="24" spans="1:3">
      <c r="A24" t="s">
        <v>1386</v>
      </c>
      <c r="B24" t="s">
        <v>648</v>
      </c>
      <c r="C24">
        <v>28.414000000000001</v>
      </c>
    </row>
    <row r="25" spans="1:3">
      <c r="A25" t="s">
        <v>1409</v>
      </c>
      <c r="B25" t="s">
        <v>634</v>
      </c>
      <c r="C25">
        <v>28.402999999999999</v>
      </c>
    </row>
    <row r="26" spans="1:3">
      <c r="A26" t="s">
        <v>1468</v>
      </c>
      <c r="B26" t="s">
        <v>751</v>
      </c>
      <c r="C26">
        <v>28.349</v>
      </c>
    </row>
    <row r="27" spans="1:3">
      <c r="A27" t="s">
        <v>1437</v>
      </c>
      <c r="B27" t="s">
        <v>652</v>
      </c>
      <c r="C27">
        <v>28.225999999999999</v>
      </c>
    </row>
    <row r="28" spans="1:3">
      <c r="A28" t="s">
        <v>1455</v>
      </c>
      <c r="B28" t="s">
        <v>649</v>
      </c>
      <c r="C28">
        <v>28.161000000000001</v>
      </c>
    </row>
    <row r="29" spans="1:3">
      <c r="A29" t="s">
        <v>1385</v>
      </c>
      <c r="B29" t="s">
        <v>595</v>
      </c>
      <c r="C29">
        <v>28.102</v>
      </c>
    </row>
    <row r="30" spans="1:3">
      <c r="A30" t="s">
        <v>1428</v>
      </c>
      <c r="B30" s="433" t="s">
        <v>201</v>
      </c>
      <c r="C30" s="433">
        <v>28.04</v>
      </c>
    </row>
    <row r="31" spans="1:3">
      <c r="A31" t="s">
        <v>1444</v>
      </c>
      <c r="B31" t="s">
        <v>641</v>
      </c>
      <c r="C31">
        <v>28.039000000000001</v>
      </c>
    </row>
    <row r="32" spans="1:3">
      <c r="A32" t="s">
        <v>1416</v>
      </c>
      <c r="B32" t="s">
        <v>635</v>
      </c>
      <c r="C32">
        <v>28.035</v>
      </c>
    </row>
    <row r="33" spans="1:3">
      <c r="A33" t="s">
        <v>1443</v>
      </c>
      <c r="B33" t="s">
        <v>607</v>
      </c>
      <c r="C33">
        <v>28.030999999999999</v>
      </c>
    </row>
    <row r="34" spans="1:3">
      <c r="A34" t="s">
        <v>1446</v>
      </c>
      <c r="B34" t="s">
        <v>638</v>
      </c>
      <c r="C34">
        <v>28.015000000000001</v>
      </c>
    </row>
    <row r="35" spans="1:3">
      <c r="A35" t="s">
        <v>1407</v>
      </c>
      <c r="B35" t="s">
        <v>600</v>
      </c>
      <c r="C35">
        <v>27.995000000000001</v>
      </c>
    </row>
    <row r="36" spans="1:3">
      <c r="A36" t="s">
        <v>1441</v>
      </c>
      <c r="B36" t="s">
        <v>653</v>
      </c>
      <c r="C36">
        <v>27.963999999999999</v>
      </c>
    </row>
    <row r="37" spans="1:3">
      <c r="A37" t="s">
        <v>1394</v>
      </c>
      <c r="B37" t="s">
        <v>598</v>
      </c>
      <c r="C37">
        <v>27.957999999999998</v>
      </c>
    </row>
    <row r="38" spans="1:3">
      <c r="A38" t="s">
        <v>1458</v>
      </c>
      <c r="B38" t="s">
        <v>637</v>
      </c>
      <c r="C38">
        <v>27.946999999999999</v>
      </c>
    </row>
    <row r="39" spans="1:3">
      <c r="A39" t="s">
        <v>1439</v>
      </c>
      <c r="B39" t="s">
        <v>593</v>
      </c>
      <c r="C39">
        <v>27.908999999999999</v>
      </c>
    </row>
    <row r="40" spans="1:3">
      <c r="A40" t="s">
        <v>1480</v>
      </c>
      <c r="B40" t="s">
        <v>655</v>
      </c>
      <c r="C40">
        <v>27.893000000000001</v>
      </c>
    </row>
    <row r="41" spans="1:3">
      <c r="A41" t="s">
        <v>1424</v>
      </c>
      <c r="B41" t="s">
        <v>633</v>
      </c>
      <c r="C41">
        <v>27.84</v>
      </c>
    </row>
    <row r="42" spans="1:3">
      <c r="A42" t="s">
        <v>1469</v>
      </c>
      <c r="B42" t="s">
        <v>752</v>
      </c>
      <c r="C42">
        <v>27.826000000000001</v>
      </c>
    </row>
    <row r="43" spans="1:3">
      <c r="A43" t="s">
        <v>1422</v>
      </c>
      <c r="B43" t="s">
        <v>601</v>
      </c>
      <c r="C43">
        <v>27.818000000000001</v>
      </c>
    </row>
    <row r="44" spans="1:3">
      <c r="A44" t="s">
        <v>1420</v>
      </c>
      <c r="B44" t="s">
        <v>203</v>
      </c>
      <c r="C44">
        <v>27.771999999999998</v>
      </c>
    </row>
    <row r="45" spans="1:3">
      <c r="A45" t="s">
        <v>1461</v>
      </c>
      <c r="B45" t="s">
        <v>619</v>
      </c>
      <c r="C45">
        <v>27.73</v>
      </c>
    </row>
    <row r="46" spans="1:3">
      <c r="A46" t="s">
        <v>1410</v>
      </c>
      <c r="B46" t="s">
        <v>592</v>
      </c>
      <c r="C46">
        <v>27.693000000000001</v>
      </c>
    </row>
    <row r="47" spans="1:3">
      <c r="A47" t="s">
        <v>1432</v>
      </c>
      <c r="B47" t="s">
        <v>651</v>
      </c>
      <c r="C47">
        <v>27.672999999999998</v>
      </c>
    </row>
    <row r="48" spans="1:3">
      <c r="A48" t="s">
        <v>1449</v>
      </c>
      <c r="B48" t="s">
        <v>604</v>
      </c>
      <c r="C48">
        <v>27.657</v>
      </c>
    </row>
    <row r="49" spans="1:3">
      <c r="A49" t="s">
        <v>1434</v>
      </c>
      <c r="B49" t="s">
        <v>640</v>
      </c>
      <c r="C49">
        <v>27.597999999999999</v>
      </c>
    </row>
    <row r="50" spans="1:3">
      <c r="A50" t="s">
        <v>1459</v>
      </c>
      <c r="B50" t="s">
        <v>609</v>
      </c>
      <c r="C50">
        <v>27.585999999999999</v>
      </c>
    </row>
    <row r="51" spans="1:3">
      <c r="A51" t="s">
        <v>1430</v>
      </c>
      <c r="B51" t="s">
        <v>631</v>
      </c>
      <c r="C51">
        <v>27.574000000000002</v>
      </c>
    </row>
    <row r="52" spans="1:3">
      <c r="A52" t="s">
        <v>1395</v>
      </c>
      <c r="B52" t="s">
        <v>646</v>
      </c>
      <c r="C52">
        <v>27.547000000000001</v>
      </c>
    </row>
    <row r="53" spans="1:3">
      <c r="A53" t="s">
        <v>1429</v>
      </c>
      <c r="B53" t="s">
        <v>622</v>
      </c>
      <c r="C53">
        <v>27.506</v>
      </c>
    </row>
    <row r="54" spans="1:3">
      <c r="A54" t="s">
        <v>1450</v>
      </c>
      <c r="B54" t="s">
        <v>630</v>
      </c>
      <c r="C54">
        <v>27.486000000000001</v>
      </c>
    </row>
    <row r="55" spans="1:3">
      <c r="A55" t="s">
        <v>1466</v>
      </c>
      <c r="B55" t="s">
        <v>749</v>
      </c>
      <c r="C55">
        <v>27.477</v>
      </c>
    </row>
    <row r="56" spans="1:3">
      <c r="A56" t="s">
        <v>1465</v>
      </c>
      <c r="B56" t="s">
        <v>748</v>
      </c>
      <c r="C56">
        <v>27.474</v>
      </c>
    </row>
    <row r="57" spans="1:3">
      <c r="A57" t="s">
        <v>1460</v>
      </c>
      <c r="B57" t="s">
        <v>639</v>
      </c>
      <c r="C57">
        <v>27.466999999999999</v>
      </c>
    </row>
    <row r="58" spans="1:3">
      <c r="A58" t="s">
        <v>1391</v>
      </c>
      <c r="B58" t="s">
        <v>623</v>
      </c>
      <c r="C58">
        <v>27.402000000000001</v>
      </c>
    </row>
    <row r="59" spans="1:3">
      <c r="A59" t="s">
        <v>1404</v>
      </c>
      <c r="B59" t="s">
        <v>197</v>
      </c>
      <c r="C59">
        <v>27.353999999999999</v>
      </c>
    </row>
    <row r="60" spans="1:3">
      <c r="A60" t="s">
        <v>1451</v>
      </c>
      <c r="B60" t="s">
        <v>608</v>
      </c>
      <c r="C60">
        <v>27.324000000000002</v>
      </c>
    </row>
    <row r="61" spans="1:3">
      <c r="A61" t="s">
        <v>1462</v>
      </c>
      <c r="B61" t="s">
        <v>617</v>
      </c>
      <c r="C61">
        <v>27.302</v>
      </c>
    </row>
    <row r="62" spans="1:3">
      <c r="A62" t="s">
        <v>1413</v>
      </c>
      <c r="B62" t="s">
        <v>199</v>
      </c>
      <c r="C62">
        <v>27.222000000000001</v>
      </c>
    </row>
    <row r="63" spans="1:3">
      <c r="A63" t="s">
        <v>1456</v>
      </c>
      <c r="B63" t="s">
        <v>613</v>
      </c>
      <c r="C63">
        <v>27.131</v>
      </c>
    </row>
    <row r="64" spans="1:3">
      <c r="A64" t="s">
        <v>1481</v>
      </c>
      <c r="B64" t="s">
        <v>656</v>
      </c>
      <c r="C64">
        <v>27.062999999999999</v>
      </c>
    </row>
    <row r="65" spans="1:3">
      <c r="A65" t="s">
        <v>1423</v>
      </c>
      <c r="B65" s="433" t="s">
        <v>606</v>
      </c>
      <c r="C65" s="433">
        <v>27.009</v>
      </c>
    </row>
    <row r="66" spans="1:3">
      <c r="A66" t="s">
        <v>1390</v>
      </c>
      <c r="B66" s="433" t="s">
        <v>207</v>
      </c>
      <c r="C66" s="433">
        <v>27.007999999999999</v>
      </c>
    </row>
    <row r="67" spans="1:3">
      <c r="A67" t="s">
        <v>1382</v>
      </c>
      <c r="B67" t="s">
        <v>746</v>
      </c>
      <c r="C67">
        <v>27</v>
      </c>
    </row>
    <row r="68" spans="1:3">
      <c r="A68" t="s">
        <v>1435</v>
      </c>
      <c r="B68" t="s">
        <v>605</v>
      </c>
      <c r="C68">
        <v>26.978000000000002</v>
      </c>
    </row>
    <row r="69" spans="1:3">
      <c r="A69" t="s">
        <v>1453</v>
      </c>
      <c r="B69" t="s">
        <v>654</v>
      </c>
      <c r="C69">
        <v>26.928000000000001</v>
      </c>
    </row>
    <row r="70" spans="1:3">
      <c r="A70" t="s">
        <v>1406</v>
      </c>
      <c r="B70" t="s">
        <v>599</v>
      </c>
      <c r="C70">
        <v>26.797999999999998</v>
      </c>
    </row>
    <row r="71" spans="1:3">
      <c r="A71" t="s">
        <v>1415</v>
      </c>
      <c r="B71" t="s">
        <v>627</v>
      </c>
      <c r="C71">
        <v>26.765999999999998</v>
      </c>
    </row>
    <row r="72" spans="1:3">
      <c r="A72" t="s">
        <v>1433</v>
      </c>
      <c r="B72" t="s">
        <v>620</v>
      </c>
      <c r="C72">
        <v>26.728999999999999</v>
      </c>
    </row>
    <row r="73" spans="1:3">
      <c r="A73" t="s">
        <v>1419</v>
      </c>
      <c r="B73" t="s">
        <v>612</v>
      </c>
      <c r="C73">
        <v>26.68</v>
      </c>
    </row>
    <row r="74" spans="1:3">
      <c r="A74" t="s">
        <v>1403</v>
      </c>
      <c r="B74" t="s">
        <v>629</v>
      </c>
      <c r="C74">
        <v>26.611999999999998</v>
      </c>
    </row>
    <row r="75" spans="1:3">
      <c r="A75" t="s">
        <v>1442</v>
      </c>
      <c r="B75" t="s">
        <v>626</v>
      </c>
      <c r="C75">
        <v>26.574999999999999</v>
      </c>
    </row>
    <row r="76" spans="1:3">
      <c r="A76" t="s">
        <v>1412</v>
      </c>
      <c r="B76" t="s">
        <v>628</v>
      </c>
      <c r="C76">
        <v>26.526</v>
      </c>
    </row>
    <row r="77" spans="1:3">
      <c r="A77" t="s">
        <v>1426</v>
      </c>
      <c r="B77" t="s">
        <v>614</v>
      </c>
      <c r="C77">
        <v>26.515000000000001</v>
      </c>
    </row>
    <row r="78" spans="1:3">
      <c r="A78" t="s">
        <v>1381</v>
      </c>
      <c r="B78" t="s">
        <v>747</v>
      </c>
      <c r="C78">
        <v>26.356999999999999</v>
      </c>
    </row>
    <row r="79" spans="1:3">
      <c r="A79" t="s">
        <v>1448</v>
      </c>
      <c r="B79" t="s">
        <v>621</v>
      </c>
      <c r="C79">
        <v>26.297999999999998</v>
      </c>
    </row>
    <row r="80" spans="1:3">
      <c r="A80" t="s">
        <v>1383</v>
      </c>
      <c r="B80" t="s">
        <v>745</v>
      </c>
      <c r="C80">
        <v>26.213000000000001</v>
      </c>
    </row>
    <row r="81" spans="1:3">
      <c r="A81" t="s">
        <v>1445</v>
      </c>
      <c r="B81" t="s">
        <v>624</v>
      </c>
      <c r="C81">
        <v>26.157</v>
      </c>
    </row>
    <row r="82" spans="1:3">
      <c r="A82" t="s">
        <v>1436</v>
      </c>
      <c r="B82" t="s">
        <v>625</v>
      </c>
      <c r="C82">
        <v>26.14</v>
      </c>
    </row>
    <row r="83" spans="1:3">
      <c r="A83" t="s">
        <v>1384</v>
      </c>
      <c r="B83" t="s">
        <v>616</v>
      </c>
      <c r="C83">
        <v>26.048999999999999</v>
      </c>
    </row>
    <row r="84" spans="1:3">
      <c r="A84" t="s">
        <v>1454</v>
      </c>
      <c r="B84" t="s">
        <v>610</v>
      </c>
      <c r="C84">
        <v>25.815999999999999</v>
      </c>
    </row>
    <row r="85" spans="1:3">
      <c r="A85" t="s">
        <v>1440</v>
      </c>
      <c r="B85" t="s">
        <v>615</v>
      </c>
      <c r="C85">
        <v>25.736000000000001</v>
      </c>
    </row>
    <row r="86" spans="1:3">
      <c r="A86" t="s">
        <v>1447</v>
      </c>
      <c r="B86" t="s">
        <v>611</v>
      </c>
      <c r="C86">
        <v>25.628</v>
      </c>
    </row>
    <row r="87" spans="1:3">
      <c r="A87" t="s">
        <v>1392</v>
      </c>
      <c r="B87" s="433" t="s">
        <v>209</v>
      </c>
      <c r="C87" s="433">
        <v>24.817</v>
      </c>
    </row>
    <row r="88" spans="1:3">
      <c r="A88" t="s">
        <v>1467</v>
      </c>
      <c r="B88" s="433" t="s">
        <v>750</v>
      </c>
      <c r="C88" s="433">
        <v>24.628</v>
      </c>
    </row>
    <row r="89" spans="1:3">
      <c r="A89"/>
      <c r="B89"/>
      <c r="C89"/>
    </row>
    <row r="90" spans="1:3">
      <c r="A90"/>
      <c r="B90"/>
      <c r="C90"/>
    </row>
    <row r="91" spans="1:3">
      <c r="A91"/>
      <c r="B91"/>
      <c r="C91"/>
    </row>
    <row r="92" spans="1:3">
      <c r="A92"/>
      <c r="B92"/>
      <c r="C92"/>
    </row>
    <row r="93" spans="1:3">
      <c r="A93"/>
      <c r="B93"/>
      <c r="C93"/>
    </row>
    <row r="94" spans="1:3">
      <c r="A94"/>
      <c r="B94"/>
      <c r="C94"/>
    </row>
    <row r="95" spans="1:3">
      <c r="A95"/>
      <c r="B95"/>
      <c r="C95"/>
    </row>
    <row r="96" spans="1:3">
      <c r="A96"/>
      <c r="B96"/>
      <c r="C96"/>
    </row>
    <row r="97" customFormat="1"/>
    <row r="98" customFormat="1"/>
  </sheetData>
  <sortState xmlns:xlrd2="http://schemas.microsoft.com/office/spreadsheetml/2017/richdata2" ref="A2:C98">
    <sortCondition descending="1" ref="C2:C98"/>
  </sortState>
  <pageMargins left="0.7" right="0.7" top="0.75" bottom="0.75" header="0.3" footer="0.3"/>
  <pageSetup orientation="portrait" horizontalDpi="0" verticalDpi="0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AD1024-4072-9745-B8B6-B2E474FE6F6D}">
  <dimension ref="A1:W117"/>
  <sheetViews>
    <sheetView zoomScaleNormal="100" workbookViewId="0">
      <selection activeCell="B101" sqref="B101"/>
    </sheetView>
  </sheetViews>
  <sheetFormatPr baseColWidth="10" defaultRowHeight="16"/>
  <cols>
    <col min="1" max="1" width="1.85546875" bestFit="1" customWidth="1"/>
    <col min="2" max="11" width="7.85546875" bestFit="1" customWidth="1"/>
    <col min="12" max="12" width="9.28515625" bestFit="1" customWidth="1"/>
    <col min="13" max="13" width="6.42578125" bestFit="1" customWidth="1"/>
    <col min="14" max="14" width="2.28515625" customWidth="1"/>
    <col min="15" max="15" width="19.7109375" bestFit="1" customWidth="1"/>
    <col min="16" max="16" width="11.5703125" bestFit="1" customWidth="1"/>
    <col min="17" max="17" width="13.28515625" customWidth="1"/>
    <col min="18" max="18" width="1.5703125" customWidth="1"/>
    <col min="19" max="19" width="1" customWidth="1"/>
    <col min="22" max="22" width="1.140625" customWidth="1"/>
    <col min="23" max="23" width="5.140625" customWidth="1"/>
  </cols>
  <sheetData>
    <row r="1" spans="1:23" ht="17" thickBot="1"/>
    <row r="2" spans="1:23" ht="17" thickBot="1">
      <c r="A2" s="101" t="s">
        <v>1477</v>
      </c>
      <c r="B2" s="102"/>
      <c r="C2" s="102"/>
      <c r="D2" s="102"/>
      <c r="E2" s="102"/>
      <c r="F2" s="102"/>
      <c r="G2" s="102"/>
      <c r="H2" s="102"/>
      <c r="I2" s="102"/>
      <c r="J2" s="102"/>
      <c r="K2" s="102"/>
      <c r="L2" s="102"/>
      <c r="M2" s="102"/>
      <c r="N2" s="102"/>
      <c r="O2" s="101" t="s">
        <v>1359</v>
      </c>
      <c r="P2" s="102"/>
      <c r="Q2" s="102"/>
      <c r="R2" s="102"/>
      <c r="S2" s="387"/>
      <c r="T2" s="388" t="s">
        <v>1360</v>
      </c>
      <c r="U2" s="389"/>
      <c r="V2" s="389"/>
      <c r="W2" s="390"/>
    </row>
    <row r="3" spans="1:23" ht="18" thickBot="1">
      <c r="A3" s="102"/>
      <c r="B3" s="101">
        <v>1</v>
      </c>
      <c r="C3" s="101">
        <v>2</v>
      </c>
      <c r="D3" s="101">
        <v>3</v>
      </c>
      <c r="E3" s="101">
        <v>4</v>
      </c>
      <c r="F3" s="101">
        <v>5</v>
      </c>
      <c r="G3" s="101">
        <v>6</v>
      </c>
      <c r="H3" s="101">
        <v>7</v>
      </c>
      <c r="I3" s="101">
        <v>8</v>
      </c>
      <c r="J3" s="101">
        <v>9</v>
      </c>
      <c r="K3" s="101">
        <v>10</v>
      </c>
      <c r="L3" s="101">
        <v>11</v>
      </c>
      <c r="M3" s="101">
        <v>12</v>
      </c>
      <c r="N3" s="102"/>
      <c r="O3" s="391" t="s">
        <v>457</v>
      </c>
      <c r="P3" s="392" t="s">
        <v>1361</v>
      </c>
      <c r="Q3" s="393" t="str">
        <f>$U$10 &amp;" rxn (+error)"</f>
        <v>91 rxn (+error)</v>
      </c>
      <c r="R3" s="102"/>
      <c r="S3" s="394"/>
      <c r="T3" s="102" t="s">
        <v>484</v>
      </c>
      <c r="U3" s="102" t="s">
        <v>1362</v>
      </c>
      <c r="V3" s="102"/>
      <c r="W3" s="395"/>
    </row>
    <row r="4" spans="1:23">
      <c r="A4" s="101" t="s">
        <v>577</v>
      </c>
      <c r="B4" s="423" t="s">
        <v>657</v>
      </c>
      <c r="C4" s="424" t="s">
        <v>665</v>
      </c>
      <c r="D4" s="424" t="s">
        <v>673</v>
      </c>
      <c r="E4" s="424" t="s">
        <v>681</v>
      </c>
      <c r="F4" s="424" t="s">
        <v>689</v>
      </c>
      <c r="G4" s="424" t="s">
        <v>697</v>
      </c>
      <c r="H4" s="424" t="s">
        <v>705</v>
      </c>
      <c r="I4" s="424" t="s">
        <v>713</v>
      </c>
      <c r="J4" s="424" t="s">
        <v>721</v>
      </c>
      <c r="K4" s="424" t="s">
        <v>729</v>
      </c>
      <c r="L4" s="424" t="s">
        <v>737</v>
      </c>
      <c r="M4" s="396" t="s">
        <v>1374</v>
      </c>
      <c r="N4" s="102"/>
      <c r="O4" s="397" t="s">
        <v>471</v>
      </c>
      <c r="P4" s="398">
        <f>14-SUM(P5:P8)</f>
        <v>5.6999999999999993</v>
      </c>
      <c r="Q4" s="399">
        <f>P4*$U$10*1.1</f>
        <v>570.56999999999994</v>
      </c>
      <c r="R4" s="102"/>
      <c r="S4" s="394"/>
      <c r="T4" s="389" t="s">
        <v>484</v>
      </c>
      <c r="U4" s="390" t="s">
        <v>1363</v>
      </c>
      <c r="V4" s="102"/>
      <c r="W4" s="395"/>
    </row>
    <row r="5" spans="1:23">
      <c r="A5" s="101" t="s">
        <v>578</v>
      </c>
      <c r="B5" s="425" t="s">
        <v>658</v>
      </c>
      <c r="C5" s="426" t="s">
        <v>666</v>
      </c>
      <c r="D5" s="426" t="s">
        <v>674</v>
      </c>
      <c r="E5" s="426" t="s">
        <v>682</v>
      </c>
      <c r="F5" s="426" t="s">
        <v>690</v>
      </c>
      <c r="G5" s="426" t="s">
        <v>698</v>
      </c>
      <c r="H5" s="426" t="s">
        <v>706</v>
      </c>
      <c r="I5" s="426" t="s">
        <v>714</v>
      </c>
      <c r="J5" s="426" t="s">
        <v>722</v>
      </c>
      <c r="K5" s="426" t="s">
        <v>730</v>
      </c>
      <c r="L5" s="426" t="s">
        <v>738</v>
      </c>
      <c r="M5" s="400" t="s">
        <v>1374</v>
      </c>
      <c r="N5" s="102"/>
      <c r="O5" s="420" t="s">
        <v>1376</v>
      </c>
      <c r="P5" s="421">
        <v>0.03</v>
      </c>
      <c r="Q5" s="403">
        <f>P5*$U$10*1.1</f>
        <v>3.0030000000000001</v>
      </c>
      <c r="R5" s="102"/>
      <c r="S5" s="394"/>
      <c r="T5" s="102" t="s">
        <v>1365</v>
      </c>
      <c r="U5" s="395" t="s">
        <v>482</v>
      </c>
      <c r="V5" s="102"/>
      <c r="W5" s="404" t="s">
        <v>1366</v>
      </c>
    </row>
    <row r="6" spans="1:23" ht="17" thickBot="1">
      <c r="A6" s="101" t="s">
        <v>579</v>
      </c>
      <c r="B6" s="425" t="s">
        <v>659</v>
      </c>
      <c r="C6" s="426" t="s">
        <v>667</v>
      </c>
      <c r="D6" s="426" t="s">
        <v>675</v>
      </c>
      <c r="E6" s="426" t="s">
        <v>683</v>
      </c>
      <c r="F6" s="426" t="s">
        <v>691</v>
      </c>
      <c r="G6" s="426" t="s">
        <v>699</v>
      </c>
      <c r="H6" s="426" t="s">
        <v>707</v>
      </c>
      <c r="I6" s="426" t="s">
        <v>715</v>
      </c>
      <c r="J6" s="426" t="s">
        <v>723</v>
      </c>
      <c r="K6" s="426" t="s">
        <v>731</v>
      </c>
      <c r="L6" s="426" t="s">
        <v>739</v>
      </c>
      <c r="M6" s="400" t="s">
        <v>1374</v>
      </c>
      <c r="N6" s="102"/>
      <c r="O6" s="401" t="s">
        <v>1364</v>
      </c>
      <c r="P6" s="402">
        <v>7.5</v>
      </c>
      <c r="Q6" s="403">
        <f t="shared" ref="Q6:Q8" si="0">P6*$U$10*1.1</f>
        <v>750.75000000000011</v>
      </c>
      <c r="R6" s="102"/>
      <c r="S6" s="394"/>
      <c r="T6" s="405" t="s">
        <v>490</v>
      </c>
      <c r="U6" s="406" t="s">
        <v>482</v>
      </c>
      <c r="V6" s="102"/>
      <c r="W6" s="395"/>
    </row>
    <row r="7" spans="1:23" ht="17" thickBot="1">
      <c r="A7" s="101" t="s">
        <v>580</v>
      </c>
      <c r="B7" s="425" t="s">
        <v>660</v>
      </c>
      <c r="C7" s="426" t="s">
        <v>668</v>
      </c>
      <c r="D7" s="426" t="s">
        <v>676</v>
      </c>
      <c r="E7" s="426" t="s">
        <v>684</v>
      </c>
      <c r="F7" s="426" t="s">
        <v>692</v>
      </c>
      <c r="G7" s="426" t="s">
        <v>700</v>
      </c>
      <c r="H7" s="426" t="s">
        <v>708</v>
      </c>
      <c r="I7" s="426" t="s">
        <v>716</v>
      </c>
      <c r="J7" s="426" t="s">
        <v>724</v>
      </c>
      <c r="K7" s="426" t="s">
        <v>732</v>
      </c>
      <c r="L7" s="426" t="s">
        <v>740</v>
      </c>
      <c r="M7" s="400"/>
      <c r="N7" s="102"/>
      <c r="O7" s="401" t="s">
        <v>1367</v>
      </c>
      <c r="P7" s="402">
        <v>7.0000000000000007E-2</v>
      </c>
      <c r="Q7" s="403">
        <f t="shared" si="0"/>
        <v>7.0070000000000014</v>
      </c>
      <c r="R7" s="102"/>
      <c r="S7" s="407"/>
      <c r="T7" s="405"/>
      <c r="U7" s="405"/>
      <c r="V7" s="405"/>
      <c r="W7" s="406"/>
    </row>
    <row r="8" spans="1:23" ht="17" thickBot="1">
      <c r="A8" s="101" t="s">
        <v>581</v>
      </c>
      <c r="B8" s="425" t="s">
        <v>661</v>
      </c>
      <c r="C8" s="426" t="s">
        <v>669</v>
      </c>
      <c r="D8" s="426" t="s">
        <v>677</v>
      </c>
      <c r="E8" s="426" t="s">
        <v>685</v>
      </c>
      <c r="F8" s="426" t="s">
        <v>693</v>
      </c>
      <c r="G8" s="426" t="s">
        <v>701</v>
      </c>
      <c r="H8" s="426" t="s">
        <v>709</v>
      </c>
      <c r="I8" s="426" t="s">
        <v>717</v>
      </c>
      <c r="J8" s="426" t="s">
        <v>725</v>
      </c>
      <c r="K8" s="426" t="s">
        <v>733</v>
      </c>
      <c r="L8" s="426" t="s">
        <v>741</v>
      </c>
      <c r="M8" s="400"/>
      <c r="N8" s="102"/>
      <c r="O8" s="401" t="s">
        <v>1368</v>
      </c>
      <c r="P8" s="402">
        <v>0.7</v>
      </c>
      <c r="Q8" s="403">
        <f t="shared" si="0"/>
        <v>70.070000000000007</v>
      </c>
      <c r="R8" s="102"/>
      <c r="S8" s="102"/>
      <c r="T8" s="102"/>
      <c r="U8" s="102"/>
      <c r="V8" s="102"/>
      <c r="W8" s="102"/>
    </row>
    <row r="9" spans="1:23" ht="17" thickBot="1">
      <c r="A9" s="101" t="s">
        <v>582</v>
      </c>
      <c r="B9" s="425" t="s">
        <v>662</v>
      </c>
      <c r="C9" s="426" t="s">
        <v>670</v>
      </c>
      <c r="D9" s="426" t="s">
        <v>678</v>
      </c>
      <c r="E9" s="426" t="s">
        <v>686</v>
      </c>
      <c r="F9" s="426" t="s">
        <v>694</v>
      </c>
      <c r="G9" s="426" t="s">
        <v>702</v>
      </c>
      <c r="H9" s="426" t="s">
        <v>710</v>
      </c>
      <c r="I9" s="426" t="s">
        <v>718</v>
      </c>
      <c r="J9" s="426" t="s">
        <v>726</v>
      </c>
      <c r="K9" s="426" t="s">
        <v>734</v>
      </c>
      <c r="L9" s="426" t="s">
        <v>742</v>
      </c>
      <c r="M9" s="400"/>
      <c r="N9" s="102"/>
      <c r="O9" s="412" t="s">
        <v>1371</v>
      </c>
      <c r="P9" s="413">
        <v>1</v>
      </c>
      <c r="Q9" s="414" t="s">
        <v>1372</v>
      </c>
      <c r="R9" s="102"/>
      <c r="S9" s="102"/>
      <c r="T9" s="102"/>
      <c r="U9" s="102"/>
      <c r="V9" s="102"/>
      <c r="W9" s="102"/>
    </row>
    <row r="10" spans="1:23" ht="17" thickBot="1">
      <c r="A10" s="101" t="s">
        <v>583</v>
      </c>
      <c r="B10" s="425" t="s">
        <v>663</v>
      </c>
      <c r="C10" s="426" t="s">
        <v>671</v>
      </c>
      <c r="D10" s="426" t="s">
        <v>679</v>
      </c>
      <c r="E10" s="426" t="s">
        <v>687</v>
      </c>
      <c r="F10" s="426" t="s">
        <v>695</v>
      </c>
      <c r="G10" s="426" t="s">
        <v>703</v>
      </c>
      <c r="H10" s="426" t="s">
        <v>711</v>
      </c>
      <c r="I10" s="426" t="s">
        <v>719</v>
      </c>
      <c r="J10" s="426" t="s">
        <v>727</v>
      </c>
      <c r="K10" s="426" t="s">
        <v>735</v>
      </c>
      <c r="L10" s="426" t="s">
        <v>743</v>
      </c>
      <c r="M10" s="411"/>
      <c r="N10" s="102"/>
      <c r="O10" s="416" t="s">
        <v>1375</v>
      </c>
      <c r="P10" s="417">
        <f>SUM(P4:P9)</f>
        <v>15</v>
      </c>
      <c r="Q10" s="418">
        <f>SUM(Q4:Q8)</f>
        <v>1401.4</v>
      </c>
      <c r="R10" s="102"/>
      <c r="S10" s="102"/>
      <c r="T10" s="415" t="s">
        <v>1373</v>
      </c>
      <c r="U10" s="323">
        <f>COUNTIF(B4:M11,"*")</f>
        <v>91</v>
      </c>
      <c r="V10" s="102"/>
      <c r="W10" s="102"/>
    </row>
    <row r="11" spans="1:23" ht="17" thickBot="1">
      <c r="A11" s="101" t="s">
        <v>584</v>
      </c>
      <c r="B11" s="427" t="s">
        <v>664</v>
      </c>
      <c r="C11" s="428" t="s">
        <v>672</v>
      </c>
      <c r="D11" s="428" t="s">
        <v>680</v>
      </c>
      <c r="E11" s="428" t="s">
        <v>688</v>
      </c>
      <c r="F11" s="428" t="s">
        <v>696</v>
      </c>
      <c r="G11" s="428" t="s">
        <v>704</v>
      </c>
      <c r="H11" s="428" t="s">
        <v>712</v>
      </c>
      <c r="I11" s="428" t="s">
        <v>720</v>
      </c>
      <c r="J11" s="428" t="s">
        <v>728</v>
      </c>
      <c r="K11" s="428" t="s">
        <v>736</v>
      </c>
      <c r="L11" s="428" t="s">
        <v>744</v>
      </c>
      <c r="M11" s="419"/>
      <c r="N11" s="102"/>
      <c r="O11" s="102"/>
      <c r="P11" s="102"/>
      <c r="Q11" s="102"/>
      <c r="R11" s="102"/>
      <c r="S11" s="102"/>
      <c r="T11" s="102"/>
      <c r="U11" s="102"/>
      <c r="V11" s="102"/>
      <c r="W11" s="102"/>
    </row>
    <row r="12" spans="1:23">
      <c r="A12" s="102"/>
      <c r="B12" s="102"/>
      <c r="C12" s="102"/>
      <c r="D12" s="102"/>
      <c r="E12" s="102"/>
      <c r="F12" s="102"/>
      <c r="G12" s="102"/>
      <c r="H12" s="102"/>
      <c r="I12" s="102"/>
      <c r="J12" s="102"/>
      <c r="K12" s="102"/>
      <c r="L12" s="102"/>
      <c r="M12" s="102"/>
      <c r="N12" s="102"/>
      <c r="O12" t="s">
        <v>1377</v>
      </c>
      <c r="R12" s="102"/>
      <c r="S12" s="102"/>
      <c r="T12" s="102"/>
      <c r="U12" s="102"/>
      <c r="V12" s="102"/>
      <c r="W12" s="102"/>
    </row>
    <row r="22" spans="2:2">
      <c r="B22" s="200"/>
    </row>
    <row r="23" spans="2:2">
      <c r="B23" s="200"/>
    </row>
    <row r="24" spans="2:2">
      <c r="B24" s="200"/>
    </row>
    <row r="25" spans="2:2">
      <c r="B25" s="200"/>
    </row>
    <row r="26" spans="2:2">
      <c r="B26" s="200"/>
    </row>
    <row r="27" spans="2:2">
      <c r="B27" s="200"/>
    </row>
    <row r="28" spans="2:2">
      <c r="B28" s="200"/>
    </row>
    <row r="29" spans="2:2">
      <c r="B29" s="200"/>
    </row>
    <row r="30" spans="2:2">
      <c r="B30" s="200"/>
    </row>
    <row r="31" spans="2:2">
      <c r="B31" s="200"/>
    </row>
    <row r="32" spans="2:2">
      <c r="B32" s="200"/>
    </row>
    <row r="33" spans="2:2">
      <c r="B33" s="429"/>
    </row>
    <row r="34" spans="2:2">
      <c r="B34" s="200"/>
    </row>
    <row r="35" spans="2:2">
      <c r="B35" s="200"/>
    </row>
    <row r="36" spans="2:2">
      <c r="B36" s="200"/>
    </row>
    <row r="37" spans="2:2">
      <c r="B37" s="200"/>
    </row>
    <row r="38" spans="2:2">
      <c r="B38" s="200"/>
    </row>
    <row r="39" spans="2:2">
      <c r="B39" s="200"/>
    </row>
    <row r="40" spans="2:2">
      <c r="B40" s="200"/>
    </row>
    <row r="41" spans="2:2">
      <c r="B41" s="200"/>
    </row>
    <row r="42" spans="2:2">
      <c r="B42" s="200"/>
    </row>
    <row r="43" spans="2:2">
      <c r="B43" s="200"/>
    </row>
    <row r="44" spans="2:2">
      <c r="B44" s="200"/>
    </row>
    <row r="45" spans="2:2">
      <c r="B45" s="429"/>
    </row>
    <row r="46" spans="2:2">
      <c r="B46" s="200"/>
    </row>
    <row r="47" spans="2:2">
      <c r="B47" s="200"/>
    </row>
    <row r="48" spans="2:2">
      <c r="B48" s="200"/>
    </row>
    <row r="49" spans="2:2">
      <c r="B49" s="200"/>
    </row>
    <row r="50" spans="2:2">
      <c r="B50" s="200"/>
    </row>
    <row r="51" spans="2:2">
      <c r="B51" s="200"/>
    </row>
    <row r="52" spans="2:2">
      <c r="B52" s="200"/>
    </row>
    <row r="53" spans="2:2">
      <c r="B53" s="200"/>
    </row>
    <row r="54" spans="2:2">
      <c r="B54" s="200"/>
    </row>
    <row r="55" spans="2:2">
      <c r="B55" s="200"/>
    </row>
    <row r="56" spans="2:2">
      <c r="B56" s="200"/>
    </row>
    <row r="57" spans="2:2">
      <c r="B57" s="429"/>
    </row>
    <row r="58" spans="2:2">
      <c r="B58" s="200"/>
    </row>
    <row r="59" spans="2:2">
      <c r="B59" s="200"/>
    </row>
    <row r="60" spans="2:2">
      <c r="B60" s="200"/>
    </row>
    <row r="61" spans="2:2">
      <c r="B61" s="200"/>
    </row>
    <row r="62" spans="2:2">
      <c r="B62" s="200"/>
    </row>
    <row r="63" spans="2:2">
      <c r="B63" s="200"/>
    </row>
    <row r="64" spans="2:2">
      <c r="B64" s="200"/>
    </row>
    <row r="65" spans="2:2">
      <c r="B65" s="200"/>
    </row>
    <row r="66" spans="2:2">
      <c r="B66" s="200"/>
    </row>
    <row r="67" spans="2:2">
      <c r="B67" s="200"/>
    </row>
    <row r="68" spans="2:2">
      <c r="B68" s="200"/>
    </row>
    <row r="69" spans="2:2">
      <c r="B69" s="429"/>
    </row>
    <row r="70" spans="2:2">
      <c r="B70" s="200"/>
    </row>
    <row r="71" spans="2:2">
      <c r="B71" s="200"/>
    </row>
    <row r="72" spans="2:2">
      <c r="B72" s="200"/>
    </row>
    <row r="73" spans="2:2">
      <c r="B73" s="200"/>
    </row>
    <row r="74" spans="2:2">
      <c r="B74" s="200"/>
    </row>
    <row r="75" spans="2:2">
      <c r="B75" s="200"/>
    </row>
    <row r="76" spans="2:2">
      <c r="B76" s="200"/>
    </row>
    <row r="77" spans="2:2">
      <c r="B77" s="200"/>
    </row>
    <row r="78" spans="2:2">
      <c r="B78" s="200"/>
    </row>
    <row r="79" spans="2:2">
      <c r="B79" s="200"/>
    </row>
    <row r="80" spans="2:2">
      <c r="B80" s="200"/>
    </row>
    <row r="81" spans="2:2">
      <c r="B81" s="429"/>
    </row>
    <row r="82" spans="2:2">
      <c r="B82" s="200"/>
    </row>
    <row r="83" spans="2:2">
      <c r="B83" s="200"/>
    </row>
    <row r="84" spans="2:2">
      <c r="B84" s="200"/>
    </row>
    <row r="85" spans="2:2">
      <c r="B85" s="200"/>
    </row>
    <row r="86" spans="2:2">
      <c r="B86" s="200"/>
    </row>
    <row r="87" spans="2:2">
      <c r="B87" s="200"/>
    </row>
    <row r="88" spans="2:2">
      <c r="B88" s="200"/>
    </row>
    <row r="89" spans="2:2">
      <c r="B89" s="200"/>
    </row>
    <row r="90" spans="2:2">
      <c r="B90" s="200"/>
    </row>
    <row r="91" spans="2:2">
      <c r="B91" s="200"/>
    </row>
    <row r="92" spans="2:2">
      <c r="B92" s="200"/>
    </row>
    <row r="93" spans="2:2">
      <c r="B93" s="429"/>
    </row>
    <row r="94" spans="2:2">
      <c r="B94" s="200"/>
    </row>
    <row r="95" spans="2:2">
      <c r="B95" s="200"/>
    </row>
    <row r="96" spans="2:2">
      <c r="B96" s="200"/>
    </row>
    <row r="97" spans="2:2">
      <c r="B97" s="200"/>
    </row>
    <row r="98" spans="2:2">
      <c r="B98" s="200"/>
    </row>
    <row r="99" spans="2:2">
      <c r="B99" s="200"/>
    </row>
    <row r="100" spans="2:2">
      <c r="B100" s="200"/>
    </row>
    <row r="101" spans="2:2">
      <c r="B101" s="200"/>
    </row>
    <row r="102" spans="2:2">
      <c r="B102" s="200"/>
    </row>
    <row r="103" spans="2:2">
      <c r="B103" s="200"/>
    </row>
    <row r="104" spans="2:2">
      <c r="B104" s="200"/>
    </row>
    <row r="105" spans="2:2">
      <c r="B105" s="429"/>
    </row>
    <row r="106" spans="2:2">
      <c r="B106" s="200" t="s">
        <v>664</v>
      </c>
    </row>
    <row r="107" spans="2:2">
      <c r="B107" s="200" t="s">
        <v>672</v>
      </c>
    </row>
    <row r="108" spans="2:2">
      <c r="B108" s="200" t="s">
        <v>680</v>
      </c>
    </row>
    <row r="109" spans="2:2">
      <c r="B109" s="200" t="s">
        <v>688</v>
      </c>
    </row>
    <row r="110" spans="2:2">
      <c r="B110" s="200" t="s">
        <v>696</v>
      </c>
    </row>
    <row r="111" spans="2:2">
      <c r="B111" s="200" t="s">
        <v>704</v>
      </c>
    </row>
    <row r="112" spans="2:2">
      <c r="B112" s="200" t="s">
        <v>712</v>
      </c>
    </row>
    <row r="113" spans="2:2">
      <c r="B113" s="200" t="s">
        <v>720</v>
      </c>
    </row>
    <row r="114" spans="2:2">
      <c r="B114" s="200" t="s">
        <v>728</v>
      </c>
    </row>
    <row r="115" spans="2:2">
      <c r="B115" s="200" t="s">
        <v>736</v>
      </c>
    </row>
    <row r="116" spans="2:2">
      <c r="B116" s="200" t="s">
        <v>744</v>
      </c>
    </row>
    <row r="117" spans="2:2">
      <c r="B117" s="429"/>
    </row>
  </sheetData>
  <pageMargins left="0.7" right="0.7" top="0.75" bottom="0.75" header="0.3" footer="0.3"/>
  <pageSetup scale="76" orientation="portrait" horizontalDpi="0" verticalDpi="0"/>
  <colBreaks count="1" manualBreakCount="1">
    <brk id="13" max="54" man="1"/>
  </colBreak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07DFCE-2A37-D74D-BA2E-4CE0B8DD16DF}">
  <sheetPr>
    <pageSetUpPr fitToPage="1"/>
  </sheetPr>
  <dimension ref="A1:C98"/>
  <sheetViews>
    <sheetView workbookViewId="0">
      <selection activeCell="C5" sqref="C5"/>
    </sheetView>
  </sheetViews>
  <sheetFormatPr baseColWidth="10" defaultRowHeight="16"/>
  <cols>
    <col min="1" max="3" width="10.7109375" style="171"/>
  </cols>
  <sheetData>
    <row r="1" spans="1:3">
      <c r="A1" t="s">
        <v>1380</v>
      </c>
      <c r="B1" t="s">
        <v>225</v>
      </c>
      <c r="C1" t="s">
        <v>1475</v>
      </c>
    </row>
    <row r="2" spans="1:3">
      <c r="A2" t="s">
        <v>1437</v>
      </c>
      <c r="B2" t="s">
        <v>1464</v>
      </c>
      <c r="C2" t="s">
        <v>1473</v>
      </c>
    </row>
    <row r="3" spans="1:3">
      <c r="A3" t="s">
        <v>1441</v>
      </c>
      <c r="B3" t="s">
        <v>1464</v>
      </c>
      <c r="C3" t="s">
        <v>1473</v>
      </c>
    </row>
    <row r="4" spans="1:3">
      <c r="A4" t="s">
        <v>1453</v>
      </c>
      <c r="B4" t="s">
        <v>1464</v>
      </c>
      <c r="C4" t="s">
        <v>1473</v>
      </c>
    </row>
    <row r="5" spans="1:3">
      <c r="A5" t="s">
        <v>1400</v>
      </c>
      <c r="B5" s="433" t="s">
        <v>657</v>
      </c>
      <c r="C5" s="433">
        <v>35.012</v>
      </c>
    </row>
    <row r="6" spans="1:3">
      <c r="A6" t="s">
        <v>1389</v>
      </c>
      <c r="B6" t="s">
        <v>719</v>
      </c>
      <c r="C6">
        <v>29.829000000000001</v>
      </c>
    </row>
    <row r="7" spans="1:3">
      <c r="A7" t="s">
        <v>1408</v>
      </c>
      <c r="B7" t="s">
        <v>671</v>
      </c>
      <c r="C7">
        <v>29.106000000000002</v>
      </c>
    </row>
    <row r="8" spans="1:3">
      <c r="A8" t="s">
        <v>1449</v>
      </c>
      <c r="B8" s="433" t="s">
        <v>667</v>
      </c>
      <c r="C8" s="433">
        <v>28.706</v>
      </c>
    </row>
    <row r="9" spans="1:3">
      <c r="A9" t="s">
        <v>1404</v>
      </c>
      <c r="B9" t="s">
        <v>662</v>
      </c>
      <c r="C9">
        <v>28.527000000000001</v>
      </c>
    </row>
    <row r="10" spans="1:3">
      <c r="A10" t="s">
        <v>1383</v>
      </c>
      <c r="B10" t="s">
        <v>664</v>
      </c>
      <c r="C10">
        <v>28.510999999999999</v>
      </c>
    </row>
    <row r="11" spans="1:3">
      <c r="A11" t="s">
        <v>1422</v>
      </c>
      <c r="B11" t="s">
        <v>661</v>
      </c>
      <c r="C11">
        <v>28.472000000000001</v>
      </c>
    </row>
    <row r="12" spans="1:3">
      <c r="A12" t="s">
        <v>1435</v>
      </c>
      <c r="B12" t="s">
        <v>668</v>
      </c>
      <c r="C12">
        <v>28.14</v>
      </c>
    </row>
    <row r="13" spans="1:3">
      <c r="A13" t="s">
        <v>1382</v>
      </c>
      <c r="B13" t="s">
        <v>672</v>
      </c>
      <c r="C13">
        <v>28.018999999999998</v>
      </c>
    </row>
    <row r="14" spans="1:3">
      <c r="A14" t="s">
        <v>1415</v>
      </c>
      <c r="B14" t="s">
        <v>705</v>
      </c>
      <c r="C14">
        <v>28.015000000000001</v>
      </c>
    </row>
    <row r="15" spans="1:3">
      <c r="A15" t="s">
        <v>1401</v>
      </c>
      <c r="B15" t="s">
        <v>742</v>
      </c>
      <c r="C15">
        <v>27.931000000000001</v>
      </c>
    </row>
    <row r="16" spans="1:3">
      <c r="A16" t="s">
        <v>1406</v>
      </c>
      <c r="B16" t="s">
        <v>659</v>
      </c>
      <c r="C16">
        <v>27.818000000000001</v>
      </c>
    </row>
    <row r="17" spans="1:3">
      <c r="A17" t="s">
        <v>1444</v>
      </c>
      <c r="B17" s="433" t="s">
        <v>725</v>
      </c>
      <c r="C17" s="433">
        <v>27.753</v>
      </c>
    </row>
    <row r="18" spans="1:3">
      <c r="A18" t="s">
        <v>1414</v>
      </c>
      <c r="B18" t="s">
        <v>663</v>
      </c>
      <c r="C18">
        <v>27.658000000000001</v>
      </c>
    </row>
    <row r="19" spans="1:3">
      <c r="A19" t="s">
        <v>1461</v>
      </c>
      <c r="B19" t="s">
        <v>691</v>
      </c>
      <c r="C19">
        <v>27.65</v>
      </c>
    </row>
    <row r="20" spans="1:3">
      <c r="A20" t="s">
        <v>1394</v>
      </c>
      <c r="B20" t="s">
        <v>658</v>
      </c>
      <c r="C20">
        <v>27.571000000000002</v>
      </c>
    </row>
    <row r="21" spans="1:3">
      <c r="A21" t="s">
        <v>1430</v>
      </c>
      <c r="B21" t="s">
        <v>709</v>
      </c>
      <c r="C21">
        <v>27.57</v>
      </c>
    </row>
    <row r="22" spans="1:3">
      <c r="A22" t="s">
        <v>1385</v>
      </c>
      <c r="B22" t="s">
        <v>711</v>
      </c>
      <c r="C22">
        <v>27.54</v>
      </c>
    </row>
    <row r="23" spans="1:3">
      <c r="A23" t="s">
        <v>1463</v>
      </c>
      <c r="B23" t="s">
        <v>690</v>
      </c>
      <c r="C23">
        <v>27.536000000000001</v>
      </c>
    </row>
    <row r="24" spans="1:3">
      <c r="A24" t="s">
        <v>1458</v>
      </c>
      <c r="B24" t="s">
        <v>721</v>
      </c>
      <c r="C24">
        <v>27.521000000000001</v>
      </c>
    </row>
    <row r="25" spans="1:3">
      <c r="A25" t="s">
        <v>1423</v>
      </c>
      <c r="B25" t="s">
        <v>669</v>
      </c>
      <c r="C25">
        <v>27.484999999999999</v>
      </c>
    </row>
    <row r="26" spans="1:3">
      <c r="A26" t="s">
        <v>1468</v>
      </c>
      <c r="B26" t="s">
        <v>712</v>
      </c>
      <c r="C26">
        <v>27.437999999999999</v>
      </c>
    </row>
    <row r="27" spans="1:3">
      <c r="A27" t="s">
        <v>1417</v>
      </c>
      <c r="B27" t="s">
        <v>743</v>
      </c>
      <c r="C27">
        <v>27.413</v>
      </c>
    </row>
    <row r="28" spans="1:3">
      <c r="A28" t="s">
        <v>1396</v>
      </c>
      <c r="B28" t="s">
        <v>732</v>
      </c>
      <c r="C28">
        <v>27.405999999999999</v>
      </c>
    </row>
    <row r="29" spans="1:3">
      <c r="A29" t="s">
        <v>1402</v>
      </c>
      <c r="B29" t="s">
        <v>679</v>
      </c>
      <c r="C29">
        <v>27.388999999999999</v>
      </c>
    </row>
    <row r="30" spans="1:3">
      <c r="A30" t="s">
        <v>1433</v>
      </c>
      <c r="B30" t="s">
        <v>692</v>
      </c>
      <c r="C30">
        <v>27.355</v>
      </c>
    </row>
    <row r="31" spans="1:3">
      <c r="A31" t="s">
        <v>1457</v>
      </c>
      <c r="B31" t="s">
        <v>727</v>
      </c>
      <c r="C31">
        <v>27.353999999999999</v>
      </c>
    </row>
    <row r="32" spans="1:3">
      <c r="A32" t="s">
        <v>1429</v>
      </c>
      <c r="B32" t="s">
        <v>697</v>
      </c>
      <c r="C32">
        <v>27.338999999999999</v>
      </c>
    </row>
    <row r="33" spans="1:3">
      <c r="A33" t="s">
        <v>1436</v>
      </c>
      <c r="B33" t="s">
        <v>700</v>
      </c>
      <c r="C33">
        <v>27.324000000000002</v>
      </c>
    </row>
    <row r="34" spans="1:3">
      <c r="A34" t="s">
        <v>1407</v>
      </c>
      <c r="B34" t="s">
        <v>660</v>
      </c>
      <c r="C34">
        <v>27.315999999999999</v>
      </c>
    </row>
    <row r="35" spans="1:3">
      <c r="A35" t="s">
        <v>1448</v>
      </c>
      <c r="B35" t="s">
        <v>693</v>
      </c>
      <c r="C35">
        <v>27.309000000000001</v>
      </c>
    </row>
    <row r="36" spans="1:3">
      <c r="A36" t="s">
        <v>1427</v>
      </c>
      <c r="B36" t="s">
        <v>731</v>
      </c>
      <c r="C36">
        <v>27.289000000000001</v>
      </c>
    </row>
    <row r="37" spans="1:3">
      <c r="A37" t="s">
        <v>1411</v>
      </c>
      <c r="B37" t="s">
        <v>735</v>
      </c>
      <c r="C37">
        <v>27.254000000000001</v>
      </c>
    </row>
    <row r="38" spans="1:3">
      <c r="A38" t="s">
        <v>1418</v>
      </c>
      <c r="B38" t="s">
        <v>666</v>
      </c>
      <c r="C38">
        <v>27.251000000000001</v>
      </c>
    </row>
    <row r="39" spans="1:3">
      <c r="A39" t="s">
        <v>1467</v>
      </c>
      <c r="B39" t="s">
        <v>704</v>
      </c>
      <c r="C39">
        <v>27.25</v>
      </c>
    </row>
    <row r="40" spans="1:3">
      <c r="A40" t="s">
        <v>1425</v>
      </c>
      <c r="B40" t="s">
        <v>665</v>
      </c>
      <c r="C40">
        <v>27.233000000000001</v>
      </c>
    </row>
    <row r="41" spans="1:3">
      <c r="A41" t="s">
        <v>1472</v>
      </c>
      <c r="B41" t="s">
        <v>744</v>
      </c>
      <c r="C41">
        <v>27.222999999999999</v>
      </c>
    </row>
    <row r="42" spans="1:3">
      <c r="A42" t="s">
        <v>1471</v>
      </c>
      <c r="B42" t="s">
        <v>736</v>
      </c>
      <c r="C42">
        <v>27.218</v>
      </c>
    </row>
    <row r="43" spans="1:3">
      <c r="A43" t="s">
        <v>1450</v>
      </c>
      <c r="B43" t="s">
        <v>708</v>
      </c>
      <c r="C43">
        <v>27.216000000000001</v>
      </c>
    </row>
    <row r="44" spans="1:3">
      <c r="A44" t="s">
        <v>1431</v>
      </c>
      <c r="B44" t="s">
        <v>713</v>
      </c>
      <c r="C44">
        <v>27.178999999999998</v>
      </c>
    </row>
    <row r="45" spans="1:3">
      <c r="A45" t="s">
        <v>1416</v>
      </c>
      <c r="B45" t="s">
        <v>716</v>
      </c>
      <c r="C45">
        <v>27.166</v>
      </c>
    </row>
    <row r="46" spans="1:3">
      <c r="A46" t="s">
        <v>1462</v>
      </c>
      <c r="B46" t="s">
        <v>689</v>
      </c>
      <c r="C46">
        <v>27.125</v>
      </c>
    </row>
    <row r="47" spans="1:3">
      <c r="A47" t="s">
        <v>1395</v>
      </c>
      <c r="B47" t="s">
        <v>733</v>
      </c>
      <c r="C47">
        <v>27.122</v>
      </c>
    </row>
    <row r="48" spans="1:3">
      <c r="A48" t="s">
        <v>1424</v>
      </c>
      <c r="B48" t="s">
        <v>714</v>
      </c>
      <c r="C48">
        <v>27.082000000000001</v>
      </c>
    </row>
    <row r="49" spans="1:3">
      <c r="A49" t="s">
        <v>1452</v>
      </c>
      <c r="B49" t="s">
        <v>740</v>
      </c>
      <c r="C49">
        <v>27.061</v>
      </c>
    </row>
    <row r="50" spans="1:3">
      <c r="A50" t="s">
        <v>1469</v>
      </c>
      <c r="B50" t="s">
        <v>720</v>
      </c>
      <c r="C50">
        <v>27.05</v>
      </c>
    </row>
    <row r="51" spans="1:3">
      <c r="A51" t="s">
        <v>1412</v>
      </c>
      <c r="B51" t="s">
        <v>706</v>
      </c>
      <c r="C51">
        <v>27.036999999999999</v>
      </c>
    </row>
    <row r="52" spans="1:3">
      <c r="A52" t="s">
        <v>1398</v>
      </c>
      <c r="B52" t="s">
        <v>730</v>
      </c>
      <c r="C52">
        <v>27.027999999999999</v>
      </c>
    </row>
    <row r="53" spans="1:3">
      <c r="A53" t="s">
        <v>1466</v>
      </c>
      <c r="B53" t="s">
        <v>696</v>
      </c>
      <c r="C53">
        <v>26.997</v>
      </c>
    </row>
    <row r="54" spans="1:3">
      <c r="A54" t="s">
        <v>1410</v>
      </c>
      <c r="B54" t="s">
        <v>687</v>
      </c>
      <c r="C54">
        <v>26.991</v>
      </c>
    </row>
    <row r="55" spans="1:3">
      <c r="A55" t="s">
        <v>1432</v>
      </c>
      <c r="B55" t="s">
        <v>741</v>
      </c>
      <c r="C55">
        <v>26.988</v>
      </c>
    </row>
    <row r="56" spans="1:3">
      <c r="A56" t="s">
        <v>1393</v>
      </c>
      <c r="B56" t="s">
        <v>737</v>
      </c>
      <c r="C56">
        <v>26.986999999999998</v>
      </c>
    </row>
    <row r="57" spans="1:3">
      <c r="A57" t="s">
        <v>1465</v>
      </c>
      <c r="B57" t="s">
        <v>688</v>
      </c>
      <c r="C57">
        <v>26.978999999999999</v>
      </c>
    </row>
    <row r="58" spans="1:3">
      <c r="A58" t="s">
        <v>1384</v>
      </c>
      <c r="B58" t="s">
        <v>685</v>
      </c>
      <c r="C58">
        <v>26.978000000000002</v>
      </c>
    </row>
    <row r="59" spans="1:3">
      <c r="A59" t="s">
        <v>1413</v>
      </c>
      <c r="B59" t="s">
        <v>670</v>
      </c>
      <c r="C59">
        <v>26.977</v>
      </c>
    </row>
    <row r="60" spans="1:3">
      <c r="A60" t="s">
        <v>1409</v>
      </c>
      <c r="B60" t="s">
        <v>715</v>
      </c>
      <c r="C60">
        <v>26.975999999999999</v>
      </c>
    </row>
    <row r="61" spans="1:3">
      <c r="A61" t="s">
        <v>1387</v>
      </c>
      <c r="B61" t="s">
        <v>717</v>
      </c>
      <c r="C61">
        <v>26.946999999999999</v>
      </c>
    </row>
    <row r="62" spans="1:3">
      <c r="A62" t="s">
        <v>1388</v>
      </c>
      <c r="B62" t="s">
        <v>718</v>
      </c>
      <c r="C62">
        <v>26.870999999999999</v>
      </c>
    </row>
    <row r="63" spans="1:3">
      <c r="A63" t="s">
        <v>1386</v>
      </c>
      <c r="B63" t="s">
        <v>738</v>
      </c>
      <c r="C63">
        <v>26.867000000000001</v>
      </c>
    </row>
    <row r="64" spans="1:3">
      <c r="A64" t="s">
        <v>1438</v>
      </c>
      <c r="B64" t="s">
        <v>726</v>
      </c>
      <c r="C64">
        <v>26.863</v>
      </c>
    </row>
    <row r="65" spans="1:3">
      <c r="A65" t="s">
        <v>1397</v>
      </c>
      <c r="B65" t="s">
        <v>729</v>
      </c>
      <c r="C65">
        <v>26.850999999999999</v>
      </c>
    </row>
    <row r="66" spans="1:3">
      <c r="A66" t="s">
        <v>1405</v>
      </c>
      <c r="B66" t="s">
        <v>703</v>
      </c>
      <c r="C66">
        <v>26.832999999999998</v>
      </c>
    </row>
    <row r="67" spans="1:3">
      <c r="A67" t="s">
        <v>1455</v>
      </c>
      <c r="B67" t="s">
        <v>739</v>
      </c>
      <c r="C67">
        <v>26.78</v>
      </c>
    </row>
    <row r="68" spans="1:3">
      <c r="A68" t="s">
        <v>1446</v>
      </c>
      <c r="B68" t="s">
        <v>722</v>
      </c>
      <c r="C68">
        <v>26.747</v>
      </c>
    </row>
    <row r="69" spans="1:3">
      <c r="A69" t="s">
        <v>1434</v>
      </c>
      <c r="B69" t="s">
        <v>724</v>
      </c>
      <c r="C69">
        <v>26.669</v>
      </c>
    </row>
    <row r="70" spans="1:3">
      <c r="A70" t="s">
        <v>1403</v>
      </c>
      <c r="B70" t="s">
        <v>707</v>
      </c>
      <c r="C70">
        <v>26.645</v>
      </c>
    </row>
    <row r="71" spans="1:3">
      <c r="A71" t="s">
        <v>1470</v>
      </c>
      <c r="B71" t="s">
        <v>728</v>
      </c>
      <c r="C71">
        <v>26.64</v>
      </c>
    </row>
    <row r="72" spans="1:3">
      <c r="A72" t="s">
        <v>1392</v>
      </c>
      <c r="B72" t="s">
        <v>710</v>
      </c>
      <c r="C72">
        <v>26.62</v>
      </c>
    </row>
    <row r="73" spans="1:3">
      <c r="A73" t="s">
        <v>1445</v>
      </c>
      <c r="B73" t="s">
        <v>699</v>
      </c>
      <c r="C73">
        <v>26.614999999999998</v>
      </c>
    </row>
    <row r="74" spans="1:3">
      <c r="A74" t="s">
        <v>1426</v>
      </c>
      <c r="B74" t="s">
        <v>683</v>
      </c>
      <c r="C74">
        <v>26.606999999999999</v>
      </c>
    </row>
    <row r="75" spans="1:3">
      <c r="A75" t="s">
        <v>1443</v>
      </c>
      <c r="B75" t="s">
        <v>673</v>
      </c>
      <c r="C75">
        <v>26.600999999999999</v>
      </c>
    </row>
    <row r="76" spans="1:3">
      <c r="A76" t="s">
        <v>1440</v>
      </c>
      <c r="B76" t="s">
        <v>684</v>
      </c>
      <c r="C76">
        <v>26.59</v>
      </c>
    </row>
    <row r="77" spans="1:3">
      <c r="A77" t="s">
        <v>1459</v>
      </c>
      <c r="B77" t="s">
        <v>675</v>
      </c>
      <c r="C77">
        <v>26.576000000000001</v>
      </c>
    </row>
    <row r="78" spans="1:3">
      <c r="A78" t="s">
        <v>1460</v>
      </c>
      <c r="B78" t="s">
        <v>723</v>
      </c>
      <c r="C78">
        <v>26.547999999999998</v>
      </c>
    </row>
    <row r="79" spans="1:3">
      <c r="A79" t="s">
        <v>1390</v>
      </c>
      <c r="B79" t="s">
        <v>702</v>
      </c>
      <c r="C79">
        <v>26.510999999999999</v>
      </c>
    </row>
    <row r="80" spans="1:3">
      <c r="A80" t="s">
        <v>1399</v>
      </c>
      <c r="B80" t="s">
        <v>734</v>
      </c>
      <c r="C80">
        <v>26.405000000000001</v>
      </c>
    </row>
    <row r="81" spans="1:3">
      <c r="A81" t="s">
        <v>1454</v>
      </c>
      <c r="B81" t="s">
        <v>676</v>
      </c>
      <c r="C81">
        <v>26.361000000000001</v>
      </c>
    </row>
    <row r="82" spans="1:3">
      <c r="A82" t="s">
        <v>1381</v>
      </c>
      <c r="B82" t="s">
        <v>680</v>
      </c>
      <c r="C82">
        <v>26.356000000000002</v>
      </c>
    </row>
    <row r="83" spans="1:3">
      <c r="A83" t="s">
        <v>1439</v>
      </c>
      <c r="B83" t="s">
        <v>695</v>
      </c>
      <c r="C83">
        <v>26.265999999999998</v>
      </c>
    </row>
    <row r="84" spans="1:3">
      <c r="A84" t="s">
        <v>1428</v>
      </c>
      <c r="B84" t="s">
        <v>678</v>
      </c>
      <c r="C84">
        <v>26.213000000000001</v>
      </c>
    </row>
    <row r="85" spans="1:3">
      <c r="A85" t="s">
        <v>1419</v>
      </c>
      <c r="B85" t="s">
        <v>681</v>
      </c>
      <c r="C85">
        <v>26.204999999999998</v>
      </c>
    </row>
    <row r="86" spans="1:3">
      <c r="A86" t="s">
        <v>1456</v>
      </c>
      <c r="B86" t="s">
        <v>682</v>
      </c>
      <c r="C86">
        <v>26.134</v>
      </c>
    </row>
    <row r="87" spans="1:3">
      <c r="A87" t="s">
        <v>1421</v>
      </c>
      <c r="B87" t="s">
        <v>694</v>
      </c>
      <c r="C87">
        <v>26.071999999999999</v>
      </c>
    </row>
    <row r="88" spans="1:3">
      <c r="A88" t="s">
        <v>1420</v>
      </c>
      <c r="B88" t="s">
        <v>686</v>
      </c>
      <c r="C88">
        <v>26.047999999999998</v>
      </c>
    </row>
    <row r="89" spans="1:3">
      <c r="A89" t="s">
        <v>1442</v>
      </c>
      <c r="B89" t="s">
        <v>701</v>
      </c>
      <c r="C89">
        <v>26.038</v>
      </c>
    </row>
    <row r="90" spans="1:3">
      <c r="A90" t="s">
        <v>1451</v>
      </c>
      <c r="B90" t="s">
        <v>674</v>
      </c>
      <c r="C90">
        <v>25.94</v>
      </c>
    </row>
    <row r="91" spans="1:3">
      <c r="A91" t="s">
        <v>1447</v>
      </c>
      <c r="B91" t="s">
        <v>677</v>
      </c>
      <c r="C91">
        <v>25.681999999999999</v>
      </c>
    </row>
    <row r="92" spans="1:3">
      <c r="A92" t="s">
        <v>1391</v>
      </c>
      <c r="B92" s="433" t="s">
        <v>698</v>
      </c>
      <c r="C92" s="433">
        <v>25.635000000000002</v>
      </c>
    </row>
    <row r="93" spans="1:3">
      <c r="A93"/>
      <c r="B93"/>
      <c r="C93"/>
    </row>
    <row r="94" spans="1:3">
      <c r="A94"/>
      <c r="B94"/>
      <c r="C94"/>
    </row>
    <row r="95" spans="1:3">
      <c r="A95"/>
      <c r="B95"/>
      <c r="C95"/>
    </row>
    <row r="96" spans="1:3">
      <c r="A96"/>
      <c r="B96"/>
      <c r="C96"/>
    </row>
    <row r="97" customFormat="1"/>
    <row r="98" customFormat="1"/>
  </sheetData>
  <sortState xmlns:xlrd2="http://schemas.microsoft.com/office/spreadsheetml/2017/richdata2" ref="A2:C98">
    <sortCondition descending="1" ref="C2:C98"/>
  </sortState>
  <pageMargins left="0.7" right="0.7" top="0.75" bottom="0.75" header="0.3" footer="0.3"/>
  <pageSetup scale="46" orientation="portrait" horizontalDpi="0" verticalDpi="0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0B917D-16BC-C14E-A185-C8E9211BFFAD}">
  <dimension ref="A1:W62"/>
  <sheetViews>
    <sheetView topLeftCell="L1" zoomScaleNormal="100" workbookViewId="0">
      <selection activeCell="B9" sqref="B9"/>
    </sheetView>
  </sheetViews>
  <sheetFormatPr baseColWidth="10" defaultRowHeight="16"/>
  <cols>
    <col min="1" max="1" width="1.85546875" bestFit="1" customWidth="1"/>
    <col min="2" max="3" width="7.85546875" bestFit="1" customWidth="1"/>
    <col min="4" max="4" width="9.28515625" bestFit="1" customWidth="1"/>
    <col min="5" max="11" width="7.85546875" bestFit="1" customWidth="1"/>
    <col min="12" max="12" width="9.28515625" bestFit="1" customWidth="1"/>
    <col min="13" max="13" width="6.42578125" bestFit="1" customWidth="1"/>
    <col min="14" max="14" width="2.28515625" customWidth="1"/>
    <col min="15" max="15" width="19.7109375" bestFit="1" customWidth="1"/>
    <col min="16" max="16" width="11.5703125" bestFit="1" customWidth="1"/>
    <col min="17" max="17" width="13.28515625" customWidth="1"/>
    <col min="18" max="18" width="1.5703125" customWidth="1"/>
    <col min="19" max="19" width="1" customWidth="1"/>
    <col min="22" max="22" width="1.140625" customWidth="1"/>
    <col min="23" max="23" width="5.140625" customWidth="1"/>
  </cols>
  <sheetData>
    <row r="1" spans="1:23" ht="17" thickBot="1"/>
    <row r="2" spans="1:23" ht="17" thickBot="1">
      <c r="A2" s="101" t="s">
        <v>1478</v>
      </c>
      <c r="B2" s="102"/>
      <c r="C2" s="102"/>
      <c r="D2" s="102"/>
      <c r="E2" s="102"/>
      <c r="F2" s="102"/>
      <c r="G2" s="102"/>
      <c r="H2" s="102"/>
      <c r="I2" s="102"/>
      <c r="J2" s="102"/>
      <c r="K2" s="102"/>
      <c r="L2" s="102"/>
      <c r="M2" s="102"/>
      <c r="N2" s="102"/>
      <c r="O2" s="101" t="s">
        <v>1359</v>
      </c>
      <c r="P2" s="102"/>
      <c r="Q2" s="102"/>
      <c r="R2" s="102"/>
      <c r="S2" s="387"/>
      <c r="T2" s="388" t="s">
        <v>1360</v>
      </c>
      <c r="U2" s="389"/>
      <c r="V2" s="389"/>
      <c r="W2" s="390"/>
    </row>
    <row r="3" spans="1:23" ht="18" thickBot="1">
      <c r="A3" s="102"/>
      <c r="B3" s="101">
        <v>1</v>
      </c>
      <c r="C3" s="101">
        <v>2</v>
      </c>
      <c r="D3" s="101">
        <v>3</v>
      </c>
      <c r="E3" s="101">
        <v>4</v>
      </c>
      <c r="F3" s="101">
        <v>5</v>
      </c>
      <c r="G3" s="101">
        <v>6</v>
      </c>
      <c r="H3" s="101">
        <v>7</v>
      </c>
      <c r="I3" s="101">
        <v>8</v>
      </c>
      <c r="J3" s="101">
        <v>9</v>
      </c>
      <c r="K3" s="101">
        <v>10</v>
      </c>
      <c r="L3" s="101">
        <v>11</v>
      </c>
      <c r="M3" s="101">
        <v>12</v>
      </c>
      <c r="N3" s="102"/>
      <c r="O3" s="391" t="s">
        <v>457</v>
      </c>
      <c r="P3" s="392" t="s">
        <v>1361</v>
      </c>
      <c r="Q3" s="393" t="str">
        <f>$U$10 &amp;" rxn (+error)"</f>
        <v>91 rxn (+error)</v>
      </c>
      <c r="R3" s="102"/>
      <c r="S3" s="394"/>
      <c r="T3" s="102" t="s">
        <v>484</v>
      </c>
      <c r="U3" s="102" t="s">
        <v>1362</v>
      </c>
      <c r="V3" s="102"/>
      <c r="W3" s="395"/>
    </row>
    <row r="4" spans="1:23">
      <c r="A4" s="101" t="s">
        <v>577</v>
      </c>
      <c r="B4" s="15" t="s">
        <v>753</v>
      </c>
      <c r="C4" s="178" t="s">
        <v>761</v>
      </c>
      <c r="D4" s="178" t="s">
        <v>920</v>
      </c>
      <c r="E4" s="178" t="s">
        <v>787</v>
      </c>
      <c r="F4" s="178" t="s">
        <v>795</v>
      </c>
      <c r="G4" s="178" t="s">
        <v>803</v>
      </c>
      <c r="H4" s="243" t="s">
        <v>811</v>
      </c>
      <c r="I4" s="178" t="s">
        <v>819</v>
      </c>
      <c r="J4" s="178" t="s">
        <v>827</v>
      </c>
      <c r="K4" s="178" t="s">
        <v>835</v>
      </c>
      <c r="L4" s="178" t="s">
        <v>843</v>
      </c>
      <c r="M4" s="396" t="s">
        <v>1374</v>
      </c>
      <c r="N4" s="102"/>
      <c r="O4" s="397" t="s">
        <v>471</v>
      </c>
      <c r="P4" s="398">
        <f>14-SUM(P5:P8)</f>
        <v>5.6999999999999993</v>
      </c>
      <c r="Q4" s="399">
        <f>P4*$U$10*1.1</f>
        <v>570.56999999999994</v>
      </c>
      <c r="R4" s="102"/>
      <c r="S4" s="394"/>
      <c r="T4" s="389" t="s">
        <v>484</v>
      </c>
      <c r="U4" s="390" t="s">
        <v>1363</v>
      </c>
      <c r="V4" s="102"/>
      <c r="W4" s="395"/>
    </row>
    <row r="5" spans="1:23">
      <c r="A5" s="101" t="s">
        <v>578</v>
      </c>
      <c r="B5" s="9" t="s">
        <v>754</v>
      </c>
      <c r="C5" s="13" t="s">
        <v>762</v>
      </c>
      <c r="D5" s="13" t="s">
        <v>921</v>
      </c>
      <c r="E5" s="13" t="s">
        <v>788</v>
      </c>
      <c r="F5" s="13" t="s">
        <v>796</v>
      </c>
      <c r="G5" s="13" t="s">
        <v>804</v>
      </c>
      <c r="H5" s="244" t="s">
        <v>812</v>
      </c>
      <c r="I5" s="13" t="s">
        <v>820</v>
      </c>
      <c r="J5" s="13" t="s">
        <v>828</v>
      </c>
      <c r="K5" s="13" t="s">
        <v>836</v>
      </c>
      <c r="L5" s="13" t="s">
        <v>844</v>
      </c>
      <c r="M5" s="400" t="s">
        <v>1374</v>
      </c>
      <c r="N5" s="102"/>
      <c r="O5" s="420" t="s">
        <v>1376</v>
      </c>
      <c r="P5" s="421">
        <v>0.03</v>
      </c>
      <c r="Q5" s="403">
        <f>P5*$U$10*1.1</f>
        <v>3.0030000000000001</v>
      </c>
      <c r="R5" s="102"/>
      <c r="S5" s="394"/>
      <c r="T5" s="102" t="s">
        <v>1365</v>
      </c>
      <c r="U5" s="395" t="s">
        <v>482</v>
      </c>
      <c r="V5" s="102"/>
      <c r="W5" s="404" t="s">
        <v>1366</v>
      </c>
    </row>
    <row r="6" spans="1:23" ht="17" thickBot="1">
      <c r="A6" s="101" t="s">
        <v>579</v>
      </c>
      <c r="B6" s="9" t="s">
        <v>755</v>
      </c>
      <c r="C6" s="13" t="s">
        <v>763</v>
      </c>
      <c r="D6" s="13" t="s">
        <v>922</v>
      </c>
      <c r="E6" s="13" t="s">
        <v>789</v>
      </c>
      <c r="F6" s="13" t="s">
        <v>797</v>
      </c>
      <c r="G6" s="13" t="s">
        <v>805</v>
      </c>
      <c r="H6" s="244" t="s">
        <v>813</v>
      </c>
      <c r="I6" s="13" t="s">
        <v>821</v>
      </c>
      <c r="J6" s="13" t="s">
        <v>829</v>
      </c>
      <c r="K6" s="13" t="s">
        <v>837</v>
      </c>
      <c r="L6" s="13" t="s">
        <v>845</v>
      </c>
      <c r="M6" s="400" t="s">
        <v>1374</v>
      </c>
      <c r="N6" s="102"/>
      <c r="O6" s="401" t="s">
        <v>1364</v>
      </c>
      <c r="P6" s="402">
        <v>7.5</v>
      </c>
      <c r="Q6" s="403">
        <f t="shared" ref="Q6:Q8" si="0">P6*$U$10*1.1</f>
        <v>750.75000000000011</v>
      </c>
      <c r="R6" s="102"/>
      <c r="S6" s="394"/>
      <c r="T6" s="405" t="s">
        <v>490</v>
      </c>
      <c r="U6" s="406" t="s">
        <v>482</v>
      </c>
      <c r="V6" s="102"/>
      <c r="W6" s="395"/>
    </row>
    <row r="7" spans="1:23" ht="17" thickBot="1">
      <c r="A7" s="101" t="s">
        <v>580</v>
      </c>
      <c r="B7" s="9" t="s">
        <v>756</v>
      </c>
      <c r="C7" s="13" t="s">
        <v>764</v>
      </c>
      <c r="D7" s="13" t="s">
        <v>923</v>
      </c>
      <c r="E7" s="13" t="s">
        <v>790</v>
      </c>
      <c r="F7" s="13" t="s">
        <v>798</v>
      </c>
      <c r="G7" s="13" t="s">
        <v>806</v>
      </c>
      <c r="H7" s="244" t="s">
        <v>814</v>
      </c>
      <c r="I7" s="13" t="s">
        <v>822</v>
      </c>
      <c r="J7" s="13" t="s">
        <v>830</v>
      </c>
      <c r="K7" s="13" t="s">
        <v>838</v>
      </c>
      <c r="L7" s="13" t="s">
        <v>846</v>
      </c>
      <c r="M7" s="400"/>
      <c r="N7" s="102"/>
      <c r="O7" s="401" t="s">
        <v>1367</v>
      </c>
      <c r="P7" s="402">
        <v>7.0000000000000007E-2</v>
      </c>
      <c r="Q7" s="403">
        <f t="shared" si="0"/>
        <v>7.0070000000000014</v>
      </c>
      <c r="R7" s="102"/>
      <c r="S7" s="407"/>
      <c r="T7" s="405"/>
      <c r="U7" s="405"/>
      <c r="V7" s="405"/>
      <c r="W7" s="406"/>
    </row>
    <row r="8" spans="1:23" ht="17" thickBot="1">
      <c r="A8" s="101" t="s">
        <v>581</v>
      </c>
      <c r="B8" s="9" t="s">
        <v>757</v>
      </c>
      <c r="C8" s="13" t="s">
        <v>765</v>
      </c>
      <c r="D8" s="13" t="s">
        <v>783</v>
      </c>
      <c r="E8" s="13" t="s">
        <v>791</v>
      </c>
      <c r="F8" s="13" t="s">
        <v>799</v>
      </c>
      <c r="G8" s="13" t="s">
        <v>807</v>
      </c>
      <c r="H8" s="244" t="s">
        <v>815</v>
      </c>
      <c r="I8" s="13" t="s">
        <v>823</v>
      </c>
      <c r="J8" s="13" t="s">
        <v>831</v>
      </c>
      <c r="K8" s="13" t="s">
        <v>839</v>
      </c>
      <c r="L8" s="13" t="s">
        <v>847</v>
      </c>
      <c r="M8" s="400"/>
      <c r="N8" s="102"/>
      <c r="O8" s="401" t="s">
        <v>1368</v>
      </c>
      <c r="P8" s="402">
        <v>0.7</v>
      </c>
      <c r="Q8" s="403">
        <f t="shared" si="0"/>
        <v>70.070000000000007</v>
      </c>
      <c r="R8" s="102"/>
      <c r="S8" s="102"/>
      <c r="T8" s="102"/>
      <c r="U8" s="102"/>
      <c r="V8" s="102"/>
      <c r="W8" s="102"/>
    </row>
    <row r="9" spans="1:23" ht="17" thickBot="1">
      <c r="A9" s="101" t="s">
        <v>582</v>
      </c>
      <c r="B9" s="9" t="s">
        <v>758</v>
      </c>
      <c r="C9" s="13" t="s">
        <v>766</v>
      </c>
      <c r="D9" s="13" t="s">
        <v>784</v>
      </c>
      <c r="E9" s="13" t="s">
        <v>792</v>
      </c>
      <c r="F9" s="13" t="s">
        <v>800</v>
      </c>
      <c r="G9" s="13" t="s">
        <v>808</v>
      </c>
      <c r="H9" s="244" t="s">
        <v>816</v>
      </c>
      <c r="I9" s="13" t="s">
        <v>824</v>
      </c>
      <c r="J9" s="13" t="s">
        <v>832</v>
      </c>
      <c r="K9" s="13" t="s">
        <v>840</v>
      </c>
      <c r="L9" s="13" t="s">
        <v>848</v>
      </c>
      <c r="M9" s="400"/>
      <c r="N9" s="102"/>
      <c r="O9" s="412" t="s">
        <v>1371</v>
      </c>
      <c r="P9" s="413">
        <v>1</v>
      </c>
      <c r="Q9" s="414" t="s">
        <v>1372</v>
      </c>
      <c r="R9" s="102"/>
      <c r="S9" s="102"/>
      <c r="T9" s="102"/>
      <c r="U9" s="102"/>
      <c r="V9" s="102"/>
      <c r="W9" s="102"/>
    </row>
    <row r="10" spans="1:23" ht="17" thickBot="1">
      <c r="A10" s="101" t="s">
        <v>583</v>
      </c>
      <c r="B10" s="9" t="s">
        <v>759</v>
      </c>
      <c r="C10" s="13" t="s">
        <v>918</v>
      </c>
      <c r="D10" s="13" t="s">
        <v>785</v>
      </c>
      <c r="E10" s="13" t="s">
        <v>793</v>
      </c>
      <c r="F10" s="13" t="s">
        <v>801</v>
      </c>
      <c r="G10" s="13" t="s">
        <v>809</v>
      </c>
      <c r="H10" s="244" t="s">
        <v>817</v>
      </c>
      <c r="I10" s="13" t="s">
        <v>825</v>
      </c>
      <c r="J10" s="13" t="s">
        <v>833</v>
      </c>
      <c r="K10" s="13" t="s">
        <v>841</v>
      </c>
      <c r="L10" s="13" t="s">
        <v>849</v>
      </c>
      <c r="M10" s="411"/>
      <c r="N10" s="102"/>
      <c r="O10" s="416" t="s">
        <v>1375</v>
      </c>
      <c r="P10" s="417">
        <f>SUM(P4:P9)</f>
        <v>15</v>
      </c>
      <c r="Q10" s="418">
        <f>SUM(Q4:Q8)</f>
        <v>1401.4</v>
      </c>
      <c r="R10" s="102"/>
      <c r="S10" s="102"/>
      <c r="T10" s="415" t="s">
        <v>1373</v>
      </c>
      <c r="U10" s="323">
        <f>COUNTIF(B4:M11,"*")</f>
        <v>91</v>
      </c>
      <c r="V10" s="102"/>
      <c r="W10" s="102"/>
    </row>
    <row r="11" spans="1:23" ht="17" thickBot="1">
      <c r="A11" s="101" t="s">
        <v>584</v>
      </c>
      <c r="B11" s="177" t="s">
        <v>760</v>
      </c>
      <c r="C11" s="43" t="s">
        <v>919</v>
      </c>
      <c r="D11" s="43" t="s">
        <v>786</v>
      </c>
      <c r="E11" s="43" t="s">
        <v>794</v>
      </c>
      <c r="F11" s="43" t="s">
        <v>802</v>
      </c>
      <c r="G11" s="43" t="s">
        <v>810</v>
      </c>
      <c r="H11" s="245" t="s">
        <v>818</v>
      </c>
      <c r="I11" s="43" t="s">
        <v>826</v>
      </c>
      <c r="J11" s="43" t="s">
        <v>834</v>
      </c>
      <c r="K11" s="43" t="s">
        <v>842</v>
      </c>
      <c r="L11" s="43" t="s">
        <v>850</v>
      </c>
      <c r="M11" s="419"/>
      <c r="N11" s="102"/>
      <c r="O11" s="102"/>
      <c r="P11" s="102"/>
      <c r="Q11" s="102"/>
      <c r="R11" s="102"/>
      <c r="S11" s="102"/>
      <c r="T11" s="102"/>
      <c r="U11" s="102"/>
      <c r="V11" s="102"/>
      <c r="W11" s="102"/>
    </row>
    <row r="12" spans="1:23">
      <c r="A12" s="102"/>
      <c r="B12" s="102"/>
      <c r="C12" s="102"/>
      <c r="D12" s="102"/>
      <c r="E12" s="102"/>
      <c r="F12" s="102"/>
      <c r="G12" s="102"/>
      <c r="H12" s="102"/>
      <c r="I12" s="102"/>
      <c r="J12" s="102"/>
      <c r="K12" s="102"/>
      <c r="L12" s="102"/>
      <c r="M12" s="102"/>
      <c r="N12" s="102"/>
      <c r="O12" t="s">
        <v>1377</v>
      </c>
      <c r="R12" s="102"/>
      <c r="S12" s="102"/>
      <c r="T12" s="102"/>
      <c r="U12" s="102"/>
      <c r="V12" s="102"/>
      <c r="W12" s="102"/>
    </row>
    <row r="26" spans="2:2">
      <c r="B26" s="429"/>
    </row>
    <row r="38" spans="2:2">
      <c r="B38" s="429"/>
    </row>
    <row r="50" spans="2:7">
      <c r="B50" s="429"/>
      <c r="C50" s="429"/>
      <c r="D50" s="429"/>
      <c r="E50" s="429"/>
      <c r="F50" s="429"/>
      <c r="G50" s="429"/>
    </row>
    <row r="62" spans="2:7">
      <c r="B62" s="429"/>
      <c r="C62" s="429"/>
      <c r="D62" s="429"/>
      <c r="E62" s="429"/>
      <c r="F62" s="429"/>
    </row>
  </sheetData>
  <pageMargins left="0.7" right="0.7" top="0.75" bottom="0.75" header="0.3" footer="0.3"/>
  <pageSetup scale="76" orientation="portrait" horizontalDpi="0" verticalDpi="0"/>
  <colBreaks count="1" manualBreakCount="1">
    <brk id="13" max="1048575" man="1"/>
  </colBreak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C7D6B3-1186-8F41-8606-1C389DD3CF3F}">
  <sheetPr>
    <pageSetUpPr fitToPage="1"/>
  </sheetPr>
  <dimension ref="A1:C98"/>
  <sheetViews>
    <sheetView workbookViewId="0">
      <selection activeCell="F29" sqref="F29"/>
    </sheetView>
  </sheetViews>
  <sheetFormatPr baseColWidth="10" defaultRowHeight="16"/>
  <cols>
    <col min="1" max="2" width="10.7109375" style="171"/>
    <col min="3" max="3" width="12.140625" style="171" bestFit="1" customWidth="1"/>
  </cols>
  <sheetData>
    <row r="1" spans="1:3">
      <c r="A1" t="s">
        <v>1380</v>
      </c>
      <c r="B1" t="s">
        <v>225</v>
      </c>
      <c r="C1" t="s">
        <v>1475</v>
      </c>
    </row>
    <row r="2" spans="1:3">
      <c r="A2" t="s">
        <v>1425</v>
      </c>
      <c r="B2" t="s">
        <v>761</v>
      </c>
      <c r="C2" t="s">
        <v>1473</v>
      </c>
    </row>
    <row r="3" spans="1:3">
      <c r="A3" t="s">
        <v>1443</v>
      </c>
      <c r="B3" t="s">
        <v>920</v>
      </c>
      <c r="C3" t="s">
        <v>1473</v>
      </c>
    </row>
    <row r="4" spans="1:3">
      <c r="A4" t="s">
        <v>1419</v>
      </c>
      <c r="B4" t="s">
        <v>787</v>
      </c>
      <c r="C4" t="s">
        <v>1473</v>
      </c>
    </row>
    <row r="5" spans="1:3">
      <c r="A5" t="s">
        <v>1462</v>
      </c>
      <c r="B5" t="s">
        <v>795</v>
      </c>
      <c r="C5" t="s">
        <v>1473</v>
      </c>
    </row>
    <row r="6" spans="1:3">
      <c r="A6" t="s">
        <v>1429</v>
      </c>
      <c r="B6" t="s">
        <v>803</v>
      </c>
      <c r="C6" t="s">
        <v>1473</v>
      </c>
    </row>
    <row r="7" spans="1:3">
      <c r="A7" t="s">
        <v>1431</v>
      </c>
      <c r="B7" t="s">
        <v>819</v>
      </c>
      <c r="C7" t="s">
        <v>1473</v>
      </c>
    </row>
    <row r="8" spans="1:3">
      <c r="A8" t="s">
        <v>1397</v>
      </c>
      <c r="B8" t="s">
        <v>835</v>
      </c>
      <c r="C8" t="s">
        <v>1473</v>
      </c>
    </row>
    <row r="9" spans="1:3">
      <c r="A9" t="s">
        <v>1437</v>
      </c>
      <c r="B9" t="s">
        <v>1464</v>
      </c>
      <c r="C9" t="s">
        <v>1473</v>
      </c>
    </row>
    <row r="10" spans="1:3">
      <c r="A10" t="s">
        <v>1418</v>
      </c>
      <c r="B10" t="s">
        <v>762</v>
      </c>
      <c r="C10" t="s">
        <v>1473</v>
      </c>
    </row>
    <row r="11" spans="1:3">
      <c r="A11" t="s">
        <v>1451</v>
      </c>
      <c r="B11" t="s">
        <v>921</v>
      </c>
      <c r="C11" t="s">
        <v>1473</v>
      </c>
    </row>
    <row r="12" spans="1:3">
      <c r="A12" t="s">
        <v>1456</v>
      </c>
      <c r="B12" t="s">
        <v>788</v>
      </c>
      <c r="C12" t="s">
        <v>1473</v>
      </c>
    </row>
    <row r="13" spans="1:3">
      <c r="A13" t="s">
        <v>1463</v>
      </c>
      <c r="B13" t="s">
        <v>796</v>
      </c>
      <c r="C13" t="s">
        <v>1473</v>
      </c>
    </row>
    <row r="14" spans="1:3">
      <c r="A14" t="s">
        <v>1391</v>
      </c>
      <c r="B14" t="s">
        <v>804</v>
      </c>
      <c r="C14" t="s">
        <v>1473</v>
      </c>
    </row>
    <row r="15" spans="1:3">
      <c r="A15" t="s">
        <v>1412</v>
      </c>
      <c r="B15" t="s">
        <v>812</v>
      </c>
      <c r="C15" t="s">
        <v>1473</v>
      </c>
    </row>
    <row r="16" spans="1:3">
      <c r="A16" t="s">
        <v>1424</v>
      </c>
      <c r="B16" t="s">
        <v>820</v>
      </c>
      <c r="C16" t="s">
        <v>1473</v>
      </c>
    </row>
    <row r="17" spans="1:3">
      <c r="A17" t="s">
        <v>1441</v>
      </c>
      <c r="B17" t="s">
        <v>1464</v>
      </c>
      <c r="C17" t="s">
        <v>1473</v>
      </c>
    </row>
    <row r="18" spans="1:3">
      <c r="A18" t="s">
        <v>1406</v>
      </c>
      <c r="B18" t="s">
        <v>755</v>
      </c>
      <c r="C18" t="s">
        <v>1473</v>
      </c>
    </row>
    <row r="19" spans="1:3">
      <c r="A19" t="s">
        <v>1449</v>
      </c>
      <c r="B19" t="s">
        <v>763</v>
      </c>
      <c r="C19" t="s">
        <v>1473</v>
      </c>
    </row>
    <row r="20" spans="1:3">
      <c r="A20" t="s">
        <v>1459</v>
      </c>
      <c r="B20" t="s">
        <v>922</v>
      </c>
      <c r="C20" t="s">
        <v>1473</v>
      </c>
    </row>
    <row r="21" spans="1:3">
      <c r="A21" t="s">
        <v>1426</v>
      </c>
      <c r="B21" t="s">
        <v>789</v>
      </c>
      <c r="C21" t="s">
        <v>1473</v>
      </c>
    </row>
    <row r="22" spans="1:3">
      <c r="A22" t="s">
        <v>1461</v>
      </c>
      <c r="B22" t="s">
        <v>797</v>
      </c>
      <c r="C22" t="s">
        <v>1473</v>
      </c>
    </row>
    <row r="23" spans="1:3">
      <c r="A23" t="s">
        <v>1445</v>
      </c>
      <c r="B23" t="s">
        <v>805</v>
      </c>
      <c r="C23" t="s">
        <v>1473</v>
      </c>
    </row>
    <row r="24" spans="1:3">
      <c r="A24" t="s">
        <v>1403</v>
      </c>
      <c r="B24" t="s">
        <v>813</v>
      </c>
      <c r="C24" t="s">
        <v>1473</v>
      </c>
    </row>
    <row r="25" spans="1:3">
      <c r="A25" t="s">
        <v>1409</v>
      </c>
      <c r="B25" t="s">
        <v>821</v>
      </c>
      <c r="C25" t="s">
        <v>1473</v>
      </c>
    </row>
    <row r="26" spans="1:3">
      <c r="A26" t="s">
        <v>1460</v>
      </c>
      <c r="B26" t="s">
        <v>829</v>
      </c>
      <c r="C26" t="s">
        <v>1473</v>
      </c>
    </row>
    <row r="27" spans="1:3">
      <c r="A27" t="s">
        <v>1427</v>
      </c>
      <c r="B27" t="s">
        <v>837</v>
      </c>
      <c r="C27" t="s">
        <v>1473</v>
      </c>
    </row>
    <row r="28" spans="1:3">
      <c r="A28" t="s">
        <v>1455</v>
      </c>
      <c r="B28" t="s">
        <v>845</v>
      </c>
      <c r="C28" t="s">
        <v>1473</v>
      </c>
    </row>
    <row r="29" spans="1:3">
      <c r="A29" t="s">
        <v>1453</v>
      </c>
      <c r="B29" t="s">
        <v>1464</v>
      </c>
      <c r="C29" t="s">
        <v>1473</v>
      </c>
    </row>
    <row r="30" spans="1:3">
      <c r="A30" t="s">
        <v>1454</v>
      </c>
      <c r="B30" t="s">
        <v>923</v>
      </c>
      <c r="C30" t="s">
        <v>1473</v>
      </c>
    </row>
    <row r="31" spans="1:3">
      <c r="A31" t="s">
        <v>1440</v>
      </c>
      <c r="B31" t="s">
        <v>790</v>
      </c>
      <c r="C31" t="s">
        <v>1473</v>
      </c>
    </row>
    <row r="32" spans="1:3">
      <c r="A32" t="s">
        <v>1436</v>
      </c>
      <c r="B32" t="s">
        <v>806</v>
      </c>
      <c r="C32" t="s">
        <v>1473</v>
      </c>
    </row>
    <row r="33" spans="1:3">
      <c r="A33" t="s">
        <v>1450</v>
      </c>
      <c r="B33" t="s">
        <v>814</v>
      </c>
      <c r="C33" t="s">
        <v>1473</v>
      </c>
    </row>
    <row r="34" spans="1:3">
      <c r="A34" t="s">
        <v>1422</v>
      </c>
      <c r="B34" t="s">
        <v>757</v>
      </c>
      <c r="C34" t="s">
        <v>1473</v>
      </c>
    </row>
    <row r="35" spans="1:3">
      <c r="A35" t="s">
        <v>1423</v>
      </c>
      <c r="B35" t="s">
        <v>765</v>
      </c>
      <c r="C35" t="s">
        <v>1473</v>
      </c>
    </row>
    <row r="36" spans="1:3">
      <c r="A36" t="s">
        <v>1447</v>
      </c>
      <c r="B36" t="s">
        <v>783</v>
      </c>
      <c r="C36" t="s">
        <v>1473</v>
      </c>
    </row>
    <row r="37" spans="1:3">
      <c r="A37" t="s">
        <v>1384</v>
      </c>
      <c r="B37" t="s">
        <v>791</v>
      </c>
      <c r="C37" t="s">
        <v>1473</v>
      </c>
    </row>
    <row r="38" spans="1:3">
      <c r="A38" t="s">
        <v>1448</v>
      </c>
      <c r="B38" t="s">
        <v>799</v>
      </c>
      <c r="C38" t="s">
        <v>1473</v>
      </c>
    </row>
    <row r="39" spans="1:3">
      <c r="A39" t="s">
        <v>1442</v>
      </c>
      <c r="B39" t="s">
        <v>807</v>
      </c>
      <c r="C39" t="s">
        <v>1473</v>
      </c>
    </row>
    <row r="40" spans="1:3">
      <c r="A40" t="s">
        <v>1430</v>
      </c>
      <c r="B40" t="s">
        <v>815</v>
      </c>
      <c r="C40" t="s">
        <v>1473</v>
      </c>
    </row>
    <row r="41" spans="1:3">
      <c r="A41" t="s">
        <v>1387</v>
      </c>
      <c r="B41" t="s">
        <v>823</v>
      </c>
      <c r="C41" t="s">
        <v>1473</v>
      </c>
    </row>
    <row r="42" spans="1:3">
      <c r="A42" t="s">
        <v>1421</v>
      </c>
      <c r="B42" t="s">
        <v>800</v>
      </c>
      <c r="C42" t="s">
        <v>1473</v>
      </c>
    </row>
    <row r="43" spans="1:3">
      <c r="A43" t="s">
        <v>1446</v>
      </c>
      <c r="B43" t="s">
        <v>828</v>
      </c>
      <c r="C43">
        <v>39.798999999999999</v>
      </c>
    </row>
    <row r="44" spans="1:3">
      <c r="A44" t="s">
        <v>1398</v>
      </c>
      <c r="B44" t="s">
        <v>836</v>
      </c>
      <c r="C44">
        <v>39.354999999999997</v>
      </c>
    </row>
    <row r="45" spans="1:3">
      <c r="A45" t="s">
        <v>1433</v>
      </c>
      <c r="B45" t="s">
        <v>798</v>
      </c>
      <c r="C45">
        <v>37.118000000000002</v>
      </c>
    </row>
    <row r="46" spans="1:3">
      <c r="A46" t="s">
        <v>1458</v>
      </c>
      <c r="B46" t="s">
        <v>827</v>
      </c>
      <c r="C46">
        <v>37.115000000000002</v>
      </c>
    </row>
    <row r="47" spans="1:3">
      <c r="A47" t="s">
        <v>1438</v>
      </c>
      <c r="B47" t="s">
        <v>832</v>
      </c>
      <c r="C47">
        <v>36.869999999999997</v>
      </c>
    </row>
    <row r="48" spans="1:3">
      <c r="A48" t="s">
        <v>1420</v>
      </c>
      <c r="B48" t="s">
        <v>792</v>
      </c>
      <c r="C48">
        <v>36.546999999999997</v>
      </c>
    </row>
    <row r="49" spans="1:3">
      <c r="A49" t="s">
        <v>1390</v>
      </c>
      <c r="B49" t="s">
        <v>808</v>
      </c>
      <c r="C49">
        <v>36.457999999999998</v>
      </c>
    </row>
    <row r="50" spans="1:3">
      <c r="A50" t="s">
        <v>1452</v>
      </c>
      <c r="B50" t="s">
        <v>846</v>
      </c>
      <c r="C50">
        <v>36.427</v>
      </c>
    </row>
    <row r="51" spans="1:3">
      <c r="A51" t="s">
        <v>1435</v>
      </c>
      <c r="B51" t="s">
        <v>764</v>
      </c>
      <c r="C51">
        <v>34.81</v>
      </c>
    </row>
    <row r="52" spans="1:3">
      <c r="A52" t="s">
        <v>1395</v>
      </c>
      <c r="B52" t="s">
        <v>839</v>
      </c>
      <c r="C52">
        <v>34.305999999999997</v>
      </c>
    </row>
    <row r="53" spans="1:3">
      <c r="A53" t="s">
        <v>1386</v>
      </c>
      <c r="B53" t="s">
        <v>844</v>
      </c>
      <c r="C53">
        <v>33.851999999999997</v>
      </c>
    </row>
    <row r="54" spans="1:3">
      <c r="A54" t="s">
        <v>1416</v>
      </c>
      <c r="B54" t="s">
        <v>822</v>
      </c>
      <c r="C54">
        <v>33.799999999999997</v>
      </c>
    </row>
    <row r="55" spans="1:3">
      <c r="A55" t="s">
        <v>1388</v>
      </c>
      <c r="B55" t="s">
        <v>824</v>
      </c>
      <c r="C55">
        <v>33.770000000000003</v>
      </c>
    </row>
    <row r="56" spans="1:3">
      <c r="A56" t="s">
        <v>1394</v>
      </c>
      <c r="B56" t="s">
        <v>754</v>
      </c>
      <c r="C56">
        <v>33.750999999999998</v>
      </c>
    </row>
    <row r="57" spans="1:3">
      <c r="A57" t="s">
        <v>1399</v>
      </c>
      <c r="B57" t="s">
        <v>840</v>
      </c>
      <c r="C57">
        <v>33.491</v>
      </c>
    </row>
    <row r="58" spans="1:3">
      <c r="A58" t="s">
        <v>1428</v>
      </c>
      <c r="B58" t="s">
        <v>784</v>
      </c>
      <c r="C58">
        <v>32.786000000000001</v>
      </c>
    </row>
    <row r="59" spans="1:3">
      <c r="A59" t="s">
        <v>1434</v>
      </c>
      <c r="B59" t="s">
        <v>830</v>
      </c>
      <c r="C59">
        <v>32.598999999999997</v>
      </c>
    </row>
    <row r="60" spans="1:3">
      <c r="A60" t="s">
        <v>1393</v>
      </c>
      <c r="B60" t="s">
        <v>843</v>
      </c>
      <c r="C60">
        <v>32.463999999999999</v>
      </c>
    </row>
    <row r="61" spans="1:3">
      <c r="A61" t="s">
        <v>1432</v>
      </c>
      <c r="B61" t="s">
        <v>847</v>
      </c>
      <c r="C61">
        <v>31.882999999999999</v>
      </c>
    </row>
    <row r="62" spans="1:3">
      <c r="A62" t="s">
        <v>1401</v>
      </c>
      <c r="B62" t="s">
        <v>848</v>
      </c>
      <c r="C62">
        <v>31.789000000000001</v>
      </c>
    </row>
    <row r="63" spans="1:3">
      <c r="A63" t="s">
        <v>1400</v>
      </c>
      <c r="B63" t="s">
        <v>753</v>
      </c>
      <c r="C63">
        <v>31.779</v>
      </c>
    </row>
    <row r="64" spans="1:3">
      <c r="A64" t="s">
        <v>1444</v>
      </c>
      <c r="B64" t="s">
        <v>831</v>
      </c>
      <c r="C64">
        <v>31.481999999999999</v>
      </c>
    </row>
    <row r="65" spans="1:3">
      <c r="A65" t="s">
        <v>1415</v>
      </c>
      <c r="B65" t="s">
        <v>811</v>
      </c>
      <c r="C65">
        <v>31.042000000000002</v>
      </c>
    </row>
    <row r="66" spans="1:3">
      <c r="A66" t="s">
        <v>1392</v>
      </c>
      <c r="B66" t="s">
        <v>816</v>
      </c>
      <c r="C66">
        <v>30.966999999999999</v>
      </c>
    </row>
    <row r="67" spans="1:3">
      <c r="A67" t="s">
        <v>1396</v>
      </c>
      <c r="B67" t="s">
        <v>838</v>
      </c>
      <c r="C67">
        <v>29.596</v>
      </c>
    </row>
    <row r="68" spans="1:3">
      <c r="A68" t="s">
        <v>1407</v>
      </c>
      <c r="B68" t="s">
        <v>756</v>
      </c>
      <c r="C68">
        <v>28.797000000000001</v>
      </c>
    </row>
    <row r="69" spans="1:3">
      <c r="A69" t="s">
        <v>1465</v>
      </c>
      <c r="B69" t="s">
        <v>794</v>
      </c>
      <c r="C69">
        <v>28.228000000000002</v>
      </c>
    </row>
    <row r="70" spans="1:3">
      <c r="A70" t="s">
        <v>1402</v>
      </c>
      <c r="B70" t="s">
        <v>785</v>
      </c>
      <c r="C70">
        <v>27.940999999999999</v>
      </c>
    </row>
    <row r="71" spans="1:3">
      <c r="A71" t="s">
        <v>1417</v>
      </c>
      <c r="B71" t="s">
        <v>849</v>
      </c>
      <c r="C71">
        <v>27.529</v>
      </c>
    </row>
    <row r="72" spans="1:3">
      <c r="A72" t="s">
        <v>1413</v>
      </c>
      <c r="B72" t="s">
        <v>766</v>
      </c>
      <c r="C72">
        <v>26.785</v>
      </c>
    </row>
    <row r="73" spans="1:3">
      <c r="A73" t="s">
        <v>1405</v>
      </c>
      <c r="B73" t="s">
        <v>809</v>
      </c>
      <c r="C73">
        <v>26.408999999999999</v>
      </c>
    </row>
    <row r="74" spans="1:3">
      <c r="A74" t="s">
        <v>1411</v>
      </c>
      <c r="B74" t="s">
        <v>841</v>
      </c>
      <c r="C74">
        <v>26.242999999999999</v>
      </c>
    </row>
    <row r="75" spans="1:3">
      <c r="A75" t="s">
        <v>1466</v>
      </c>
      <c r="B75" t="s">
        <v>802</v>
      </c>
      <c r="C75">
        <v>26.07</v>
      </c>
    </row>
    <row r="76" spans="1:3">
      <c r="A76" t="s">
        <v>1410</v>
      </c>
      <c r="B76" t="s">
        <v>793</v>
      </c>
      <c r="C76">
        <v>25.97</v>
      </c>
    </row>
    <row r="77" spans="1:3">
      <c r="A77" t="s">
        <v>1439</v>
      </c>
      <c r="B77" t="s">
        <v>801</v>
      </c>
      <c r="C77">
        <v>25.934999999999999</v>
      </c>
    </row>
    <row r="78" spans="1:3">
      <c r="A78" t="s">
        <v>1472</v>
      </c>
      <c r="B78" t="s">
        <v>850</v>
      </c>
      <c r="C78">
        <v>25.643000000000001</v>
      </c>
    </row>
    <row r="79" spans="1:3">
      <c r="A79" t="s">
        <v>1389</v>
      </c>
      <c r="B79" t="s">
        <v>825</v>
      </c>
      <c r="C79">
        <v>25.356000000000002</v>
      </c>
    </row>
    <row r="80" spans="1:3">
      <c r="A80" t="s">
        <v>1381</v>
      </c>
      <c r="B80" t="s">
        <v>786</v>
      </c>
      <c r="C80">
        <v>25.268999999999998</v>
      </c>
    </row>
    <row r="81" spans="1:3">
      <c r="A81" t="s">
        <v>1469</v>
      </c>
      <c r="B81" t="s">
        <v>826</v>
      </c>
      <c r="C81">
        <v>24.948</v>
      </c>
    </row>
    <row r="82" spans="1:3">
      <c r="A82" t="s">
        <v>1408</v>
      </c>
      <c r="B82" t="s">
        <v>918</v>
      </c>
      <c r="C82">
        <v>24.82</v>
      </c>
    </row>
    <row r="83" spans="1:3">
      <c r="A83" t="s">
        <v>1467</v>
      </c>
      <c r="B83" t="s">
        <v>810</v>
      </c>
      <c r="C83">
        <v>24.709</v>
      </c>
    </row>
    <row r="84" spans="1:3">
      <c r="A84" t="s">
        <v>1404</v>
      </c>
      <c r="B84" t="s">
        <v>758</v>
      </c>
      <c r="C84">
        <v>24.466999999999999</v>
      </c>
    </row>
    <row r="85" spans="1:3">
      <c r="A85" t="s">
        <v>1382</v>
      </c>
      <c r="B85" t="s">
        <v>919</v>
      </c>
      <c r="C85">
        <v>24.44</v>
      </c>
    </row>
    <row r="86" spans="1:3">
      <c r="A86" t="s">
        <v>1471</v>
      </c>
      <c r="B86" t="s">
        <v>842</v>
      </c>
      <c r="C86">
        <v>24.178999999999998</v>
      </c>
    </row>
    <row r="87" spans="1:3">
      <c r="A87" t="s">
        <v>1414</v>
      </c>
      <c r="B87" t="s">
        <v>759</v>
      </c>
      <c r="C87">
        <v>23.489000000000001</v>
      </c>
    </row>
    <row r="88" spans="1:3">
      <c r="A88" t="s">
        <v>1385</v>
      </c>
      <c r="B88" t="s">
        <v>817</v>
      </c>
      <c r="C88">
        <v>23.465</v>
      </c>
    </row>
    <row r="89" spans="1:3">
      <c r="A89" t="s">
        <v>1383</v>
      </c>
      <c r="B89" t="s">
        <v>760</v>
      </c>
      <c r="C89">
        <v>23.341000000000001</v>
      </c>
    </row>
    <row r="90" spans="1:3">
      <c r="A90" t="s">
        <v>1457</v>
      </c>
      <c r="B90" t="s">
        <v>833</v>
      </c>
      <c r="C90">
        <v>23.106000000000002</v>
      </c>
    </row>
    <row r="91" spans="1:3">
      <c r="A91" t="s">
        <v>1470</v>
      </c>
      <c r="B91" t="s">
        <v>834</v>
      </c>
      <c r="C91">
        <v>22.992999999999999</v>
      </c>
    </row>
    <row r="92" spans="1:3">
      <c r="A92" t="s">
        <v>1468</v>
      </c>
      <c r="B92" t="s">
        <v>818</v>
      </c>
      <c r="C92">
        <v>20.777999999999999</v>
      </c>
    </row>
    <row r="93" spans="1:3">
      <c r="A93"/>
      <c r="B93"/>
      <c r="C93"/>
    </row>
    <row r="94" spans="1:3">
      <c r="A94"/>
      <c r="B94"/>
      <c r="C94"/>
    </row>
    <row r="95" spans="1:3">
      <c r="A95"/>
      <c r="B95"/>
      <c r="C95"/>
    </row>
    <row r="96" spans="1:3">
      <c r="A96"/>
      <c r="B96"/>
      <c r="C96"/>
    </row>
    <row r="97" customFormat="1"/>
    <row r="98" customFormat="1"/>
  </sheetData>
  <sortState xmlns:xlrd2="http://schemas.microsoft.com/office/spreadsheetml/2017/richdata2" ref="A2:C99">
    <sortCondition descending="1" ref="C2:C99"/>
  </sortState>
  <pageMargins left="0.7" right="0.7" top="0.75" bottom="0.75" header="0.3" footer="0.3"/>
  <pageSetup scale="46" orientation="portrait" horizontalDpi="0" verticalDpi="0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F4D705-1266-C144-A06B-709E3886FD21}">
  <dimension ref="A1:C98"/>
  <sheetViews>
    <sheetView workbookViewId="0">
      <selection activeCell="B91" activeCellId="7" sqref="B5 B9 B16 B44 B59 B75 B82 B91"/>
    </sheetView>
  </sheetViews>
  <sheetFormatPr baseColWidth="10" defaultRowHeight="16"/>
  <cols>
    <col min="1" max="3" width="10.7109375" style="171"/>
  </cols>
  <sheetData>
    <row r="1" spans="1:3">
      <c r="A1" t="s">
        <v>1380</v>
      </c>
      <c r="B1" t="s">
        <v>225</v>
      </c>
      <c r="C1" t="s">
        <v>1475</v>
      </c>
    </row>
    <row r="2" spans="1:3">
      <c r="A2" t="s">
        <v>1441</v>
      </c>
      <c r="B2" t="s">
        <v>1464</v>
      </c>
      <c r="C2" t="s">
        <v>1473</v>
      </c>
    </row>
    <row r="3" spans="1:3">
      <c r="A3" t="s">
        <v>1453</v>
      </c>
      <c r="B3" t="s">
        <v>1464</v>
      </c>
      <c r="C3" t="s">
        <v>1473</v>
      </c>
    </row>
    <row r="4" spans="1:3">
      <c r="A4" t="s">
        <v>1437</v>
      </c>
      <c r="B4" t="s">
        <v>1464</v>
      </c>
      <c r="C4">
        <v>39.683999999999997</v>
      </c>
    </row>
    <row r="5" spans="1:3">
      <c r="A5" t="s">
        <v>1397</v>
      </c>
      <c r="B5" s="433" t="s">
        <v>835</v>
      </c>
      <c r="C5" s="433">
        <v>32.598999999999997</v>
      </c>
    </row>
    <row r="6" spans="1:3">
      <c r="A6" t="s">
        <v>1389</v>
      </c>
      <c r="B6" t="s">
        <v>825</v>
      </c>
      <c r="C6">
        <v>31.975000000000001</v>
      </c>
    </row>
    <row r="7" spans="1:3">
      <c r="A7" t="s">
        <v>1411</v>
      </c>
      <c r="B7" t="s">
        <v>841</v>
      </c>
      <c r="C7">
        <v>31.928000000000001</v>
      </c>
    </row>
    <row r="8" spans="1:3">
      <c r="A8" t="s">
        <v>1427</v>
      </c>
      <c r="B8" t="s">
        <v>837</v>
      </c>
      <c r="C8">
        <v>31.76</v>
      </c>
    </row>
    <row r="9" spans="1:3">
      <c r="A9" t="s">
        <v>1455</v>
      </c>
      <c r="B9" s="433" t="s">
        <v>845</v>
      </c>
      <c r="C9" s="433">
        <v>31.332999999999998</v>
      </c>
    </row>
    <row r="10" spans="1:3">
      <c r="A10" t="s">
        <v>1398</v>
      </c>
      <c r="B10" t="s">
        <v>836</v>
      </c>
      <c r="C10">
        <v>30.963000000000001</v>
      </c>
    </row>
    <row r="11" spans="1:3">
      <c r="A11" t="s">
        <v>1472</v>
      </c>
      <c r="B11" t="s">
        <v>850</v>
      </c>
      <c r="C11">
        <v>30.332999999999998</v>
      </c>
    </row>
    <row r="12" spans="1:3">
      <c r="A12" t="s">
        <v>1395</v>
      </c>
      <c r="B12" t="s">
        <v>839</v>
      </c>
      <c r="C12">
        <v>30.331</v>
      </c>
    </row>
    <row r="13" spans="1:3">
      <c r="A13" t="s">
        <v>1458</v>
      </c>
      <c r="B13" t="s">
        <v>827</v>
      </c>
      <c r="C13">
        <v>30.306999999999999</v>
      </c>
    </row>
    <row r="14" spans="1:3">
      <c r="A14" t="s">
        <v>1405</v>
      </c>
      <c r="B14" t="s">
        <v>809</v>
      </c>
      <c r="C14">
        <v>30.219000000000001</v>
      </c>
    </row>
    <row r="15" spans="1:3">
      <c r="A15" t="s">
        <v>1452</v>
      </c>
      <c r="B15" t="s">
        <v>846</v>
      </c>
      <c r="C15">
        <v>30.155000000000001</v>
      </c>
    </row>
    <row r="16" spans="1:3">
      <c r="A16" t="s">
        <v>1390</v>
      </c>
      <c r="B16" s="433" t="s">
        <v>808</v>
      </c>
      <c r="C16" s="433">
        <v>29.75</v>
      </c>
    </row>
    <row r="17" spans="1:3">
      <c r="A17" t="s">
        <v>1416</v>
      </c>
      <c r="B17" t="s">
        <v>822</v>
      </c>
      <c r="C17">
        <v>29.463999999999999</v>
      </c>
    </row>
    <row r="18" spans="1:3">
      <c r="A18" t="s">
        <v>1412</v>
      </c>
      <c r="B18" t="s">
        <v>812</v>
      </c>
      <c r="C18">
        <v>29.454000000000001</v>
      </c>
    </row>
    <row r="19" spans="1:3">
      <c r="A19" t="s">
        <v>1399</v>
      </c>
      <c r="B19" t="s">
        <v>840</v>
      </c>
      <c r="C19">
        <v>29.448</v>
      </c>
    </row>
    <row r="20" spans="1:3">
      <c r="A20" t="s">
        <v>1469</v>
      </c>
      <c r="B20" t="s">
        <v>826</v>
      </c>
      <c r="C20">
        <v>29.177</v>
      </c>
    </row>
    <row r="21" spans="1:3">
      <c r="A21" t="s">
        <v>1419</v>
      </c>
      <c r="B21" t="s">
        <v>787</v>
      </c>
      <c r="C21">
        <v>29.077999999999999</v>
      </c>
    </row>
    <row r="22" spans="1:3">
      <c r="A22" t="s">
        <v>1432</v>
      </c>
      <c r="B22" t="s">
        <v>847</v>
      </c>
      <c r="C22">
        <v>29.076000000000001</v>
      </c>
    </row>
    <row r="23" spans="1:3">
      <c r="A23" t="s">
        <v>1434</v>
      </c>
      <c r="B23" t="s">
        <v>830</v>
      </c>
      <c r="C23">
        <v>29.041</v>
      </c>
    </row>
    <row r="24" spans="1:3">
      <c r="A24" t="s">
        <v>1450</v>
      </c>
      <c r="B24" t="s">
        <v>814</v>
      </c>
      <c r="C24">
        <v>28.559000000000001</v>
      </c>
    </row>
    <row r="25" spans="1:3">
      <c r="A25" t="s">
        <v>1456</v>
      </c>
      <c r="B25" t="s">
        <v>788</v>
      </c>
      <c r="C25">
        <v>28.466000000000001</v>
      </c>
    </row>
    <row r="26" spans="1:3">
      <c r="A26" t="s">
        <v>1392</v>
      </c>
      <c r="B26" t="s">
        <v>816</v>
      </c>
      <c r="C26">
        <v>28.356000000000002</v>
      </c>
    </row>
    <row r="27" spans="1:3">
      <c r="A27" t="s">
        <v>1417</v>
      </c>
      <c r="B27" t="s">
        <v>849</v>
      </c>
      <c r="C27">
        <v>28.291</v>
      </c>
    </row>
    <row r="28" spans="1:3">
      <c r="A28" t="s">
        <v>1448</v>
      </c>
      <c r="B28" t="s">
        <v>799</v>
      </c>
      <c r="C28">
        <v>28.263000000000002</v>
      </c>
    </row>
    <row r="29" spans="1:3">
      <c r="A29" t="s">
        <v>1467</v>
      </c>
      <c r="B29" t="s">
        <v>810</v>
      </c>
      <c r="C29">
        <v>28.173999999999999</v>
      </c>
    </row>
    <row r="30" spans="1:3">
      <c r="A30" t="s">
        <v>1471</v>
      </c>
      <c r="B30" t="s">
        <v>842</v>
      </c>
      <c r="C30">
        <v>28.152000000000001</v>
      </c>
    </row>
    <row r="31" spans="1:3">
      <c r="A31" t="s">
        <v>1470</v>
      </c>
      <c r="B31" t="s">
        <v>834</v>
      </c>
      <c r="C31">
        <v>27.995000000000001</v>
      </c>
    </row>
    <row r="32" spans="1:3">
      <c r="A32" t="s">
        <v>1396</v>
      </c>
      <c r="B32" t="s">
        <v>838</v>
      </c>
      <c r="C32">
        <v>27.97</v>
      </c>
    </row>
    <row r="33" spans="1:3">
      <c r="A33" t="s">
        <v>1402</v>
      </c>
      <c r="B33" t="s">
        <v>785</v>
      </c>
      <c r="C33">
        <v>27.738</v>
      </c>
    </row>
    <row r="34" spans="1:3">
      <c r="A34" t="s">
        <v>1430</v>
      </c>
      <c r="B34" t="s">
        <v>815</v>
      </c>
      <c r="C34">
        <v>27.582000000000001</v>
      </c>
    </row>
    <row r="35" spans="1:3">
      <c r="A35" t="s">
        <v>1431</v>
      </c>
      <c r="B35" t="s">
        <v>819</v>
      </c>
      <c r="C35">
        <v>27.43</v>
      </c>
    </row>
    <row r="36" spans="1:3">
      <c r="A36" t="s">
        <v>1401</v>
      </c>
      <c r="B36" t="s">
        <v>848</v>
      </c>
      <c r="C36">
        <v>27.375</v>
      </c>
    </row>
    <row r="37" spans="1:3">
      <c r="A37" t="s">
        <v>1425</v>
      </c>
      <c r="B37" t="s">
        <v>761</v>
      </c>
      <c r="C37">
        <v>27.361999999999998</v>
      </c>
    </row>
    <row r="38" spans="1:3">
      <c r="A38" t="s">
        <v>1422</v>
      </c>
      <c r="B38" t="s">
        <v>757</v>
      </c>
      <c r="C38">
        <v>27.347000000000001</v>
      </c>
    </row>
    <row r="39" spans="1:3">
      <c r="A39" t="s">
        <v>1404</v>
      </c>
      <c r="B39" t="s">
        <v>758</v>
      </c>
      <c r="C39">
        <v>27.335999999999999</v>
      </c>
    </row>
    <row r="40" spans="1:3">
      <c r="A40" t="s">
        <v>1429</v>
      </c>
      <c r="B40" t="s">
        <v>803</v>
      </c>
      <c r="C40">
        <v>27.314</v>
      </c>
    </row>
    <row r="41" spans="1:3">
      <c r="A41" t="s">
        <v>1383</v>
      </c>
      <c r="B41" t="s">
        <v>760</v>
      </c>
      <c r="C41">
        <v>27.204999999999998</v>
      </c>
    </row>
    <row r="42" spans="1:3">
      <c r="A42" t="s">
        <v>1407</v>
      </c>
      <c r="B42" t="s">
        <v>756</v>
      </c>
      <c r="C42">
        <v>27.192</v>
      </c>
    </row>
    <row r="43" spans="1:3">
      <c r="A43" t="s">
        <v>1409</v>
      </c>
      <c r="B43" t="s">
        <v>821</v>
      </c>
      <c r="C43">
        <v>27.164000000000001</v>
      </c>
    </row>
    <row r="44" spans="1:3">
      <c r="A44" t="s">
        <v>1414</v>
      </c>
      <c r="B44" s="433" t="s">
        <v>759</v>
      </c>
      <c r="C44" s="433">
        <v>27.073</v>
      </c>
    </row>
    <row r="45" spans="1:3">
      <c r="A45" t="s">
        <v>1426</v>
      </c>
      <c r="B45" t="s">
        <v>789</v>
      </c>
      <c r="C45">
        <v>26.96</v>
      </c>
    </row>
    <row r="46" spans="1:3">
      <c r="A46" t="s">
        <v>1457</v>
      </c>
      <c r="B46" t="s">
        <v>833</v>
      </c>
      <c r="C46">
        <v>26.95</v>
      </c>
    </row>
    <row r="47" spans="1:3">
      <c r="A47" t="s">
        <v>1438</v>
      </c>
      <c r="B47" t="s">
        <v>832</v>
      </c>
      <c r="C47">
        <v>26.745000000000001</v>
      </c>
    </row>
    <row r="48" spans="1:3">
      <c r="A48" t="s">
        <v>1394</v>
      </c>
      <c r="B48" t="s">
        <v>754</v>
      </c>
      <c r="C48">
        <v>26.702000000000002</v>
      </c>
    </row>
    <row r="49" spans="1:3">
      <c r="A49" t="s">
        <v>1400</v>
      </c>
      <c r="B49" t="s">
        <v>753</v>
      </c>
      <c r="C49">
        <v>26.606999999999999</v>
      </c>
    </row>
    <row r="50" spans="1:3">
      <c r="A50" t="s">
        <v>1384</v>
      </c>
      <c r="B50" t="s">
        <v>791</v>
      </c>
      <c r="C50">
        <v>26.606999999999999</v>
      </c>
    </row>
    <row r="51" spans="1:3">
      <c r="A51" t="s">
        <v>1386</v>
      </c>
      <c r="B51" t="s">
        <v>844</v>
      </c>
      <c r="C51">
        <v>26.545000000000002</v>
      </c>
    </row>
    <row r="52" spans="1:3">
      <c r="A52" t="s">
        <v>1391</v>
      </c>
      <c r="B52" t="s">
        <v>804</v>
      </c>
      <c r="C52">
        <v>26.536999999999999</v>
      </c>
    </row>
    <row r="53" spans="1:3">
      <c r="A53" t="s">
        <v>1393</v>
      </c>
      <c r="B53" t="s">
        <v>843</v>
      </c>
      <c r="C53">
        <v>26.529</v>
      </c>
    </row>
    <row r="54" spans="1:3">
      <c r="A54" t="s">
        <v>1406</v>
      </c>
      <c r="B54" t="s">
        <v>755</v>
      </c>
      <c r="C54">
        <v>26.524999999999999</v>
      </c>
    </row>
    <row r="55" spans="1:3">
      <c r="A55" t="s">
        <v>1444</v>
      </c>
      <c r="B55" t="s">
        <v>831</v>
      </c>
      <c r="C55">
        <v>26.312999999999999</v>
      </c>
    </row>
    <row r="56" spans="1:3">
      <c r="A56" t="s">
        <v>1413</v>
      </c>
      <c r="B56" t="s">
        <v>766</v>
      </c>
      <c r="C56">
        <v>26.294</v>
      </c>
    </row>
    <row r="57" spans="1:3">
      <c r="A57" t="s">
        <v>1466</v>
      </c>
      <c r="B57" t="s">
        <v>802</v>
      </c>
      <c r="C57">
        <v>26.204000000000001</v>
      </c>
    </row>
    <row r="58" spans="1:3">
      <c r="A58" t="s">
        <v>1388</v>
      </c>
      <c r="B58" t="s">
        <v>824</v>
      </c>
      <c r="C58">
        <v>26.190999999999999</v>
      </c>
    </row>
    <row r="59" spans="1:3">
      <c r="A59" t="s">
        <v>1418</v>
      </c>
      <c r="B59" s="433" t="s">
        <v>762</v>
      </c>
      <c r="C59" s="433">
        <v>26.184000000000001</v>
      </c>
    </row>
    <row r="60" spans="1:3">
      <c r="A60" t="s">
        <v>1443</v>
      </c>
      <c r="B60" t="s">
        <v>920</v>
      </c>
      <c r="C60">
        <v>26.052</v>
      </c>
    </row>
    <row r="61" spans="1:3">
      <c r="A61" t="s">
        <v>1446</v>
      </c>
      <c r="B61" t="s">
        <v>828</v>
      </c>
      <c r="C61">
        <v>26.05</v>
      </c>
    </row>
    <row r="62" spans="1:3">
      <c r="A62" t="s">
        <v>1465</v>
      </c>
      <c r="B62" t="s">
        <v>794</v>
      </c>
      <c r="C62">
        <v>26.015999999999998</v>
      </c>
    </row>
    <row r="63" spans="1:3">
      <c r="A63" t="s">
        <v>1440</v>
      </c>
      <c r="B63" t="s">
        <v>790</v>
      </c>
      <c r="C63">
        <v>25.997</v>
      </c>
    </row>
    <row r="64" spans="1:3">
      <c r="A64" t="s">
        <v>1423</v>
      </c>
      <c r="B64" t="s">
        <v>765</v>
      </c>
      <c r="C64">
        <v>25.972000000000001</v>
      </c>
    </row>
    <row r="65" spans="1:3">
      <c r="A65" t="s">
        <v>1387</v>
      </c>
      <c r="B65" t="s">
        <v>823</v>
      </c>
      <c r="C65">
        <v>25.962</v>
      </c>
    </row>
    <row r="66" spans="1:3">
      <c r="A66" t="s">
        <v>1408</v>
      </c>
      <c r="B66" t="s">
        <v>918</v>
      </c>
      <c r="C66">
        <v>25.957999999999998</v>
      </c>
    </row>
    <row r="67" spans="1:3">
      <c r="A67" t="s">
        <v>1410</v>
      </c>
      <c r="B67" t="s">
        <v>793</v>
      </c>
      <c r="C67">
        <v>25.948</v>
      </c>
    </row>
    <row r="68" spans="1:3">
      <c r="A68" t="s">
        <v>1435</v>
      </c>
      <c r="B68" t="s">
        <v>764</v>
      </c>
      <c r="C68">
        <v>25.927</v>
      </c>
    </row>
    <row r="69" spans="1:3">
      <c r="A69" t="s">
        <v>1436</v>
      </c>
      <c r="B69" t="s">
        <v>806</v>
      </c>
      <c r="C69">
        <v>25.895</v>
      </c>
    </row>
    <row r="70" spans="1:3">
      <c r="A70" t="s">
        <v>1424</v>
      </c>
      <c r="B70" t="s">
        <v>820</v>
      </c>
      <c r="C70">
        <v>25.81</v>
      </c>
    </row>
    <row r="71" spans="1:3">
      <c r="A71" t="s">
        <v>1421</v>
      </c>
      <c r="B71" t="s">
        <v>800</v>
      </c>
      <c r="C71">
        <v>25.779</v>
      </c>
    </row>
    <row r="72" spans="1:3">
      <c r="A72" t="s">
        <v>1382</v>
      </c>
      <c r="B72" t="s">
        <v>919</v>
      </c>
      <c r="C72">
        <v>25.774999999999999</v>
      </c>
    </row>
    <row r="73" spans="1:3">
      <c r="A73" t="s">
        <v>1451</v>
      </c>
      <c r="B73" t="s">
        <v>921</v>
      </c>
      <c r="C73">
        <v>25.716000000000001</v>
      </c>
    </row>
    <row r="74" spans="1:3">
      <c r="A74" t="s">
        <v>1381</v>
      </c>
      <c r="B74" t="s">
        <v>786</v>
      </c>
      <c r="C74">
        <v>25.518000000000001</v>
      </c>
    </row>
    <row r="75" spans="1:3">
      <c r="A75" t="s">
        <v>1459</v>
      </c>
      <c r="B75" s="433" t="s">
        <v>922</v>
      </c>
      <c r="C75" s="433">
        <v>25.294</v>
      </c>
    </row>
    <row r="76" spans="1:3">
      <c r="A76" t="s">
        <v>1463</v>
      </c>
      <c r="B76" t="s">
        <v>796</v>
      </c>
      <c r="C76">
        <v>25.242999999999999</v>
      </c>
    </row>
    <row r="77" spans="1:3">
      <c r="A77" t="s">
        <v>1439</v>
      </c>
      <c r="B77" t="s">
        <v>801</v>
      </c>
      <c r="C77">
        <v>25.19</v>
      </c>
    </row>
    <row r="78" spans="1:3">
      <c r="A78" t="s">
        <v>1428</v>
      </c>
      <c r="B78" t="s">
        <v>784</v>
      </c>
      <c r="C78">
        <v>25.14</v>
      </c>
    </row>
    <row r="79" spans="1:3">
      <c r="A79" t="s">
        <v>1420</v>
      </c>
      <c r="B79" t="s">
        <v>792</v>
      </c>
      <c r="C79">
        <v>25.14</v>
      </c>
    </row>
    <row r="80" spans="1:3">
      <c r="A80" t="s">
        <v>1449</v>
      </c>
      <c r="B80" t="s">
        <v>763</v>
      </c>
      <c r="C80">
        <v>25.082999999999998</v>
      </c>
    </row>
    <row r="81" spans="1:3">
      <c r="A81" t="s">
        <v>1403</v>
      </c>
      <c r="B81" t="s">
        <v>813</v>
      </c>
      <c r="C81">
        <v>24.971</v>
      </c>
    </row>
    <row r="82" spans="1:3">
      <c r="A82" t="s">
        <v>1454</v>
      </c>
      <c r="B82" s="433" t="s">
        <v>923</v>
      </c>
      <c r="C82" s="433">
        <v>24.731000000000002</v>
      </c>
    </row>
    <row r="83" spans="1:3">
      <c r="A83" t="s">
        <v>1447</v>
      </c>
      <c r="B83" t="s">
        <v>783</v>
      </c>
      <c r="C83">
        <v>24.672999999999998</v>
      </c>
    </row>
    <row r="84" spans="1:3">
      <c r="A84" t="s">
        <v>1442</v>
      </c>
      <c r="B84" t="s">
        <v>807</v>
      </c>
      <c r="C84">
        <v>24.579000000000001</v>
      </c>
    </row>
    <row r="85" spans="1:3">
      <c r="A85" t="s">
        <v>1462</v>
      </c>
      <c r="B85" t="s">
        <v>795</v>
      </c>
      <c r="C85">
        <v>24.407</v>
      </c>
    </row>
    <row r="86" spans="1:3">
      <c r="A86" t="s">
        <v>1468</v>
      </c>
      <c r="B86" t="s">
        <v>818</v>
      </c>
      <c r="C86">
        <v>24.17</v>
      </c>
    </row>
    <row r="87" spans="1:3">
      <c r="A87" t="s">
        <v>1433</v>
      </c>
      <c r="B87" t="s">
        <v>798</v>
      </c>
      <c r="C87">
        <v>24.109000000000002</v>
      </c>
    </row>
    <row r="88" spans="1:3">
      <c r="A88" t="s">
        <v>1385</v>
      </c>
      <c r="B88" t="s">
        <v>817</v>
      </c>
      <c r="C88">
        <v>24.085999999999999</v>
      </c>
    </row>
    <row r="89" spans="1:3">
      <c r="A89" t="s">
        <v>1460</v>
      </c>
      <c r="B89" t="s">
        <v>829</v>
      </c>
      <c r="C89">
        <v>23.768000000000001</v>
      </c>
    </row>
    <row r="90" spans="1:3">
      <c r="A90" t="s">
        <v>1445</v>
      </c>
      <c r="B90" t="s">
        <v>805</v>
      </c>
      <c r="C90">
        <v>23.762</v>
      </c>
    </row>
    <row r="91" spans="1:3">
      <c r="A91" t="s">
        <v>1461</v>
      </c>
      <c r="B91" s="433" t="s">
        <v>797</v>
      </c>
      <c r="C91" s="433">
        <v>22.904</v>
      </c>
    </row>
    <row r="92" spans="1:3">
      <c r="A92" t="s">
        <v>1415</v>
      </c>
      <c r="B92" t="s">
        <v>811</v>
      </c>
      <c r="C92">
        <v>18.881</v>
      </c>
    </row>
    <row r="93" spans="1:3">
      <c r="A93"/>
      <c r="B93"/>
      <c r="C93"/>
    </row>
    <row r="94" spans="1:3">
      <c r="A94"/>
      <c r="B94"/>
      <c r="C94"/>
    </row>
    <row r="95" spans="1:3">
      <c r="A95"/>
      <c r="B95"/>
      <c r="C95"/>
    </row>
    <row r="96" spans="1:3">
      <c r="A96"/>
      <c r="B96"/>
      <c r="C96"/>
    </row>
    <row r="97" customFormat="1"/>
    <row r="98" customFormat="1"/>
  </sheetData>
  <sortState xmlns:xlrd2="http://schemas.microsoft.com/office/spreadsheetml/2017/richdata2" ref="A2:C100">
    <sortCondition descending="1" ref="C2:C100"/>
  </sortState>
  <pageMargins left="0.7" right="0.7" top="0.75" bottom="0.75" header="0.3" footer="0.3"/>
  <pageSetup orientation="portrait" horizontalDpi="0" verticalDpi="0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64C375-232F-8F45-BA0D-2B8DC711FAD4}">
  <dimension ref="A1:W110"/>
  <sheetViews>
    <sheetView zoomScaleNormal="100" workbookViewId="0">
      <selection activeCell="B10" sqref="B10:I10"/>
    </sheetView>
  </sheetViews>
  <sheetFormatPr baseColWidth="10" defaultRowHeight="16"/>
  <cols>
    <col min="1" max="1" width="1.85546875" bestFit="1" customWidth="1"/>
    <col min="2" max="11" width="7.85546875" bestFit="1" customWidth="1"/>
    <col min="12" max="13" width="9.42578125" bestFit="1" customWidth="1"/>
    <col min="14" max="14" width="2.28515625" customWidth="1"/>
    <col min="15" max="15" width="19.7109375" bestFit="1" customWidth="1"/>
    <col min="16" max="16" width="11.5703125" bestFit="1" customWidth="1"/>
    <col min="17" max="17" width="13.28515625" customWidth="1"/>
    <col min="18" max="18" width="1.5703125" customWidth="1"/>
    <col min="19" max="19" width="1" customWidth="1"/>
    <col min="22" max="22" width="1.140625" customWidth="1"/>
    <col min="23" max="23" width="5.140625" customWidth="1"/>
  </cols>
  <sheetData>
    <row r="1" spans="1:23" ht="17" thickBot="1"/>
    <row r="2" spans="1:23" ht="17" thickBot="1">
      <c r="A2" s="101" t="s">
        <v>1479</v>
      </c>
      <c r="B2" s="102"/>
      <c r="C2" s="102"/>
      <c r="D2" s="102"/>
      <c r="E2" s="102"/>
      <c r="F2" s="102"/>
      <c r="G2" s="102"/>
      <c r="H2" s="102"/>
      <c r="I2" s="102"/>
      <c r="J2" s="102"/>
      <c r="K2" s="102"/>
      <c r="L2" s="102"/>
      <c r="M2" s="102"/>
      <c r="N2" s="102"/>
      <c r="O2" s="101" t="s">
        <v>1359</v>
      </c>
      <c r="P2" s="102"/>
      <c r="Q2" s="102"/>
      <c r="R2" s="102"/>
      <c r="S2" s="387"/>
      <c r="T2" s="388" t="s">
        <v>1360</v>
      </c>
      <c r="U2" s="389"/>
      <c r="V2" s="389"/>
      <c r="W2" s="390"/>
    </row>
    <row r="3" spans="1:23" ht="18" thickBot="1">
      <c r="A3" s="102"/>
      <c r="B3" s="101">
        <v>1</v>
      </c>
      <c r="C3" s="101">
        <v>2</v>
      </c>
      <c r="D3" s="101">
        <v>3</v>
      </c>
      <c r="E3" s="101">
        <v>4</v>
      </c>
      <c r="F3" s="101">
        <v>5</v>
      </c>
      <c r="G3" s="101">
        <v>6</v>
      </c>
      <c r="H3" s="101">
        <v>7</v>
      </c>
      <c r="I3" s="101">
        <v>8</v>
      </c>
      <c r="J3" s="101">
        <v>9</v>
      </c>
      <c r="K3" s="101">
        <v>10</v>
      </c>
      <c r="L3" s="101">
        <v>11</v>
      </c>
      <c r="M3" s="101">
        <v>12</v>
      </c>
      <c r="N3" s="102"/>
      <c r="O3" s="391" t="s">
        <v>457</v>
      </c>
      <c r="P3" s="392" t="s">
        <v>1361</v>
      </c>
      <c r="Q3" s="393" t="str">
        <f>$U$10 &amp;" rxn (+error)"</f>
        <v>76 rxn (+error)</v>
      </c>
      <c r="R3" s="102"/>
      <c r="S3" s="394"/>
      <c r="T3" s="102" t="s">
        <v>484</v>
      </c>
      <c r="U3" s="102" t="s">
        <v>1362</v>
      </c>
      <c r="V3" s="102"/>
      <c r="W3" s="395"/>
    </row>
    <row r="4" spans="1:23">
      <c r="A4" s="101" t="s">
        <v>577</v>
      </c>
      <c r="B4" s="248" t="s">
        <v>859</v>
      </c>
      <c r="C4" s="249" t="s">
        <v>865</v>
      </c>
      <c r="D4" s="249" t="s">
        <v>871</v>
      </c>
      <c r="E4" s="249" t="s">
        <v>877</v>
      </c>
      <c r="F4" s="249" t="s">
        <v>883</v>
      </c>
      <c r="G4" s="249" t="s">
        <v>889</v>
      </c>
      <c r="H4" s="249" t="s">
        <v>894</v>
      </c>
      <c r="I4" s="249" t="s">
        <v>899</v>
      </c>
      <c r="J4" s="249" t="s">
        <v>904</v>
      </c>
      <c r="K4" s="249" t="s">
        <v>909</v>
      </c>
      <c r="L4" s="249" t="s">
        <v>914</v>
      </c>
      <c r="M4" s="95" t="s">
        <v>927</v>
      </c>
      <c r="N4" s="102"/>
      <c r="O4" s="397" t="s">
        <v>471</v>
      </c>
      <c r="P4" s="398">
        <f>14-SUM(P5:P8)</f>
        <v>5.6999999999999993</v>
      </c>
      <c r="Q4" s="399">
        <f>P4*$U$10*1.1</f>
        <v>476.52</v>
      </c>
      <c r="R4" s="102"/>
      <c r="S4" s="394"/>
      <c r="T4" s="389" t="s">
        <v>484</v>
      </c>
      <c r="U4" s="390" t="s">
        <v>1363</v>
      </c>
      <c r="V4" s="102"/>
      <c r="W4" s="395"/>
    </row>
    <row r="5" spans="1:23">
      <c r="A5" s="101" t="s">
        <v>578</v>
      </c>
      <c r="B5" s="201" t="s">
        <v>860</v>
      </c>
      <c r="C5" s="38" t="s">
        <v>866</v>
      </c>
      <c r="D5" s="38" t="s">
        <v>872</v>
      </c>
      <c r="E5" s="38" t="s">
        <v>878</v>
      </c>
      <c r="F5" s="38" t="s">
        <v>884</v>
      </c>
      <c r="G5" s="38" t="s">
        <v>890</v>
      </c>
      <c r="H5" s="38" t="s">
        <v>895</v>
      </c>
      <c r="I5" s="38" t="s">
        <v>900</v>
      </c>
      <c r="J5" s="38" t="s">
        <v>905</v>
      </c>
      <c r="K5" s="38" t="s">
        <v>910</v>
      </c>
      <c r="L5" s="38" t="s">
        <v>915</v>
      </c>
      <c r="M5" s="98" t="s">
        <v>928</v>
      </c>
      <c r="N5" s="102"/>
      <c r="O5" s="420" t="s">
        <v>1376</v>
      </c>
      <c r="P5" s="421">
        <v>0.03</v>
      </c>
      <c r="Q5" s="403">
        <f>P5*$U$10*1.1</f>
        <v>2.508</v>
      </c>
      <c r="R5" s="102"/>
      <c r="S5" s="394"/>
      <c r="T5" s="102" t="s">
        <v>1365</v>
      </c>
      <c r="U5" s="395" t="s">
        <v>482</v>
      </c>
      <c r="V5" s="102"/>
      <c r="W5" s="404" t="s">
        <v>1366</v>
      </c>
    </row>
    <row r="6" spans="1:23" ht="17" thickBot="1">
      <c r="A6" s="101" t="s">
        <v>579</v>
      </c>
      <c r="B6" s="201" t="s">
        <v>861</v>
      </c>
      <c r="C6" s="38" t="s">
        <v>867</v>
      </c>
      <c r="D6" s="38" t="s">
        <v>873</v>
      </c>
      <c r="E6" s="38" t="s">
        <v>879</v>
      </c>
      <c r="F6" s="38" t="s">
        <v>885</v>
      </c>
      <c r="G6" s="38" t="s">
        <v>891</v>
      </c>
      <c r="H6" s="38" t="s">
        <v>896</v>
      </c>
      <c r="I6" s="38" t="s">
        <v>901</v>
      </c>
      <c r="J6" s="38" t="s">
        <v>906</v>
      </c>
      <c r="K6" s="38" t="s">
        <v>911</v>
      </c>
      <c r="L6" s="38" t="s">
        <v>916</v>
      </c>
      <c r="M6" s="98" t="s">
        <v>929</v>
      </c>
      <c r="N6" s="102"/>
      <c r="O6" s="401" t="s">
        <v>1364</v>
      </c>
      <c r="P6" s="402">
        <v>7.5</v>
      </c>
      <c r="Q6" s="403">
        <f t="shared" ref="Q6:Q8" si="0">P6*$U$10*1.1</f>
        <v>627</v>
      </c>
      <c r="R6" s="102"/>
      <c r="S6" s="394"/>
      <c r="T6" s="405" t="s">
        <v>490</v>
      </c>
      <c r="U6" s="406" t="s">
        <v>482</v>
      </c>
      <c r="V6" s="102"/>
      <c r="W6" s="395"/>
    </row>
    <row r="7" spans="1:23" ht="17" thickBot="1">
      <c r="A7" s="101" t="s">
        <v>580</v>
      </c>
      <c r="B7" s="201" t="s">
        <v>862</v>
      </c>
      <c r="C7" s="38" t="s">
        <v>868</v>
      </c>
      <c r="D7" s="38" t="s">
        <v>874</v>
      </c>
      <c r="E7" s="38" t="s">
        <v>880</v>
      </c>
      <c r="F7" s="38" t="s">
        <v>886</v>
      </c>
      <c r="G7" s="38" t="s">
        <v>892</v>
      </c>
      <c r="H7" s="38" t="s">
        <v>897</v>
      </c>
      <c r="I7" s="38" t="s">
        <v>902</v>
      </c>
      <c r="J7" s="38" t="s">
        <v>907</v>
      </c>
      <c r="K7" s="38" t="s">
        <v>912</v>
      </c>
      <c r="L7" s="38" t="s">
        <v>917</v>
      </c>
      <c r="M7" s="98" t="s">
        <v>924</v>
      </c>
      <c r="N7" s="102"/>
      <c r="O7" s="401" t="s">
        <v>1367</v>
      </c>
      <c r="P7" s="402">
        <v>7.0000000000000007E-2</v>
      </c>
      <c r="Q7" s="403">
        <f t="shared" si="0"/>
        <v>5.8520000000000012</v>
      </c>
      <c r="R7" s="102"/>
      <c r="S7" s="407"/>
      <c r="T7" s="405"/>
      <c r="U7" s="405"/>
      <c r="V7" s="405"/>
      <c r="W7" s="406"/>
    </row>
    <row r="8" spans="1:23" ht="17" thickBot="1">
      <c r="A8" s="101" t="s">
        <v>581</v>
      </c>
      <c r="B8" s="250" t="s">
        <v>863</v>
      </c>
      <c r="C8" s="251" t="s">
        <v>869</v>
      </c>
      <c r="D8" s="251" t="s">
        <v>875</v>
      </c>
      <c r="E8" s="251" t="s">
        <v>881</v>
      </c>
      <c r="F8" s="251" t="s">
        <v>887</v>
      </c>
      <c r="G8" s="251" t="s">
        <v>893</v>
      </c>
      <c r="H8" s="251" t="s">
        <v>898</v>
      </c>
      <c r="I8" s="251" t="s">
        <v>903</v>
      </c>
      <c r="J8" s="251" t="s">
        <v>908</v>
      </c>
      <c r="K8" s="251" t="s">
        <v>913</v>
      </c>
      <c r="L8" s="251" t="s">
        <v>926</v>
      </c>
      <c r="M8" s="252" t="s">
        <v>925</v>
      </c>
      <c r="N8" s="102"/>
      <c r="O8" s="401" t="s">
        <v>1368</v>
      </c>
      <c r="P8" s="402">
        <v>0.7</v>
      </c>
      <c r="Q8" s="403">
        <f t="shared" si="0"/>
        <v>58.52</v>
      </c>
      <c r="R8" s="102"/>
      <c r="S8" s="102"/>
      <c r="T8" s="102"/>
      <c r="U8" s="102"/>
      <c r="V8" s="102"/>
      <c r="W8" s="102"/>
    </row>
    <row r="9" spans="1:23" ht="17" thickBot="1">
      <c r="A9" s="101" t="s">
        <v>582</v>
      </c>
      <c r="B9" s="9" t="s">
        <v>864</v>
      </c>
      <c r="C9" s="13" t="s">
        <v>870</v>
      </c>
      <c r="D9" s="13" t="s">
        <v>876</v>
      </c>
      <c r="E9" s="13" t="s">
        <v>882</v>
      </c>
      <c r="F9" s="13" t="s">
        <v>888</v>
      </c>
      <c r="G9" s="13" t="s">
        <v>1464</v>
      </c>
      <c r="H9" s="13" t="s">
        <v>1464</v>
      </c>
      <c r="I9" s="13" t="s">
        <v>1464</v>
      </c>
      <c r="J9" s="13"/>
      <c r="K9" s="13"/>
      <c r="L9" s="13"/>
      <c r="M9" s="431"/>
      <c r="N9" s="102"/>
      <c r="O9" s="412" t="s">
        <v>1371</v>
      </c>
      <c r="P9" s="413">
        <v>1</v>
      </c>
      <c r="Q9" s="414" t="s">
        <v>1372</v>
      </c>
      <c r="R9" s="102"/>
      <c r="S9" s="102"/>
      <c r="T9" s="102"/>
      <c r="U9" s="102"/>
      <c r="V9" s="102"/>
      <c r="W9" s="102"/>
    </row>
    <row r="10" spans="1:23" ht="17" thickBot="1">
      <c r="A10" s="101" t="s">
        <v>583</v>
      </c>
      <c r="B10" s="9" t="s">
        <v>851</v>
      </c>
      <c r="C10" s="13" t="s">
        <v>852</v>
      </c>
      <c r="D10" s="13" t="s">
        <v>853</v>
      </c>
      <c r="E10" s="13" t="s">
        <v>854</v>
      </c>
      <c r="F10" s="13" t="s">
        <v>855</v>
      </c>
      <c r="G10" s="13" t="s">
        <v>856</v>
      </c>
      <c r="H10" s="13" t="s">
        <v>857</v>
      </c>
      <c r="I10" s="13" t="s">
        <v>858</v>
      </c>
      <c r="J10" s="13"/>
      <c r="K10" s="13"/>
      <c r="L10" s="13"/>
      <c r="M10" s="431"/>
      <c r="N10" s="102"/>
      <c r="O10" s="416" t="s">
        <v>1375</v>
      </c>
      <c r="P10" s="417">
        <f>SUM(P4:P9)</f>
        <v>15</v>
      </c>
      <c r="Q10" s="418">
        <f>SUM(Q4:Q8)</f>
        <v>1170.4000000000001</v>
      </c>
      <c r="R10" s="102"/>
      <c r="S10" s="102"/>
      <c r="T10" s="415" t="s">
        <v>1373</v>
      </c>
      <c r="U10" s="323">
        <f>COUNTIF(B4:M11,"*")</f>
        <v>76</v>
      </c>
      <c r="V10" s="102"/>
      <c r="W10" s="102"/>
    </row>
    <row r="11" spans="1:23" ht="17" thickBot="1">
      <c r="A11" s="101" t="s">
        <v>584</v>
      </c>
      <c r="B11" s="177"/>
      <c r="C11" s="43"/>
      <c r="D11" s="43"/>
      <c r="E11" s="43"/>
      <c r="F11" s="43"/>
      <c r="G11" s="43"/>
      <c r="H11" s="43"/>
      <c r="I11" s="43"/>
      <c r="J11" s="43"/>
      <c r="K11" s="43"/>
      <c r="L11" s="43"/>
      <c r="M11" s="430"/>
      <c r="N11" s="102"/>
      <c r="O11" s="102"/>
      <c r="P11" s="102"/>
      <c r="Q11" s="102"/>
      <c r="R11" s="102"/>
      <c r="S11" s="102"/>
      <c r="T11" s="102"/>
      <c r="U11" s="102"/>
      <c r="V11" s="102"/>
      <c r="W11" s="102"/>
    </row>
    <row r="12" spans="1:23">
      <c r="A12" s="102"/>
      <c r="B12" s="102"/>
      <c r="C12" s="102"/>
      <c r="D12" s="102"/>
      <c r="E12" s="102"/>
      <c r="F12" s="102"/>
      <c r="G12" s="102"/>
      <c r="H12" s="102"/>
      <c r="I12" s="102"/>
      <c r="J12" s="102"/>
      <c r="K12" s="102"/>
      <c r="L12" s="102"/>
      <c r="M12" s="102"/>
      <c r="N12" s="102"/>
      <c r="O12" t="s">
        <v>1377</v>
      </c>
      <c r="R12" s="102"/>
      <c r="S12" s="102"/>
      <c r="T12" s="102"/>
      <c r="U12" s="102"/>
      <c r="V12" s="102"/>
      <c r="W12" s="102"/>
    </row>
    <row r="15" spans="1:23">
      <c r="B15" s="170"/>
    </row>
    <row r="16" spans="1:23">
      <c r="B16" s="170"/>
    </row>
    <row r="17" spans="2:2">
      <c r="B17" s="170"/>
    </row>
    <row r="18" spans="2:2">
      <c r="B18" s="170"/>
    </row>
    <row r="19" spans="2:2">
      <c r="B19" s="170"/>
    </row>
    <row r="20" spans="2:2">
      <c r="B20" s="170"/>
    </row>
    <row r="21" spans="2:2">
      <c r="B21" s="170"/>
    </row>
    <row r="22" spans="2:2">
      <c r="B22" s="170"/>
    </row>
    <row r="23" spans="2:2">
      <c r="B23" s="170"/>
    </row>
    <row r="24" spans="2:2">
      <c r="B24" s="170"/>
    </row>
    <row r="25" spans="2:2">
      <c r="B25" s="170"/>
    </row>
    <row r="26" spans="2:2">
      <c r="B26" s="170"/>
    </row>
    <row r="27" spans="2:2">
      <c r="B27" s="170"/>
    </row>
    <row r="28" spans="2:2">
      <c r="B28" s="170"/>
    </row>
    <row r="29" spans="2:2">
      <c r="B29" s="170"/>
    </row>
    <row r="30" spans="2:2">
      <c r="B30" s="170"/>
    </row>
    <row r="31" spans="2:2">
      <c r="B31" s="170"/>
    </row>
    <row r="32" spans="2:2">
      <c r="B32" s="170"/>
    </row>
    <row r="33" spans="2:2">
      <c r="B33" s="170"/>
    </row>
    <row r="34" spans="2:2">
      <c r="B34" s="170"/>
    </row>
    <row r="35" spans="2:2">
      <c r="B35" s="170"/>
    </row>
    <row r="36" spans="2:2">
      <c r="B36" s="170"/>
    </row>
    <row r="37" spans="2:2">
      <c r="B37" s="170"/>
    </row>
    <row r="38" spans="2:2">
      <c r="B38" s="170"/>
    </row>
    <row r="39" spans="2:2">
      <c r="B39" s="170"/>
    </row>
    <row r="40" spans="2:2">
      <c r="B40" s="170"/>
    </row>
    <row r="41" spans="2:2">
      <c r="B41" s="170"/>
    </row>
    <row r="42" spans="2:2">
      <c r="B42" s="170"/>
    </row>
    <row r="43" spans="2:2">
      <c r="B43" s="170"/>
    </row>
    <row r="44" spans="2:2">
      <c r="B44" s="170"/>
    </row>
    <row r="45" spans="2:2">
      <c r="B45" s="170"/>
    </row>
    <row r="46" spans="2:2">
      <c r="B46" s="170"/>
    </row>
    <row r="47" spans="2:2">
      <c r="B47" s="170"/>
    </row>
    <row r="48" spans="2:2">
      <c r="B48" s="170"/>
    </row>
    <row r="49" spans="2:2">
      <c r="B49" s="170"/>
    </row>
    <row r="50" spans="2:2">
      <c r="B50" s="170"/>
    </row>
    <row r="51" spans="2:2">
      <c r="B51" s="170"/>
    </row>
    <row r="52" spans="2:2">
      <c r="B52" s="170"/>
    </row>
    <row r="53" spans="2:2">
      <c r="B53" s="170"/>
    </row>
    <row r="54" spans="2:2">
      <c r="B54" s="170"/>
    </row>
    <row r="55" spans="2:2">
      <c r="B55" s="170"/>
    </row>
    <row r="56" spans="2:2">
      <c r="B56" s="170"/>
    </row>
    <row r="57" spans="2:2">
      <c r="B57" s="170"/>
    </row>
    <row r="58" spans="2:2">
      <c r="B58" s="170"/>
    </row>
    <row r="59" spans="2:2">
      <c r="B59" s="170"/>
    </row>
    <row r="60" spans="2:2">
      <c r="B60" s="170"/>
    </row>
    <row r="61" spans="2:2">
      <c r="B61" s="170"/>
    </row>
    <row r="62" spans="2:2">
      <c r="B62" s="170"/>
    </row>
    <row r="63" spans="2:2">
      <c r="B63" s="357"/>
    </row>
    <row r="64" spans="2:2">
      <c r="B64" s="357"/>
    </row>
    <row r="65" spans="2:2">
      <c r="B65" s="357"/>
    </row>
    <row r="66" spans="2:2">
      <c r="B66" s="357"/>
    </row>
    <row r="67" spans="2:2">
      <c r="B67" s="357"/>
    </row>
    <row r="68" spans="2:2">
      <c r="B68" s="357"/>
    </row>
    <row r="69" spans="2:2">
      <c r="B69" s="357"/>
    </row>
    <row r="70" spans="2:2">
      <c r="B70" s="357"/>
    </row>
    <row r="71" spans="2:2">
      <c r="B71" s="357"/>
    </row>
    <row r="72" spans="2:2">
      <c r="B72" s="357"/>
    </row>
    <row r="73" spans="2:2">
      <c r="B73" s="357"/>
    </row>
    <row r="74" spans="2:2">
      <c r="B74" s="357"/>
    </row>
    <row r="86" spans="2:2">
      <c r="B86" s="432"/>
    </row>
    <row r="98" spans="2:2">
      <c r="B98" s="432"/>
    </row>
    <row r="110" spans="2:2">
      <c r="B110" s="432"/>
    </row>
  </sheetData>
  <pageMargins left="0.7" right="0.7" top="0.75" bottom="0.75" header="0.3" footer="0.3"/>
  <pageSetup scale="73" orientation="portrait" horizontalDpi="0" verticalDpi="0"/>
  <colBreaks count="1" manualBreakCount="1">
    <brk id="13" max="1048575" man="1"/>
  </colBreaks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80A907-6B9B-3F4C-A226-64A4FA05CB7D}">
  <dimension ref="A1:C98"/>
  <sheetViews>
    <sheetView workbookViewId="0">
      <selection activeCell="B5" activeCellId="3" sqref="B77 B34 B10 B5"/>
    </sheetView>
  </sheetViews>
  <sheetFormatPr baseColWidth="10" defaultRowHeight="16"/>
  <cols>
    <col min="1" max="2" width="10.7109375" style="171"/>
    <col min="3" max="3" width="12.140625" style="171" bestFit="1" customWidth="1"/>
  </cols>
  <sheetData>
    <row r="1" spans="1:3">
      <c r="A1" t="s">
        <v>1380</v>
      </c>
      <c r="B1" t="s">
        <v>225</v>
      </c>
      <c r="C1" t="s">
        <v>1475</v>
      </c>
    </row>
    <row r="2" spans="1:3">
      <c r="A2" t="s">
        <v>1390</v>
      </c>
      <c r="B2" t="s">
        <v>1464</v>
      </c>
      <c r="C2" t="s">
        <v>1473</v>
      </c>
    </row>
    <row r="3" spans="1:3">
      <c r="A3" t="s">
        <v>1392</v>
      </c>
      <c r="B3" t="s">
        <v>1464</v>
      </c>
      <c r="C3" t="s">
        <v>1473</v>
      </c>
    </row>
    <row r="4" spans="1:3">
      <c r="A4" t="s">
        <v>1388</v>
      </c>
      <c r="B4" t="s">
        <v>1464</v>
      </c>
      <c r="C4" t="s">
        <v>1473</v>
      </c>
    </row>
    <row r="5" spans="1:3">
      <c r="A5" t="s">
        <v>1450</v>
      </c>
      <c r="B5" s="433" t="s">
        <v>897</v>
      </c>
      <c r="C5" s="433">
        <v>34.506</v>
      </c>
    </row>
    <row r="6" spans="1:3">
      <c r="A6" t="s">
        <v>1415</v>
      </c>
      <c r="B6" t="s">
        <v>894</v>
      </c>
      <c r="C6">
        <v>33.585000000000001</v>
      </c>
    </row>
    <row r="7" spans="1:3">
      <c r="A7" t="s">
        <v>1385</v>
      </c>
      <c r="B7" t="s">
        <v>857</v>
      </c>
      <c r="C7">
        <v>33.393999999999998</v>
      </c>
    </row>
    <row r="8" spans="1:3">
      <c r="A8" t="s">
        <v>1412</v>
      </c>
      <c r="B8" t="s">
        <v>895</v>
      </c>
      <c r="C8">
        <v>33.220999999999997</v>
      </c>
    </row>
    <row r="9" spans="1:3">
      <c r="A9" t="s">
        <v>1395</v>
      </c>
      <c r="B9" t="s">
        <v>913</v>
      </c>
      <c r="C9">
        <v>33.058999999999997</v>
      </c>
    </row>
    <row r="10" spans="1:3">
      <c r="A10" t="s">
        <v>1393</v>
      </c>
      <c r="B10" s="433" t="s">
        <v>914</v>
      </c>
      <c r="C10" s="433">
        <v>32.109000000000002</v>
      </c>
    </row>
    <row r="11" spans="1:3">
      <c r="A11" t="s">
        <v>1427</v>
      </c>
      <c r="B11" t="s">
        <v>911</v>
      </c>
      <c r="C11">
        <v>31.7</v>
      </c>
    </row>
    <row r="12" spans="1:3">
      <c r="A12" t="s">
        <v>1422</v>
      </c>
      <c r="B12" t="s">
        <v>863</v>
      </c>
      <c r="C12">
        <v>31.567</v>
      </c>
    </row>
    <row r="13" spans="1:3">
      <c r="A13" t="s">
        <v>1403</v>
      </c>
      <c r="B13" t="s">
        <v>896</v>
      </c>
      <c r="C13">
        <v>31.484999999999999</v>
      </c>
    </row>
    <row r="14" spans="1:3">
      <c r="A14" t="s">
        <v>1397</v>
      </c>
      <c r="B14" t="s">
        <v>909</v>
      </c>
      <c r="C14">
        <v>31.329000000000001</v>
      </c>
    </row>
    <row r="15" spans="1:3">
      <c r="A15" t="s">
        <v>1386</v>
      </c>
      <c r="B15" t="s">
        <v>915</v>
      </c>
      <c r="C15">
        <v>31.032</v>
      </c>
    </row>
    <row r="16" spans="1:3">
      <c r="A16" t="s">
        <v>1404</v>
      </c>
      <c r="B16" t="s">
        <v>864</v>
      </c>
      <c r="C16">
        <v>31.010999999999999</v>
      </c>
    </row>
    <row r="17" spans="1:3">
      <c r="A17" t="s">
        <v>1432</v>
      </c>
      <c r="B17" t="s">
        <v>926</v>
      </c>
      <c r="C17">
        <v>30.954999999999998</v>
      </c>
    </row>
    <row r="18" spans="1:3">
      <c r="A18" t="s">
        <v>1445</v>
      </c>
      <c r="B18" t="s">
        <v>891</v>
      </c>
      <c r="C18">
        <v>30.928000000000001</v>
      </c>
    </row>
    <row r="19" spans="1:3">
      <c r="A19" t="s">
        <v>1410</v>
      </c>
      <c r="B19" t="s">
        <v>854</v>
      </c>
      <c r="C19">
        <v>30.856000000000002</v>
      </c>
    </row>
    <row r="20" spans="1:3">
      <c r="A20" t="s">
        <v>1396</v>
      </c>
      <c r="B20" t="s">
        <v>912</v>
      </c>
      <c r="C20">
        <v>30.841999999999999</v>
      </c>
    </row>
    <row r="21" spans="1:3">
      <c r="A21" t="s">
        <v>1389</v>
      </c>
      <c r="B21" t="s">
        <v>858</v>
      </c>
      <c r="C21">
        <v>30.818999999999999</v>
      </c>
    </row>
    <row r="22" spans="1:3">
      <c r="A22" t="s">
        <v>1444</v>
      </c>
      <c r="B22" t="s">
        <v>908</v>
      </c>
      <c r="C22">
        <v>30.811</v>
      </c>
    </row>
    <row r="23" spans="1:3">
      <c r="A23" t="s">
        <v>1391</v>
      </c>
      <c r="B23" t="s">
        <v>890</v>
      </c>
      <c r="C23">
        <v>30.603999999999999</v>
      </c>
    </row>
    <row r="24" spans="1:3">
      <c r="A24" t="s">
        <v>1430</v>
      </c>
      <c r="B24" t="s">
        <v>898</v>
      </c>
      <c r="C24">
        <v>30.558</v>
      </c>
    </row>
    <row r="25" spans="1:3">
      <c r="A25" t="s">
        <v>1387</v>
      </c>
      <c r="B25" t="s">
        <v>903</v>
      </c>
      <c r="C25">
        <v>30.510999999999999</v>
      </c>
    </row>
    <row r="26" spans="1:3">
      <c r="A26" t="s">
        <v>1431</v>
      </c>
      <c r="B26" t="s">
        <v>899</v>
      </c>
      <c r="C26">
        <v>30.22</v>
      </c>
    </row>
    <row r="27" spans="1:3">
      <c r="A27" t="s">
        <v>1429</v>
      </c>
      <c r="B27" t="s">
        <v>889</v>
      </c>
      <c r="C27">
        <v>30.143999999999998</v>
      </c>
    </row>
    <row r="28" spans="1:3">
      <c r="A28" t="s">
        <v>1442</v>
      </c>
      <c r="B28" t="s">
        <v>893</v>
      </c>
      <c r="C28">
        <v>30.123000000000001</v>
      </c>
    </row>
    <row r="29" spans="1:3">
      <c r="A29" t="s">
        <v>1416</v>
      </c>
      <c r="B29" t="s">
        <v>902</v>
      </c>
      <c r="C29">
        <v>30.077999999999999</v>
      </c>
    </row>
    <row r="30" spans="1:3">
      <c r="A30" t="s">
        <v>1398</v>
      </c>
      <c r="B30" t="s">
        <v>910</v>
      </c>
      <c r="C30">
        <v>30.056000000000001</v>
      </c>
    </row>
    <row r="31" spans="1:3">
      <c r="A31" t="s">
        <v>1405</v>
      </c>
      <c r="B31" t="s">
        <v>856</v>
      </c>
      <c r="C31">
        <v>30.053000000000001</v>
      </c>
    </row>
    <row r="32" spans="1:3">
      <c r="A32" t="s">
        <v>1458</v>
      </c>
      <c r="B32" t="s">
        <v>904</v>
      </c>
      <c r="C32">
        <v>30.045000000000002</v>
      </c>
    </row>
    <row r="33" spans="1:3">
      <c r="A33" t="s">
        <v>1407</v>
      </c>
      <c r="B33" t="s">
        <v>862</v>
      </c>
      <c r="C33">
        <v>30.021000000000001</v>
      </c>
    </row>
    <row r="34" spans="1:3">
      <c r="A34" t="s">
        <v>1414</v>
      </c>
      <c r="B34" s="433" t="s">
        <v>851</v>
      </c>
      <c r="C34" s="433">
        <v>29.995999999999999</v>
      </c>
    </row>
    <row r="35" spans="1:3">
      <c r="A35" t="s">
        <v>1455</v>
      </c>
      <c r="B35" t="s">
        <v>916</v>
      </c>
      <c r="C35">
        <v>29.931000000000001</v>
      </c>
    </row>
    <row r="36" spans="1:3">
      <c r="A36" t="s">
        <v>1449</v>
      </c>
      <c r="B36" t="s">
        <v>867</v>
      </c>
      <c r="C36">
        <v>29.904</v>
      </c>
    </row>
    <row r="37" spans="1:3">
      <c r="A37" t="s">
        <v>1446</v>
      </c>
      <c r="B37" t="s">
        <v>905</v>
      </c>
      <c r="C37">
        <v>29.888000000000002</v>
      </c>
    </row>
    <row r="38" spans="1:3">
      <c r="A38" t="s">
        <v>1460</v>
      </c>
      <c r="B38" t="s">
        <v>906</v>
      </c>
      <c r="C38">
        <v>29.847999999999999</v>
      </c>
    </row>
    <row r="39" spans="1:3">
      <c r="A39" t="s">
        <v>1419</v>
      </c>
      <c r="B39" t="s">
        <v>877</v>
      </c>
      <c r="C39">
        <v>29.785</v>
      </c>
    </row>
    <row r="40" spans="1:3">
      <c r="A40" t="s">
        <v>1434</v>
      </c>
      <c r="B40" t="s">
        <v>907</v>
      </c>
      <c r="C40">
        <v>29.753</v>
      </c>
    </row>
    <row r="41" spans="1:3">
      <c r="A41" t="s">
        <v>1433</v>
      </c>
      <c r="B41" t="s">
        <v>886</v>
      </c>
      <c r="C41">
        <v>29.736999999999998</v>
      </c>
    </row>
    <row r="42" spans="1:3">
      <c r="A42" t="s">
        <v>1439</v>
      </c>
      <c r="B42" t="s">
        <v>855</v>
      </c>
      <c r="C42">
        <v>29.702999999999999</v>
      </c>
    </row>
    <row r="43" spans="1:3">
      <c r="A43" t="s">
        <v>1408</v>
      </c>
      <c r="B43" t="s">
        <v>852</v>
      </c>
      <c r="C43">
        <v>29.591000000000001</v>
      </c>
    </row>
    <row r="44" spans="1:3">
      <c r="A44" t="s">
        <v>1443</v>
      </c>
      <c r="B44" t="s">
        <v>871</v>
      </c>
      <c r="C44">
        <v>29.577999999999999</v>
      </c>
    </row>
    <row r="45" spans="1:3">
      <c r="A45" t="s">
        <v>1480</v>
      </c>
      <c r="B45" t="s">
        <v>924</v>
      </c>
      <c r="C45">
        <v>29.564</v>
      </c>
    </row>
    <row r="46" spans="1:3">
      <c r="A46" t="s">
        <v>1402</v>
      </c>
      <c r="B46" t="s">
        <v>853</v>
      </c>
      <c r="C46">
        <v>29.552</v>
      </c>
    </row>
    <row r="47" spans="1:3">
      <c r="A47" t="s">
        <v>1423</v>
      </c>
      <c r="B47" t="s">
        <v>869</v>
      </c>
      <c r="C47">
        <v>29.448</v>
      </c>
    </row>
    <row r="48" spans="1:3">
      <c r="A48" t="s">
        <v>1463</v>
      </c>
      <c r="B48" t="s">
        <v>884</v>
      </c>
      <c r="C48">
        <v>29.231999999999999</v>
      </c>
    </row>
    <row r="49" spans="1:3">
      <c r="A49" t="s">
        <v>1437</v>
      </c>
      <c r="B49" t="s">
        <v>927</v>
      </c>
      <c r="C49">
        <v>29.183</v>
      </c>
    </row>
    <row r="50" spans="1:3">
      <c r="A50" t="s">
        <v>1435</v>
      </c>
      <c r="B50" t="s">
        <v>868</v>
      </c>
      <c r="C50">
        <v>29.149000000000001</v>
      </c>
    </row>
    <row r="51" spans="1:3">
      <c r="A51" t="s">
        <v>1418</v>
      </c>
      <c r="B51" t="s">
        <v>866</v>
      </c>
      <c r="C51">
        <v>29.114000000000001</v>
      </c>
    </row>
    <row r="52" spans="1:3">
      <c r="A52" t="s">
        <v>1409</v>
      </c>
      <c r="B52" t="s">
        <v>901</v>
      </c>
      <c r="C52">
        <v>29.076000000000001</v>
      </c>
    </row>
    <row r="53" spans="1:3">
      <c r="A53" t="s">
        <v>1426</v>
      </c>
      <c r="B53" t="s">
        <v>879</v>
      </c>
      <c r="C53">
        <v>29.045000000000002</v>
      </c>
    </row>
    <row r="54" spans="1:3">
      <c r="A54" t="s">
        <v>1421</v>
      </c>
      <c r="B54" t="s">
        <v>888</v>
      </c>
      <c r="C54">
        <v>29.001000000000001</v>
      </c>
    </row>
    <row r="55" spans="1:3">
      <c r="A55" t="s">
        <v>1451</v>
      </c>
      <c r="B55" t="s">
        <v>872</v>
      </c>
      <c r="C55">
        <v>28.962</v>
      </c>
    </row>
    <row r="56" spans="1:3">
      <c r="A56" t="s">
        <v>1481</v>
      </c>
      <c r="B56" t="s">
        <v>925</v>
      </c>
      <c r="C56">
        <v>28.91</v>
      </c>
    </row>
    <row r="57" spans="1:3">
      <c r="A57" t="s">
        <v>1420</v>
      </c>
      <c r="B57" t="s">
        <v>882</v>
      </c>
      <c r="C57">
        <v>28.831</v>
      </c>
    </row>
    <row r="58" spans="1:3">
      <c r="A58" t="s">
        <v>1413</v>
      </c>
      <c r="B58" t="s">
        <v>870</v>
      </c>
      <c r="C58">
        <v>28.777999999999999</v>
      </c>
    </row>
    <row r="59" spans="1:3">
      <c r="A59" t="s">
        <v>1462</v>
      </c>
      <c r="B59" t="s">
        <v>883</v>
      </c>
      <c r="C59">
        <v>28.707000000000001</v>
      </c>
    </row>
    <row r="60" spans="1:3">
      <c r="A60" t="s">
        <v>1440</v>
      </c>
      <c r="B60" t="s">
        <v>880</v>
      </c>
      <c r="C60">
        <v>28.696000000000002</v>
      </c>
    </row>
    <row r="61" spans="1:3">
      <c r="A61" t="s">
        <v>1461</v>
      </c>
      <c r="B61" t="s">
        <v>885</v>
      </c>
      <c r="C61">
        <v>28.565000000000001</v>
      </c>
    </row>
    <row r="62" spans="1:3">
      <c r="A62" t="s">
        <v>1425</v>
      </c>
      <c r="B62" t="s">
        <v>865</v>
      </c>
      <c r="C62">
        <v>28.56</v>
      </c>
    </row>
    <row r="63" spans="1:3">
      <c r="A63" t="s">
        <v>1428</v>
      </c>
      <c r="B63" t="s">
        <v>876</v>
      </c>
      <c r="C63">
        <v>28.456</v>
      </c>
    </row>
    <row r="64" spans="1:3">
      <c r="A64" t="s">
        <v>1459</v>
      </c>
      <c r="B64" t="s">
        <v>873</v>
      </c>
      <c r="C64">
        <v>28.308</v>
      </c>
    </row>
    <row r="65" spans="1:3">
      <c r="A65" t="s">
        <v>1447</v>
      </c>
      <c r="B65" t="s">
        <v>875</v>
      </c>
      <c r="C65">
        <v>28.245999999999999</v>
      </c>
    </row>
    <row r="66" spans="1:3">
      <c r="A66" t="s">
        <v>1448</v>
      </c>
      <c r="B66" t="s">
        <v>887</v>
      </c>
      <c r="C66">
        <v>28.132000000000001</v>
      </c>
    </row>
    <row r="67" spans="1:3">
      <c r="A67" t="s">
        <v>1406</v>
      </c>
      <c r="B67" t="s">
        <v>861</v>
      </c>
      <c r="C67">
        <v>27.966999999999999</v>
      </c>
    </row>
    <row r="68" spans="1:3">
      <c r="A68" t="s">
        <v>1424</v>
      </c>
      <c r="B68" t="s">
        <v>900</v>
      </c>
      <c r="C68">
        <v>27.928999999999998</v>
      </c>
    </row>
    <row r="69" spans="1:3">
      <c r="A69" t="s">
        <v>1456</v>
      </c>
      <c r="B69" t="s">
        <v>878</v>
      </c>
      <c r="C69">
        <v>27.85</v>
      </c>
    </row>
    <row r="70" spans="1:3">
      <c r="A70" t="s">
        <v>1436</v>
      </c>
      <c r="B70" t="s">
        <v>892</v>
      </c>
      <c r="C70">
        <v>27.803999999999998</v>
      </c>
    </row>
    <row r="71" spans="1:3">
      <c r="A71" t="s">
        <v>1452</v>
      </c>
      <c r="B71" t="s">
        <v>917</v>
      </c>
      <c r="C71">
        <v>27.704000000000001</v>
      </c>
    </row>
    <row r="72" spans="1:3">
      <c r="A72" t="s">
        <v>1384</v>
      </c>
      <c r="B72" t="s">
        <v>881</v>
      </c>
      <c r="C72">
        <v>27.395</v>
      </c>
    </row>
    <row r="73" spans="1:3">
      <c r="A73" t="s">
        <v>1441</v>
      </c>
      <c r="B73" t="s">
        <v>928</v>
      </c>
      <c r="C73">
        <v>27.271999999999998</v>
      </c>
    </row>
    <row r="74" spans="1:3">
      <c r="A74" t="s">
        <v>1453</v>
      </c>
      <c r="B74" t="s">
        <v>929</v>
      </c>
      <c r="C74">
        <v>27.161999999999999</v>
      </c>
    </row>
    <row r="75" spans="1:3">
      <c r="A75" t="s">
        <v>1454</v>
      </c>
      <c r="B75" t="s">
        <v>874</v>
      </c>
      <c r="C75">
        <v>27.106999999999999</v>
      </c>
    </row>
    <row r="76" spans="1:3">
      <c r="A76" t="s">
        <v>1394</v>
      </c>
      <c r="B76" t="s">
        <v>860</v>
      </c>
      <c r="C76">
        <v>26.7</v>
      </c>
    </row>
    <row r="77" spans="1:3">
      <c r="A77" t="s">
        <v>1400</v>
      </c>
      <c r="B77" s="433" t="s">
        <v>859</v>
      </c>
      <c r="C77" s="433">
        <v>26.594000000000001</v>
      </c>
    </row>
    <row r="78" spans="1:3">
      <c r="A78"/>
      <c r="B78"/>
      <c r="C78"/>
    </row>
    <row r="79" spans="1:3">
      <c r="A79"/>
      <c r="B79"/>
      <c r="C79"/>
    </row>
    <row r="80" spans="1:3">
      <c r="A80"/>
      <c r="B80"/>
      <c r="C80"/>
    </row>
    <row r="81" customFormat="1"/>
    <row r="82" customFormat="1"/>
    <row r="83" customFormat="1"/>
    <row r="84" customFormat="1"/>
    <row r="85" customFormat="1"/>
    <row r="86" customFormat="1"/>
    <row r="87" customFormat="1"/>
    <row r="88" customFormat="1"/>
    <row r="89" customFormat="1"/>
    <row r="90" customFormat="1"/>
    <row r="91" customFormat="1"/>
    <row r="92" customFormat="1"/>
    <row r="93" customFormat="1"/>
    <row r="94" customFormat="1"/>
    <row r="95" customFormat="1"/>
    <row r="96" customFormat="1"/>
    <row r="97" customFormat="1"/>
    <row r="98" customFormat="1"/>
  </sheetData>
  <sortState xmlns:xlrd2="http://schemas.microsoft.com/office/spreadsheetml/2017/richdata2" ref="A2:C98">
    <sortCondition descending="1" ref="C2:C98"/>
  </sortState>
  <pageMargins left="0.7" right="0.7" top="0.75" bottom="0.75" header="0.3" footer="0.3"/>
  <pageSetup orientation="portrait" horizontalDpi="0" verticalDpi="0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7BF1C6-E5F6-264C-814A-2963A7440BB0}">
  <sheetPr>
    <pageSetUpPr fitToPage="1"/>
  </sheetPr>
  <dimension ref="A1:V43"/>
  <sheetViews>
    <sheetView workbookViewId="0">
      <selection activeCell="B19" sqref="B19:D31"/>
    </sheetView>
  </sheetViews>
  <sheetFormatPr baseColWidth="10" defaultRowHeight="16"/>
  <cols>
    <col min="1" max="1" width="1.85546875" bestFit="1" customWidth="1"/>
    <col min="2" max="2" width="9.28515625" bestFit="1" customWidth="1"/>
    <col min="3" max="3" width="8" bestFit="1" customWidth="1"/>
    <col min="4" max="5" width="9.28515625" bestFit="1" customWidth="1"/>
    <col min="6" max="7" width="8" bestFit="1" customWidth="1"/>
    <col min="8" max="9" width="9.28515625" bestFit="1" customWidth="1"/>
    <col min="10" max="10" width="1.140625" customWidth="1"/>
    <col min="11" max="11" width="20.7109375" customWidth="1"/>
    <col min="12" max="12" width="10.85546875" customWidth="1"/>
    <col min="13" max="13" width="9.140625" customWidth="1"/>
    <col min="14" max="14" width="1" customWidth="1"/>
    <col min="17" max="17" width="1.140625" customWidth="1"/>
    <col min="18" max="18" width="4.42578125" bestFit="1" customWidth="1"/>
    <col min="19" max="19" width="1.5703125" customWidth="1"/>
    <col min="20" max="20" width="5.140625" bestFit="1" customWidth="1"/>
    <col min="21" max="21" width="8" bestFit="1" customWidth="1"/>
  </cols>
  <sheetData>
    <row r="1" spans="1:22" ht="17" thickBot="1">
      <c r="A1" s="50"/>
      <c r="B1" s="486" t="s">
        <v>577</v>
      </c>
      <c r="C1" s="486" t="s">
        <v>578</v>
      </c>
      <c r="D1" s="486" t="s">
        <v>579</v>
      </c>
      <c r="E1" s="486" t="s">
        <v>580</v>
      </c>
      <c r="F1" s="486" t="s">
        <v>581</v>
      </c>
      <c r="G1" s="486" t="s">
        <v>582</v>
      </c>
      <c r="H1" s="486" t="s">
        <v>583</v>
      </c>
      <c r="I1" s="486" t="s">
        <v>584</v>
      </c>
      <c r="J1" s="50"/>
      <c r="K1" s="50"/>
      <c r="L1" s="50"/>
      <c r="M1" s="50"/>
      <c r="N1" s="50"/>
      <c r="O1" s="50"/>
      <c r="P1" s="50"/>
      <c r="Q1" s="50"/>
      <c r="R1" s="50"/>
      <c r="S1" s="50"/>
      <c r="T1" s="50"/>
      <c r="U1" s="50"/>
      <c r="V1" s="50"/>
    </row>
    <row r="2" spans="1:22" ht="17" thickBot="1">
      <c r="A2" s="434">
        <v>1</v>
      </c>
      <c r="B2" s="464" t="s">
        <v>81</v>
      </c>
      <c r="C2" s="465" t="s">
        <v>87</v>
      </c>
      <c r="D2" s="465" t="s">
        <v>151</v>
      </c>
      <c r="E2" s="465" t="s">
        <v>153</v>
      </c>
      <c r="F2" s="465" t="s">
        <v>201</v>
      </c>
      <c r="G2" s="465" t="s">
        <v>207</v>
      </c>
      <c r="H2" s="465" t="s">
        <v>209</v>
      </c>
      <c r="I2" s="466" t="s">
        <v>375</v>
      </c>
      <c r="J2" s="50"/>
      <c r="K2" s="50"/>
      <c r="L2" s="50"/>
      <c r="M2" s="50"/>
      <c r="N2" s="50"/>
      <c r="O2" s="50"/>
      <c r="P2" s="50"/>
      <c r="Q2" s="50"/>
      <c r="R2" s="50"/>
      <c r="S2" s="50"/>
      <c r="T2" s="50"/>
      <c r="U2" s="50"/>
      <c r="V2" s="50"/>
    </row>
    <row r="3" spans="1:22" ht="17" thickBot="1">
      <c r="A3" s="50"/>
      <c r="B3" s="437"/>
      <c r="C3" s="437"/>
      <c r="D3" s="437"/>
      <c r="E3" s="437"/>
      <c r="F3" s="437"/>
      <c r="G3" s="437"/>
      <c r="H3" s="437"/>
      <c r="I3" s="437"/>
      <c r="J3" s="50"/>
      <c r="K3" s="50"/>
      <c r="L3" s="50"/>
      <c r="M3" s="50"/>
      <c r="N3" s="109"/>
      <c r="O3" s="110" t="s">
        <v>478</v>
      </c>
      <c r="P3" s="111"/>
      <c r="Q3" s="111"/>
      <c r="R3" s="112"/>
      <c r="S3" s="50"/>
      <c r="T3" s="435" t="s">
        <v>498</v>
      </c>
      <c r="U3" s="436">
        <f>COUNTIF(B2:I8, "*")</f>
        <v>32</v>
      </c>
      <c r="V3" s="50"/>
    </row>
    <row r="4" spans="1:22" ht="17" thickBot="1">
      <c r="A4" s="434">
        <v>2</v>
      </c>
      <c r="B4" s="460" t="s">
        <v>425</v>
      </c>
      <c r="C4" s="461" t="s">
        <v>435</v>
      </c>
      <c r="D4" s="461" t="s">
        <v>588</v>
      </c>
      <c r="E4" s="461" t="s">
        <v>589</v>
      </c>
      <c r="F4" s="462" t="s">
        <v>606</v>
      </c>
      <c r="G4" s="462" t="s">
        <v>644</v>
      </c>
      <c r="H4" s="462" t="s">
        <v>647</v>
      </c>
      <c r="I4" s="463" t="s">
        <v>657</v>
      </c>
      <c r="J4" s="50"/>
      <c r="K4" s="50"/>
      <c r="L4" s="50"/>
      <c r="M4" s="50"/>
      <c r="N4" s="116"/>
      <c r="O4" s="117" t="s">
        <v>481</v>
      </c>
      <c r="P4" s="117" t="s">
        <v>482</v>
      </c>
      <c r="Q4" s="117"/>
      <c r="R4" s="118"/>
      <c r="S4" s="50"/>
      <c r="T4" s="50"/>
      <c r="U4" s="50"/>
      <c r="V4" s="50"/>
    </row>
    <row r="5" spans="1:22" ht="17" thickBot="1">
      <c r="A5" s="50"/>
      <c r="B5" s="50"/>
      <c r="C5" s="50"/>
      <c r="D5" s="50"/>
      <c r="E5" s="50"/>
      <c r="F5" s="50"/>
      <c r="G5" s="50"/>
      <c r="H5" s="50"/>
      <c r="I5" s="50"/>
      <c r="J5" s="50"/>
      <c r="K5" s="50"/>
      <c r="L5" s="50"/>
      <c r="M5" s="50"/>
      <c r="N5" s="116"/>
      <c r="O5" s="111" t="s">
        <v>484</v>
      </c>
      <c r="P5" s="112" t="s">
        <v>485</v>
      </c>
      <c r="Q5" s="117"/>
      <c r="R5" s="118"/>
      <c r="S5" s="50"/>
      <c r="T5" s="50"/>
      <c r="U5" s="50"/>
      <c r="V5" s="50"/>
    </row>
    <row r="6" spans="1:22" ht="17" thickBot="1">
      <c r="A6" s="434">
        <v>3</v>
      </c>
      <c r="B6" s="456" t="s">
        <v>667</v>
      </c>
      <c r="C6" s="457" t="s">
        <v>698</v>
      </c>
      <c r="D6" s="457" t="s">
        <v>725</v>
      </c>
      <c r="E6" s="457" t="s">
        <v>750</v>
      </c>
      <c r="F6" s="458" t="s">
        <v>759</v>
      </c>
      <c r="G6" s="458" t="s">
        <v>762</v>
      </c>
      <c r="H6" s="458" t="s">
        <v>922</v>
      </c>
      <c r="I6" s="459" t="s">
        <v>923</v>
      </c>
      <c r="J6" s="50"/>
      <c r="K6" s="50"/>
      <c r="L6" s="50"/>
      <c r="M6" s="50"/>
      <c r="N6" s="116"/>
      <c r="O6" s="117" t="s">
        <v>486</v>
      </c>
      <c r="P6" s="118" t="s">
        <v>487</v>
      </c>
      <c r="Q6" s="117"/>
      <c r="R6" s="123" t="s">
        <v>488</v>
      </c>
      <c r="S6" s="50"/>
      <c r="T6" s="50"/>
      <c r="U6" s="50"/>
      <c r="V6" s="50"/>
    </row>
    <row r="7" spans="1:22" ht="17" thickBot="1">
      <c r="A7" s="50"/>
      <c r="B7" s="437"/>
      <c r="C7" s="437"/>
      <c r="D7" s="437"/>
      <c r="E7" s="437"/>
      <c r="F7" s="437"/>
      <c r="G7" s="437"/>
      <c r="H7" s="437"/>
      <c r="I7" s="437"/>
      <c r="J7" s="50"/>
      <c r="K7" s="50"/>
      <c r="L7" s="50"/>
      <c r="M7" s="50"/>
      <c r="N7" s="116"/>
      <c r="O7" s="124" t="s">
        <v>490</v>
      </c>
      <c r="P7" s="125" t="s">
        <v>482</v>
      </c>
      <c r="Q7" s="117"/>
      <c r="R7" s="118"/>
      <c r="S7" s="50"/>
      <c r="T7" s="50"/>
      <c r="U7" s="50"/>
      <c r="V7" s="50"/>
    </row>
    <row r="8" spans="1:22" ht="17" thickBot="1">
      <c r="A8" s="434">
        <v>4</v>
      </c>
      <c r="B8" s="467" t="s">
        <v>797</v>
      </c>
      <c r="C8" s="458" t="s">
        <v>808</v>
      </c>
      <c r="D8" s="458" t="s">
        <v>835</v>
      </c>
      <c r="E8" s="458" t="s">
        <v>845</v>
      </c>
      <c r="F8" s="458" t="s">
        <v>851</v>
      </c>
      <c r="G8" s="468" t="s">
        <v>859</v>
      </c>
      <c r="H8" s="468" t="s">
        <v>897</v>
      </c>
      <c r="I8" s="469" t="s">
        <v>914</v>
      </c>
      <c r="J8" s="50"/>
      <c r="K8" s="50"/>
      <c r="L8" s="50"/>
      <c r="M8" s="50"/>
      <c r="N8" s="126"/>
      <c r="O8" s="124" t="s">
        <v>492</v>
      </c>
      <c r="P8" s="124" t="s">
        <v>493</v>
      </c>
      <c r="Q8" s="124"/>
      <c r="R8" s="125"/>
      <c r="S8" s="50"/>
      <c r="T8" s="50"/>
      <c r="U8" s="50"/>
      <c r="V8" s="50"/>
    </row>
    <row r="9" spans="1:22" ht="8" customHeight="1" thickBot="1">
      <c r="A9" s="50"/>
      <c r="B9" s="50"/>
      <c r="C9" s="50"/>
      <c r="D9" s="50"/>
      <c r="E9" s="50"/>
      <c r="F9" s="50"/>
      <c r="G9" s="50"/>
      <c r="H9" s="50"/>
      <c r="I9" s="50"/>
      <c r="J9" s="50"/>
      <c r="K9" s="50"/>
      <c r="L9" s="50"/>
      <c r="M9" s="50"/>
      <c r="N9" s="50"/>
      <c r="O9" s="50"/>
      <c r="P9" s="50"/>
      <c r="Q9" s="50"/>
      <c r="R9" s="50"/>
      <c r="S9" s="50"/>
      <c r="T9" s="50"/>
      <c r="U9" s="50"/>
      <c r="V9" s="50"/>
    </row>
    <row r="10" spans="1:22" ht="35" thickBot="1">
      <c r="A10" s="50"/>
      <c r="E10" s="50"/>
      <c r="F10" s="50"/>
      <c r="G10" s="50"/>
      <c r="H10" s="50"/>
      <c r="I10" s="50"/>
      <c r="K10" s="438" t="s">
        <v>479</v>
      </c>
      <c r="L10" s="439" t="s">
        <v>1483</v>
      </c>
      <c r="M10" s="440" t="str">
        <f>$U$3 &amp;" rxns (+error)"</f>
        <v>32 rxns (+error)</v>
      </c>
      <c r="N10" s="50"/>
      <c r="O10" s="50"/>
      <c r="P10" s="50"/>
      <c r="Q10" s="50"/>
      <c r="R10" s="50"/>
      <c r="S10" s="50"/>
      <c r="T10" s="50"/>
      <c r="U10" s="50"/>
      <c r="V10" s="50"/>
    </row>
    <row r="11" spans="1:22" ht="18" thickBot="1">
      <c r="A11" s="50"/>
      <c r="B11" s="480" t="s">
        <v>225</v>
      </c>
      <c r="C11" s="481" t="s">
        <v>1485</v>
      </c>
      <c r="D11" s="482" t="s">
        <v>1486</v>
      </c>
      <c r="E11" s="482" t="s">
        <v>1475</v>
      </c>
      <c r="H11" s="50"/>
      <c r="I11" s="50"/>
      <c r="K11" s="441" t="s">
        <v>483</v>
      </c>
      <c r="L11" s="442">
        <v>0.4</v>
      </c>
      <c r="M11" s="443">
        <f t="shared" ref="M11:M18" si="0">L11*$U$3*1.1</f>
        <v>14.080000000000002</v>
      </c>
      <c r="N11" s="50"/>
      <c r="O11" s="50"/>
      <c r="P11" s="50"/>
      <c r="Q11" s="50"/>
      <c r="R11" s="50"/>
      <c r="S11" s="50"/>
      <c r="T11" s="50"/>
      <c r="U11" s="50"/>
      <c r="V11" s="50"/>
    </row>
    <row r="12" spans="1:22" ht="20" thickTop="1">
      <c r="B12" s="487" t="s">
        <v>81</v>
      </c>
      <c r="C12" s="488">
        <v>1</v>
      </c>
      <c r="D12" s="489" t="s">
        <v>1461</v>
      </c>
      <c r="E12" s="489"/>
      <c r="K12" s="444" t="s">
        <v>1484</v>
      </c>
      <c r="L12" s="445">
        <v>9.6999999999999993</v>
      </c>
      <c r="M12" s="446">
        <f t="shared" si="0"/>
        <v>341.44</v>
      </c>
      <c r="N12" s="50"/>
      <c r="O12" s="50"/>
      <c r="P12" s="50"/>
      <c r="Q12" s="50"/>
      <c r="R12" s="50"/>
      <c r="S12" s="50"/>
      <c r="T12" s="50"/>
      <c r="U12" s="50"/>
      <c r="V12" s="50"/>
    </row>
    <row r="13" spans="1:22" ht="17">
      <c r="B13" s="470" t="s">
        <v>87</v>
      </c>
      <c r="C13" s="484">
        <v>1</v>
      </c>
      <c r="D13" s="471" t="s">
        <v>1421</v>
      </c>
      <c r="E13" s="471"/>
      <c r="K13" s="444" t="s">
        <v>489</v>
      </c>
      <c r="L13" s="445">
        <v>0.4</v>
      </c>
      <c r="M13" s="446">
        <f t="shared" si="0"/>
        <v>14.080000000000002</v>
      </c>
      <c r="N13" s="50"/>
      <c r="O13" s="50"/>
      <c r="P13" s="50"/>
      <c r="Q13" s="50"/>
      <c r="R13" s="50"/>
      <c r="S13" s="50"/>
      <c r="T13" s="50"/>
      <c r="U13" s="50"/>
      <c r="V13" s="50"/>
    </row>
    <row r="14" spans="1:22" ht="17">
      <c r="B14" s="470" t="s">
        <v>151</v>
      </c>
      <c r="C14" s="484">
        <v>1</v>
      </c>
      <c r="D14" s="471" t="s">
        <v>1444</v>
      </c>
      <c r="E14" s="471"/>
      <c r="K14" s="444" t="s">
        <v>491</v>
      </c>
      <c r="L14" s="445">
        <v>0.4</v>
      </c>
      <c r="M14" s="446">
        <f t="shared" si="0"/>
        <v>14.080000000000002</v>
      </c>
      <c r="N14" s="50"/>
      <c r="O14" s="50"/>
      <c r="P14" s="50"/>
      <c r="Q14" s="50"/>
      <c r="R14" s="50"/>
      <c r="S14" s="50"/>
      <c r="T14" s="50"/>
      <c r="U14" s="50"/>
      <c r="V14" s="50"/>
    </row>
    <row r="15" spans="1:22" ht="17">
      <c r="B15" s="470" t="s">
        <v>153</v>
      </c>
      <c r="C15" s="484">
        <v>1</v>
      </c>
      <c r="D15" s="471" t="s">
        <v>1438</v>
      </c>
      <c r="E15" s="471"/>
      <c r="K15" s="444" t="s">
        <v>494</v>
      </c>
      <c r="L15" s="445">
        <v>2.4</v>
      </c>
      <c r="M15" s="446">
        <f t="shared" si="0"/>
        <v>84.48</v>
      </c>
      <c r="N15" s="50"/>
      <c r="O15" s="50"/>
      <c r="P15" s="50"/>
      <c r="Q15" s="50"/>
      <c r="R15" s="50"/>
      <c r="S15" s="50"/>
      <c r="T15" s="50"/>
      <c r="U15" s="50"/>
      <c r="V15" s="50"/>
    </row>
    <row r="16" spans="1:22" ht="17">
      <c r="B16" s="470" t="s">
        <v>201</v>
      </c>
      <c r="C16" s="484">
        <v>1</v>
      </c>
      <c r="D16" s="471" t="s">
        <v>1453</v>
      </c>
      <c r="E16" s="471"/>
      <c r="K16" s="444" t="s">
        <v>495</v>
      </c>
      <c r="L16" s="445">
        <v>0.3</v>
      </c>
      <c r="M16" s="446">
        <f t="shared" si="0"/>
        <v>10.56</v>
      </c>
      <c r="N16" s="50"/>
      <c r="O16" s="50"/>
      <c r="P16" s="50"/>
      <c r="Q16" s="50"/>
      <c r="R16" s="50"/>
      <c r="S16" s="50"/>
      <c r="T16" s="50"/>
      <c r="U16" s="50"/>
      <c r="V16" s="50"/>
    </row>
    <row r="17" spans="2:22" ht="17">
      <c r="B17" s="470" t="s">
        <v>207</v>
      </c>
      <c r="C17" s="484">
        <v>1</v>
      </c>
      <c r="D17" s="471" t="s">
        <v>1487</v>
      </c>
      <c r="E17" s="471"/>
      <c r="K17" s="444" t="s">
        <v>496</v>
      </c>
      <c r="L17" s="445">
        <v>2</v>
      </c>
      <c r="M17" s="446">
        <f t="shared" si="0"/>
        <v>70.400000000000006</v>
      </c>
      <c r="N17" s="50"/>
      <c r="O17" s="50"/>
      <c r="P17" s="50"/>
      <c r="Q17" s="50"/>
      <c r="R17" s="50"/>
      <c r="S17" s="50"/>
      <c r="T17" s="50"/>
      <c r="U17" s="50"/>
      <c r="V17" s="50"/>
    </row>
    <row r="18" spans="2:22" ht="18" thickBot="1">
      <c r="B18" s="470" t="s">
        <v>209</v>
      </c>
      <c r="C18" s="484">
        <v>1</v>
      </c>
      <c r="D18" s="471" t="s">
        <v>1488</v>
      </c>
      <c r="E18" s="471"/>
      <c r="K18" s="447" t="s">
        <v>497</v>
      </c>
      <c r="L18" s="448">
        <v>0.4</v>
      </c>
      <c r="M18" s="449">
        <f t="shared" si="0"/>
        <v>14.080000000000002</v>
      </c>
      <c r="N18" s="50"/>
      <c r="O18" s="50"/>
      <c r="P18" s="50"/>
      <c r="Q18" s="50"/>
      <c r="R18" s="50"/>
      <c r="S18" s="50"/>
      <c r="T18" s="50"/>
      <c r="U18" s="50"/>
      <c r="V18" s="50"/>
    </row>
    <row r="19" spans="2:22" ht="18" thickBot="1">
      <c r="B19" s="490" t="s">
        <v>375</v>
      </c>
      <c r="C19" s="485">
        <v>2</v>
      </c>
      <c r="D19" s="478" t="s">
        <v>1426</v>
      </c>
      <c r="E19" s="478"/>
      <c r="K19" s="450" t="s">
        <v>1371</v>
      </c>
      <c r="L19" s="451">
        <v>4</v>
      </c>
      <c r="M19" s="452"/>
      <c r="N19" s="50"/>
      <c r="O19" s="50"/>
      <c r="P19" s="50"/>
      <c r="Q19" s="50"/>
      <c r="R19" s="50"/>
      <c r="S19" s="50"/>
      <c r="T19" s="50"/>
      <c r="U19" s="50"/>
      <c r="V19" s="50"/>
    </row>
    <row r="20" spans="2:22" ht="17" thickBot="1">
      <c r="B20" s="491" t="s">
        <v>425</v>
      </c>
      <c r="C20" s="492">
        <v>2</v>
      </c>
      <c r="D20" s="493" t="s">
        <v>1397</v>
      </c>
      <c r="E20" s="498">
        <v>32.360999999999997</v>
      </c>
      <c r="K20" s="453" t="s">
        <v>468</v>
      </c>
      <c r="L20" s="454">
        <f>SUM(L11:L19)</f>
        <v>20</v>
      </c>
      <c r="M20" s="455">
        <f>SUM(M11:M18)</f>
        <v>563.20000000000005</v>
      </c>
      <c r="N20" s="50"/>
      <c r="O20" s="50"/>
      <c r="P20" s="50"/>
      <c r="Q20" s="50"/>
      <c r="R20" s="50"/>
      <c r="S20" s="50"/>
      <c r="T20" s="50"/>
      <c r="U20" s="50"/>
      <c r="V20" s="50"/>
    </row>
    <row r="21" spans="2:22">
      <c r="B21" s="472" t="s">
        <v>435</v>
      </c>
      <c r="C21" s="484">
        <v>2</v>
      </c>
      <c r="D21" s="471" t="s">
        <v>1471</v>
      </c>
      <c r="E21" s="314"/>
      <c r="N21" s="50"/>
      <c r="O21" s="50"/>
      <c r="P21" s="50"/>
      <c r="Q21" s="50"/>
      <c r="R21" s="50"/>
      <c r="S21" s="50"/>
      <c r="T21" s="50"/>
      <c r="U21" s="50"/>
      <c r="V21" s="50"/>
    </row>
    <row r="22" spans="2:22">
      <c r="B22" s="472" t="s">
        <v>588</v>
      </c>
      <c r="C22" s="484">
        <v>2</v>
      </c>
      <c r="D22" s="471" t="s">
        <v>1472</v>
      </c>
      <c r="E22" s="314"/>
      <c r="N22" s="50"/>
      <c r="O22" s="50"/>
      <c r="P22" s="50"/>
      <c r="Q22" s="50"/>
      <c r="R22" s="50"/>
      <c r="S22" s="50"/>
      <c r="T22" s="50"/>
      <c r="U22" s="50"/>
      <c r="V22" s="50"/>
    </row>
    <row r="23" spans="2:22">
      <c r="B23" s="472" t="s">
        <v>589</v>
      </c>
      <c r="C23" s="484">
        <v>2</v>
      </c>
      <c r="D23" s="471" t="s">
        <v>1437</v>
      </c>
      <c r="E23" s="314"/>
    </row>
    <row r="24" spans="2:22">
      <c r="B24" s="473" t="s">
        <v>606</v>
      </c>
      <c r="C24" s="484">
        <v>3</v>
      </c>
      <c r="D24" s="471" t="s">
        <v>1423</v>
      </c>
      <c r="E24" s="314"/>
    </row>
    <row r="25" spans="2:22">
      <c r="B25" s="473" t="s">
        <v>644</v>
      </c>
      <c r="C25" s="484">
        <v>3</v>
      </c>
      <c r="D25" s="471" t="s">
        <v>1427</v>
      </c>
      <c r="E25" s="314"/>
    </row>
    <row r="26" spans="2:22">
      <c r="B26" s="473" t="s">
        <v>647</v>
      </c>
      <c r="C26" s="484">
        <v>3</v>
      </c>
      <c r="D26" s="471" t="s">
        <v>1393</v>
      </c>
      <c r="E26" s="314"/>
    </row>
    <row r="27" spans="2:22" ht="17" thickBot="1">
      <c r="B27" s="494" t="s">
        <v>657</v>
      </c>
      <c r="C27" s="485">
        <v>4</v>
      </c>
      <c r="D27" s="478" t="s">
        <v>1400</v>
      </c>
      <c r="E27" s="499">
        <v>35.012</v>
      </c>
    </row>
    <row r="28" spans="2:22">
      <c r="B28" s="496" t="s">
        <v>667</v>
      </c>
      <c r="C28" s="492">
        <v>4</v>
      </c>
      <c r="D28" s="493" t="s">
        <v>1449</v>
      </c>
      <c r="E28" s="493"/>
    </row>
    <row r="29" spans="2:22">
      <c r="B29" s="474" t="s">
        <v>698</v>
      </c>
      <c r="C29" s="484">
        <v>4</v>
      </c>
      <c r="D29" s="471" t="s">
        <v>1391</v>
      </c>
      <c r="E29" s="471"/>
    </row>
    <row r="30" spans="2:22">
      <c r="B30" s="474" t="s">
        <v>725</v>
      </c>
      <c r="C30" s="484">
        <v>4</v>
      </c>
      <c r="D30" s="471" t="s">
        <v>1444</v>
      </c>
      <c r="E30" s="471"/>
    </row>
    <row r="31" spans="2:22">
      <c r="B31" s="474" t="s">
        <v>750</v>
      </c>
      <c r="C31" s="484">
        <v>4</v>
      </c>
      <c r="D31" s="471" t="s">
        <v>1487</v>
      </c>
      <c r="E31" s="471"/>
    </row>
    <row r="32" spans="2:22">
      <c r="B32" s="475" t="s">
        <v>759</v>
      </c>
      <c r="C32" s="484">
        <v>5</v>
      </c>
      <c r="D32" s="471" t="s">
        <v>1414</v>
      </c>
      <c r="E32" s="471"/>
    </row>
    <row r="33" spans="2:5">
      <c r="B33" s="475" t="s">
        <v>762</v>
      </c>
      <c r="C33" s="484">
        <v>5</v>
      </c>
      <c r="D33" s="471" t="s">
        <v>1418</v>
      </c>
      <c r="E33" s="471"/>
    </row>
    <row r="34" spans="2:5">
      <c r="B34" s="475" t="s">
        <v>922</v>
      </c>
      <c r="C34" s="484">
        <v>5</v>
      </c>
      <c r="D34" s="471" t="s">
        <v>1459</v>
      </c>
      <c r="E34" s="471"/>
    </row>
    <row r="35" spans="2:5" ht="17" thickBot="1">
      <c r="B35" s="497" t="s">
        <v>923</v>
      </c>
      <c r="C35" s="485">
        <v>5</v>
      </c>
      <c r="D35" s="478" t="s">
        <v>1454</v>
      </c>
      <c r="E35" s="478"/>
    </row>
    <row r="36" spans="2:5">
      <c r="B36" s="495" t="s">
        <v>797</v>
      </c>
      <c r="C36" s="483">
        <v>5</v>
      </c>
      <c r="D36" s="479" t="s">
        <v>1461</v>
      </c>
      <c r="E36" s="479"/>
    </row>
    <row r="37" spans="2:5">
      <c r="B37" s="475" t="s">
        <v>808</v>
      </c>
      <c r="C37" s="484">
        <v>5</v>
      </c>
      <c r="D37" s="471" t="s">
        <v>1390</v>
      </c>
      <c r="E37" s="471"/>
    </row>
    <row r="38" spans="2:5">
      <c r="B38" s="475" t="s">
        <v>835</v>
      </c>
      <c r="C38" s="484">
        <v>5</v>
      </c>
      <c r="D38" s="471" t="s">
        <v>1397</v>
      </c>
      <c r="E38" s="471"/>
    </row>
    <row r="39" spans="2:5">
      <c r="B39" s="475" t="s">
        <v>845</v>
      </c>
      <c r="C39" s="484">
        <v>5</v>
      </c>
      <c r="D39" s="471" t="s">
        <v>1455</v>
      </c>
      <c r="E39" s="471"/>
    </row>
    <row r="40" spans="2:5">
      <c r="B40" s="475" t="s">
        <v>851</v>
      </c>
      <c r="C40" s="484">
        <v>5</v>
      </c>
      <c r="D40" s="471" t="s">
        <v>1437</v>
      </c>
      <c r="E40" s="471"/>
    </row>
    <row r="41" spans="2:5">
      <c r="B41" s="476" t="s">
        <v>859</v>
      </c>
      <c r="C41" s="484">
        <v>6</v>
      </c>
      <c r="D41" s="471" t="s">
        <v>1400</v>
      </c>
      <c r="E41" s="471"/>
    </row>
    <row r="42" spans="2:5">
      <c r="B42" s="476" t="s">
        <v>897</v>
      </c>
      <c r="C42" s="484">
        <v>6</v>
      </c>
      <c r="D42" s="471" t="s">
        <v>1450</v>
      </c>
      <c r="E42" s="471"/>
    </row>
    <row r="43" spans="2:5" ht="17" thickBot="1">
      <c r="B43" s="477" t="s">
        <v>914</v>
      </c>
      <c r="C43" s="485">
        <v>6</v>
      </c>
      <c r="D43" s="478" t="s">
        <v>1393</v>
      </c>
      <c r="E43" s="478"/>
    </row>
  </sheetData>
  <pageMargins left="2" right="2" top="3" bottom="3" header="0.5" footer="0.5"/>
  <pageSetup scale="29" fitToHeight="5" orientation="portrait" horizontalDpi="0" verticalDpi="0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69DBCE-9C63-1E4D-93F4-D23194AA0596}">
  <sheetPr>
    <pageSetUpPr fitToPage="1"/>
  </sheetPr>
  <dimension ref="A1:V40"/>
  <sheetViews>
    <sheetView topLeftCell="A15" workbookViewId="0">
      <selection activeCell="E45" sqref="E45"/>
    </sheetView>
  </sheetViews>
  <sheetFormatPr baseColWidth="10" defaultRowHeight="16"/>
  <cols>
    <col min="1" max="1" width="1.85546875" bestFit="1" customWidth="1"/>
    <col min="2" max="2" width="9.28515625" bestFit="1" customWidth="1"/>
    <col min="3" max="3" width="8" bestFit="1" customWidth="1"/>
    <col min="4" max="5" width="9.28515625" bestFit="1" customWidth="1"/>
    <col min="6" max="7" width="8" bestFit="1" customWidth="1"/>
    <col min="8" max="9" width="9.28515625" bestFit="1" customWidth="1"/>
    <col min="10" max="10" width="1.140625" customWidth="1"/>
    <col min="11" max="11" width="20.7109375" customWidth="1"/>
    <col min="12" max="12" width="10.85546875" customWidth="1"/>
    <col min="13" max="13" width="9.140625" customWidth="1"/>
    <col min="14" max="14" width="1" customWidth="1"/>
    <col min="17" max="17" width="1.140625" customWidth="1"/>
    <col min="18" max="18" width="4.42578125" bestFit="1" customWidth="1"/>
    <col min="19" max="19" width="1.5703125" customWidth="1"/>
    <col min="20" max="20" width="5.140625" bestFit="1" customWidth="1"/>
    <col min="21" max="21" width="8" bestFit="1" customWidth="1"/>
  </cols>
  <sheetData>
    <row r="1" spans="1:22" ht="17" thickBot="1">
      <c r="A1" s="50"/>
      <c r="B1" s="486" t="s">
        <v>577</v>
      </c>
      <c r="C1" s="486" t="s">
        <v>578</v>
      </c>
      <c r="D1" s="486" t="s">
        <v>579</v>
      </c>
      <c r="E1" s="486" t="s">
        <v>580</v>
      </c>
      <c r="F1" s="486" t="s">
        <v>581</v>
      </c>
      <c r="G1" s="486" t="s">
        <v>582</v>
      </c>
      <c r="H1" s="486" t="s">
        <v>583</v>
      </c>
      <c r="I1" s="486" t="s">
        <v>584</v>
      </c>
      <c r="J1" s="50"/>
      <c r="K1" s="50"/>
      <c r="L1" s="50"/>
      <c r="M1" s="50"/>
      <c r="N1" s="50"/>
      <c r="O1" s="50"/>
      <c r="P1" s="50"/>
      <c r="Q1" s="50"/>
      <c r="R1" s="50"/>
      <c r="S1" s="50"/>
      <c r="T1" s="50"/>
      <c r="U1" s="50"/>
      <c r="V1" s="50"/>
    </row>
    <row r="2" spans="1:22" ht="17" thickBot="1">
      <c r="A2" s="434">
        <v>1</v>
      </c>
      <c r="B2" s="507" t="s">
        <v>425</v>
      </c>
      <c r="C2" s="508" t="s">
        <v>426</v>
      </c>
      <c r="D2" s="508" t="s">
        <v>428</v>
      </c>
      <c r="E2" s="508" t="s">
        <v>435</v>
      </c>
      <c r="F2" s="508" t="s">
        <v>436</v>
      </c>
      <c r="G2" s="457" t="s">
        <v>657</v>
      </c>
      <c r="H2" s="457" t="s">
        <v>671</v>
      </c>
      <c r="I2" s="501" t="s">
        <v>719</v>
      </c>
      <c r="J2" s="50"/>
      <c r="K2" s="50"/>
      <c r="L2" s="50"/>
      <c r="M2" s="50"/>
      <c r="N2" s="50"/>
      <c r="O2" s="50"/>
      <c r="P2" s="50"/>
      <c r="Q2" s="50"/>
      <c r="R2" s="50"/>
      <c r="S2" s="50"/>
      <c r="T2" s="50"/>
      <c r="U2" s="50"/>
      <c r="V2" s="50"/>
    </row>
    <row r="3" spans="1:22">
      <c r="A3" s="50"/>
      <c r="G3" s="500"/>
      <c r="H3" s="500"/>
      <c r="I3" s="500"/>
      <c r="J3" s="50"/>
      <c r="K3" s="50"/>
      <c r="L3" s="50"/>
      <c r="M3" s="50"/>
      <c r="N3" s="109"/>
      <c r="O3" s="110" t="s">
        <v>478</v>
      </c>
      <c r="P3" s="111"/>
      <c r="Q3" s="111"/>
      <c r="R3" s="112"/>
      <c r="S3" s="50"/>
      <c r="T3" s="435" t="s">
        <v>498</v>
      </c>
      <c r="U3" s="436">
        <f>COUNTIF(B2:I7, "*")</f>
        <v>8</v>
      </c>
      <c r="V3" s="50"/>
    </row>
    <row r="4" spans="1:22" ht="17" thickBot="1">
      <c r="A4" s="434"/>
      <c r="G4" s="500"/>
      <c r="H4" s="500"/>
      <c r="I4" s="500"/>
      <c r="J4" s="50"/>
      <c r="K4" s="50"/>
      <c r="L4" s="50"/>
      <c r="M4" s="50"/>
      <c r="N4" s="116"/>
      <c r="O4" s="117" t="s">
        <v>481</v>
      </c>
      <c r="P4" s="117" t="s">
        <v>482</v>
      </c>
      <c r="Q4" s="117"/>
      <c r="R4" s="118"/>
      <c r="S4" s="50"/>
      <c r="T4" s="50"/>
      <c r="U4" s="50"/>
      <c r="V4" s="50"/>
    </row>
    <row r="5" spans="1:22">
      <c r="A5" s="50"/>
      <c r="G5" s="500"/>
      <c r="H5" s="500"/>
      <c r="I5" s="500"/>
      <c r="J5" s="50"/>
      <c r="K5" s="50"/>
      <c r="L5" s="50"/>
      <c r="M5" s="50"/>
      <c r="N5" s="116"/>
      <c r="O5" s="111" t="s">
        <v>484</v>
      </c>
      <c r="P5" s="112" t="s">
        <v>485</v>
      </c>
      <c r="Q5" s="117"/>
      <c r="R5" s="118"/>
      <c r="S5" s="50"/>
      <c r="T5" s="50"/>
      <c r="U5" s="50"/>
      <c r="V5" s="50"/>
    </row>
    <row r="6" spans="1:22">
      <c r="A6" s="50"/>
      <c r="B6" s="437"/>
      <c r="C6" s="437"/>
      <c r="D6" s="437"/>
      <c r="E6" s="437"/>
      <c r="F6" s="437"/>
      <c r="G6" s="437"/>
      <c r="H6" s="437"/>
      <c r="I6" s="437"/>
      <c r="J6" s="50"/>
      <c r="K6" s="50"/>
      <c r="L6" s="50"/>
      <c r="M6" s="50"/>
      <c r="N6" s="116"/>
      <c r="O6" s="117" t="s">
        <v>486</v>
      </c>
      <c r="P6" s="118" t="s">
        <v>487</v>
      </c>
      <c r="Q6" s="117"/>
      <c r="R6" s="123" t="s">
        <v>488</v>
      </c>
      <c r="S6" s="50"/>
      <c r="T6" s="50"/>
      <c r="U6" s="50"/>
      <c r="V6" s="50"/>
    </row>
    <row r="7" spans="1:22" ht="17" thickBot="1">
      <c r="A7" s="50"/>
      <c r="B7" s="500"/>
      <c r="C7" s="500"/>
      <c r="D7" s="500"/>
      <c r="E7" s="500"/>
      <c r="F7" s="500"/>
      <c r="G7" s="500"/>
      <c r="H7" s="500"/>
      <c r="I7" s="500"/>
      <c r="J7" s="50"/>
      <c r="K7" s="50"/>
      <c r="L7" s="50"/>
      <c r="M7" s="50"/>
      <c r="N7" s="116"/>
      <c r="O7" s="124" t="s">
        <v>490</v>
      </c>
      <c r="P7" s="125" t="s">
        <v>482</v>
      </c>
      <c r="Q7" s="117"/>
      <c r="R7" s="118"/>
      <c r="S7" s="50"/>
      <c r="T7" s="50"/>
      <c r="U7" s="50"/>
      <c r="V7" s="50"/>
    </row>
    <row r="8" spans="1:22" ht="17" thickBot="1">
      <c r="B8" s="50"/>
      <c r="C8" s="50"/>
      <c r="D8" s="50"/>
      <c r="E8" s="50"/>
      <c r="F8" s="50"/>
      <c r="G8" s="50"/>
      <c r="H8" s="50"/>
      <c r="I8" s="50"/>
      <c r="J8" s="50"/>
      <c r="K8" s="50"/>
      <c r="L8" s="50"/>
      <c r="M8" s="50"/>
      <c r="N8" s="126"/>
      <c r="O8" s="124" t="s">
        <v>492</v>
      </c>
      <c r="P8" s="124" t="s">
        <v>493</v>
      </c>
      <c r="Q8" s="124"/>
      <c r="R8" s="125"/>
      <c r="S8" s="50"/>
      <c r="T8" s="50"/>
      <c r="U8" s="50"/>
      <c r="V8" s="50"/>
    </row>
    <row r="9" spans="1:22" ht="6" customHeight="1" thickBot="1">
      <c r="B9" s="50"/>
      <c r="C9" s="50"/>
      <c r="D9" s="50"/>
      <c r="E9" s="50"/>
      <c r="F9" s="50"/>
      <c r="G9" s="50"/>
      <c r="H9" s="50"/>
      <c r="I9" s="50"/>
      <c r="J9" s="50"/>
      <c r="K9" s="50"/>
      <c r="L9" s="50"/>
      <c r="M9" s="50"/>
      <c r="N9" s="117"/>
      <c r="O9" s="117"/>
      <c r="P9" s="117"/>
      <c r="Q9" s="117"/>
      <c r="R9" s="117"/>
      <c r="S9" s="50"/>
      <c r="T9" s="50"/>
      <c r="U9" s="50"/>
      <c r="V9" s="50"/>
    </row>
    <row r="10" spans="1:22" ht="35" thickBot="1">
      <c r="E10" s="50"/>
      <c r="F10" s="50"/>
      <c r="G10" s="50"/>
      <c r="H10" s="50"/>
      <c r="I10" s="50"/>
      <c r="K10" s="438" t="s">
        <v>479</v>
      </c>
      <c r="L10" s="439" t="s">
        <v>1483</v>
      </c>
      <c r="M10" s="440" t="str">
        <f>$U$3 &amp;" rxns (+error)"</f>
        <v>8 rxns (+error)</v>
      </c>
      <c r="N10" s="50"/>
      <c r="O10" s="50"/>
      <c r="P10" s="50"/>
      <c r="Q10" s="50"/>
      <c r="R10" s="50"/>
      <c r="S10" s="50"/>
      <c r="T10" s="50"/>
      <c r="U10" s="50"/>
      <c r="V10" s="50"/>
    </row>
    <row r="11" spans="1:22" ht="18" thickBot="1">
      <c r="B11" s="480" t="s">
        <v>225</v>
      </c>
      <c r="C11" s="481" t="s">
        <v>1485</v>
      </c>
      <c r="D11" s="482" t="s">
        <v>1486</v>
      </c>
      <c r="E11" s="482" t="s">
        <v>1475</v>
      </c>
      <c r="H11" s="50"/>
      <c r="I11" s="50"/>
      <c r="K11" s="441" t="s">
        <v>483</v>
      </c>
      <c r="L11" s="442">
        <v>0.4</v>
      </c>
      <c r="M11" s="443">
        <f t="shared" ref="M11:M18" si="0">L11*$U$3*1.1</f>
        <v>3.5200000000000005</v>
      </c>
      <c r="N11" s="50"/>
      <c r="O11" s="50"/>
      <c r="P11" s="50"/>
      <c r="Q11" s="50"/>
      <c r="R11" s="50"/>
      <c r="S11" s="50"/>
      <c r="T11" s="50"/>
      <c r="U11" s="50"/>
      <c r="V11" s="50"/>
    </row>
    <row r="12" spans="1:22" ht="20" thickTop="1">
      <c r="B12" s="505" t="s">
        <v>425</v>
      </c>
      <c r="C12" s="502">
        <v>2</v>
      </c>
      <c r="D12" s="493" t="s">
        <v>1397</v>
      </c>
      <c r="E12" s="489"/>
      <c r="K12" s="444" t="s">
        <v>1484</v>
      </c>
      <c r="L12" s="445">
        <v>9.6999999999999993</v>
      </c>
      <c r="M12" s="446">
        <f t="shared" si="0"/>
        <v>85.36</v>
      </c>
      <c r="N12" s="50"/>
      <c r="O12" s="50"/>
      <c r="P12" s="50"/>
      <c r="Q12" s="50"/>
      <c r="R12" s="50"/>
      <c r="S12" s="50"/>
      <c r="T12" s="50"/>
      <c r="U12" s="50"/>
      <c r="V12" s="50"/>
    </row>
    <row r="13" spans="1:22" ht="17">
      <c r="B13" s="506" t="s">
        <v>426</v>
      </c>
      <c r="C13" s="503">
        <v>2</v>
      </c>
      <c r="D13" s="471" t="s">
        <v>1398</v>
      </c>
      <c r="E13" s="471"/>
      <c r="K13" s="444" t="s">
        <v>489</v>
      </c>
      <c r="L13" s="445">
        <v>0.4</v>
      </c>
      <c r="M13" s="446">
        <f t="shared" si="0"/>
        <v>3.5200000000000005</v>
      </c>
      <c r="N13" s="50"/>
      <c r="O13" s="50"/>
      <c r="P13" s="50"/>
      <c r="Q13" s="50"/>
      <c r="R13" s="50"/>
      <c r="S13" s="50"/>
      <c r="T13" s="50"/>
      <c r="U13" s="50"/>
      <c r="V13" s="50"/>
    </row>
    <row r="14" spans="1:22" ht="17">
      <c r="B14" s="506" t="s">
        <v>428</v>
      </c>
      <c r="C14" s="503">
        <v>2</v>
      </c>
      <c r="D14" s="471" t="s">
        <v>1427</v>
      </c>
      <c r="E14" s="471"/>
      <c r="K14" s="444" t="s">
        <v>491</v>
      </c>
      <c r="L14" s="445">
        <v>0.4</v>
      </c>
      <c r="M14" s="446">
        <f t="shared" si="0"/>
        <v>3.5200000000000005</v>
      </c>
      <c r="N14" s="50"/>
      <c r="O14" s="50"/>
      <c r="P14" s="50"/>
      <c r="Q14" s="50"/>
      <c r="R14" s="50"/>
      <c r="S14" s="50"/>
      <c r="T14" s="50"/>
      <c r="U14" s="50"/>
      <c r="V14" s="50"/>
    </row>
    <row r="15" spans="1:22" ht="17">
      <c r="B15" s="506" t="s">
        <v>435</v>
      </c>
      <c r="C15" s="503">
        <v>2</v>
      </c>
      <c r="D15" s="471" t="s">
        <v>1471</v>
      </c>
      <c r="E15" s="471"/>
      <c r="K15" s="444" t="s">
        <v>494</v>
      </c>
      <c r="L15" s="445">
        <v>2.4</v>
      </c>
      <c r="M15" s="446">
        <f t="shared" si="0"/>
        <v>21.12</v>
      </c>
      <c r="N15" s="50"/>
      <c r="O15" s="50"/>
      <c r="P15" s="50"/>
      <c r="Q15" s="50"/>
      <c r="R15" s="50"/>
      <c r="S15" s="50"/>
      <c r="T15" s="50"/>
      <c r="U15" s="50"/>
      <c r="V15" s="50"/>
    </row>
    <row r="16" spans="1:22" ht="17">
      <c r="B16" s="506" t="s">
        <v>436</v>
      </c>
      <c r="C16" s="503">
        <v>2</v>
      </c>
      <c r="D16" s="471" t="s">
        <v>1393</v>
      </c>
      <c r="E16" s="471"/>
      <c r="K16" s="444" t="s">
        <v>495</v>
      </c>
      <c r="L16" s="445">
        <v>0.3</v>
      </c>
      <c r="M16" s="446">
        <f t="shared" si="0"/>
        <v>2.64</v>
      </c>
      <c r="N16" s="50"/>
      <c r="O16" s="50"/>
      <c r="P16" s="50"/>
      <c r="Q16" s="50"/>
      <c r="R16" s="50"/>
      <c r="S16" s="50"/>
      <c r="T16" s="50"/>
      <c r="U16" s="50"/>
      <c r="V16" s="50"/>
    </row>
    <row r="17" spans="2:22" ht="17">
      <c r="B17" s="474" t="s">
        <v>657</v>
      </c>
      <c r="C17" s="503">
        <v>4</v>
      </c>
      <c r="D17" s="471" t="s">
        <v>1400</v>
      </c>
      <c r="E17" s="471"/>
      <c r="K17" s="444" t="s">
        <v>496</v>
      </c>
      <c r="L17" s="445">
        <v>2</v>
      </c>
      <c r="M17" s="446">
        <f t="shared" si="0"/>
        <v>17.600000000000001</v>
      </c>
      <c r="N17" s="50"/>
      <c r="O17" s="50"/>
      <c r="P17" s="50"/>
      <c r="Q17" s="50"/>
      <c r="R17" s="50"/>
      <c r="S17" s="50"/>
      <c r="T17" s="50"/>
      <c r="U17" s="50"/>
      <c r="V17" s="50"/>
    </row>
    <row r="18" spans="2:22" ht="18" thickBot="1">
      <c r="B18" s="474" t="s">
        <v>671</v>
      </c>
      <c r="C18" s="503">
        <v>4</v>
      </c>
      <c r="D18" s="471" t="s">
        <v>1408</v>
      </c>
      <c r="E18" s="471"/>
      <c r="K18" s="447" t="s">
        <v>497</v>
      </c>
      <c r="L18" s="448">
        <v>0.4</v>
      </c>
      <c r="M18" s="449">
        <f t="shared" si="0"/>
        <v>3.5200000000000005</v>
      </c>
      <c r="N18" s="50"/>
      <c r="O18" s="50"/>
      <c r="P18" s="50"/>
      <c r="Q18" s="50"/>
      <c r="R18" s="50"/>
      <c r="S18" s="50"/>
      <c r="T18" s="50"/>
      <c r="U18" s="50"/>
      <c r="V18" s="50"/>
    </row>
    <row r="19" spans="2:22" ht="18" thickBot="1">
      <c r="B19" s="494" t="s">
        <v>719</v>
      </c>
      <c r="C19" s="504">
        <v>4</v>
      </c>
      <c r="D19" s="478" t="s">
        <v>1389</v>
      </c>
      <c r="E19" s="478"/>
      <c r="K19" s="450" t="s">
        <v>1371</v>
      </c>
      <c r="L19" s="451">
        <v>4</v>
      </c>
      <c r="M19" s="452"/>
      <c r="N19" s="50"/>
      <c r="O19" s="50"/>
      <c r="P19" s="50"/>
      <c r="Q19" s="50"/>
      <c r="R19" s="50"/>
      <c r="S19" s="50"/>
      <c r="T19" s="50"/>
      <c r="U19" s="50"/>
      <c r="V19" s="50"/>
    </row>
    <row r="20" spans="2:22" ht="17" thickBot="1">
      <c r="K20" s="453" t="s">
        <v>468</v>
      </c>
      <c r="L20" s="454">
        <f>SUM(L11:L19)</f>
        <v>20</v>
      </c>
      <c r="M20" s="455">
        <f>SUM(M11:M18)</f>
        <v>140.80000000000001</v>
      </c>
      <c r="N20" s="50"/>
      <c r="O20" s="50"/>
      <c r="P20" s="50"/>
      <c r="Q20" s="50"/>
      <c r="R20" s="50"/>
      <c r="S20" s="50"/>
      <c r="T20" s="50"/>
      <c r="U20" s="50"/>
      <c r="V20" s="50"/>
    </row>
    <row r="21" spans="2:22">
      <c r="N21" s="50"/>
      <c r="O21" s="50"/>
      <c r="P21" s="50"/>
      <c r="Q21" s="50"/>
      <c r="R21" s="50"/>
      <c r="S21" s="50"/>
      <c r="T21" s="50"/>
      <c r="U21" s="50"/>
      <c r="V21" s="50"/>
    </row>
    <row r="22" spans="2:22">
      <c r="N22" s="50"/>
      <c r="O22" s="50"/>
      <c r="P22" s="50"/>
      <c r="Q22" s="50"/>
      <c r="R22" s="50"/>
      <c r="S22" s="50"/>
      <c r="T22" s="50"/>
      <c r="U22" s="50"/>
      <c r="V22" s="50"/>
    </row>
    <row r="23" spans="2:22">
      <c r="B23" s="500"/>
      <c r="N23" s="50"/>
      <c r="O23" s="50"/>
      <c r="P23" s="50"/>
      <c r="Q23" s="50"/>
      <c r="R23" s="50"/>
      <c r="S23" s="50"/>
      <c r="T23" s="50"/>
      <c r="U23" s="50"/>
      <c r="V23" s="50"/>
    </row>
    <row r="40" spans="2:2">
      <c r="B40" t="s">
        <v>1489</v>
      </c>
    </row>
  </sheetData>
  <sortState xmlns:xlrd2="http://schemas.microsoft.com/office/spreadsheetml/2017/richdata2" ref="D23:D24">
    <sortCondition ref="D23:D24"/>
  </sortState>
  <phoneticPr fontId="7" type="noConversion"/>
  <pageMargins left="2" right="2" top="2" bottom="2" header="0.3" footer="0.3"/>
  <pageSetup scale="45" orientation="landscape" horizontalDpi="0" verticalDpi="0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1BBFC4-40A1-D246-AA02-B04C9626C6CE}">
  <dimension ref="A1:Z23"/>
  <sheetViews>
    <sheetView zoomScaleNormal="100" workbookViewId="0">
      <selection activeCell="M12" sqref="M12:N12"/>
    </sheetView>
  </sheetViews>
  <sheetFormatPr baseColWidth="10" defaultRowHeight="16"/>
  <cols>
    <col min="1" max="1" width="2.140625" bestFit="1" customWidth="1"/>
    <col min="2" max="10" width="7.42578125" bestFit="1" customWidth="1"/>
    <col min="11" max="13" width="8.42578125" bestFit="1" customWidth="1"/>
    <col min="14" max="14" width="1.7109375" customWidth="1"/>
    <col min="15" max="15" width="9.140625" bestFit="1" customWidth="1"/>
    <col min="16" max="16" width="15.85546875" customWidth="1"/>
    <col min="17" max="17" width="7.5703125" bestFit="1" customWidth="1"/>
    <col min="18" max="18" width="13.5703125" bestFit="1" customWidth="1"/>
    <col min="19" max="19" width="1" customWidth="1"/>
    <col min="20" max="21" width="11.5703125"/>
    <col min="22" max="22" width="1.140625" customWidth="1"/>
    <col min="23" max="23" width="4.42578125" bestFit="1" customWidth="1"/>
    <col min="24" max="24" width="2.85546875" customWidth="1"/>
    <col min="25" max="25" width="7" bestFit="1" customWidth="1"/>
    <col min="26" max="26" width="2" bestFit="1" customWidth="1"/>
  </cols>
  <sheetData>
    <row r="1" spans="1:26" ht="17" thickBot="1">
      <c r="A1" s="509"/>
      <c r="B1" s="369" t="s">
        <v>1328</v>
      </c>
      <c r="C1" s="370" t="s">
        <v>1329</v>
      </c>
      <c r="D1" s="371" t="s">
        <v>1330</v>
      </c>
      <c r="E1" s="372" t="s">
        <v>1331</v>
      </c>
      <c r="F1" s="368" t="s">
        <v>1332</v>
      </c>
      <c r="G1" s="373" t="s">
        <v>1333</v>
      </c>
      <c r="H1" s="374" t="s">
        <v>1334</v>
      </c>
      <c r="I1" s="375" t="s">
        <v>1335</v>
      </c>
      <c r="J1" s="376" t="s">
        <v>1336</v>
      </c>
      <c r="K1" s="377" t="s">
        <v>1337</v>
      </c>
      <c r="L1" s="378" t="s">
        <v>1338</v>
      </c>
      <c r="M1" s="379" t="s">
        <v>1339</v>
      </c>
      <c r="N1" s="318"/>
      <c r="O1" s="200"/>
    </row>
    <row r="2" spans="1:26" ht="17" thickBot="1">
      <c r="A2" s="200"/>
      <c r="B2" s="511">
        <v>1</v>
      </c>
      <c r="C2" s="511">
        <v>2</v>
      </c>
      <c r="D2" s="511">
        <v>3</v>
      </c>
      <c r="E2" s="511">
        <v>4</v>
      </c>
      <c r="F2" s="511">
        <v>5</v>
      </c>
      <c r="G2" s="511">
        <v>6</v>
      </c>
      <c r="H2" s="511">
        <v>7</v>
      </c>
      <c r="I2" s="511">
        <v>8</v>
      </c>
      <c r="J2" s="511">
        <v>9</v>
      </c>
      <c r="K2" s="511">
        <v>10</v>
      </c>
      <c r="L2" s="511">
        <v>11</v>
      </c>
      <c r="M2" s="511">
        <v>12</v>
      </c>
      <c r="N2" s="511"/>
      <c r="O2" s="500"/>
      <c r="S2" s="109"/>
      <c r="T2" s="110" t="s">
        <v>478</v>
      </c>
      <c r="U2" s="111"/>
      <c r="V2" s="111"/>
      <c r="W2" s="112"/>
      <c r="Y2" s="133" t="s">
        <v>1490</v>
      </c>
      <c r="Z2" s="170">
        <f>COUNTIF(B3:B10,"*")</f>
        <v>8</v>
      </c>
    </row>
    <row r="3" spans="1:26" ht="17" thickBot="1">
      <c r="A3" s="512" t="s">
        <v>577</v>
      </c>
      <c r="B3" s="520" t="s">
        <v>0</v>
      </c>
      <c r="C3" s="521" t="s">
        <v>23</v>
      </c>
      <c r="D3" s="522" t="s">
        <v>39</v>
      </c>
      <c r="E3" s="521" t="s">
        <v>57</v>
      </c>
      <c r="F3" s="521" t="s">
        <v>77</v>
      </c>
      <c r="G3" s="521" t="s">
        <v>93</v>
      </c>
      <c r="H3" s="521" t="s">
        <v>109</v>
      </c>
      <c r="I3" s="521" t="s">
        <v>125</v>
      </c>
      <c r="J3" s="521" t="s">
        <v>143</v>
      </c>
      <c r="K3" s="521" t="s">
        <v>159</v>
      </c>
      <c r="L3" s="521" t="s">
        <v>177</v>
      </c>
      <c r="M3" s="523" t="s">
        <v>197</v>
      </c>
      <c r="N3" s="541"/>
      <c r="O3" s="360" t="s">
        <v>1340</v>
      </c>
      <c r="S3" s="116"/>
      <c r="T3" s="117" t="s">
        <v>481</v>
      </c>
      <c r="U3" s="117" t="s">
        <v>482</v>
      </c>
      <c r="V3" s="117"/>
      <c r="W3" s="118"/>
    </row>
    <row r="4" spans="1:26">
      <c r="A4" s="512" t="s">
        <v>578</v>
      </c>
      <c r="B4" s="524" t="s">
        <v>7</v>
      </c>
      <c r="C4" s="525" t="s">
        <v>25</v>
      </c>
      <c r="D4" s="525" t="s">
        <v>41</v>
      </c>
      <c r="E4" s="525" t="s">
        <v>59</v>
      </c>
      <c r="F4" s="525" t="s">
        <v>79</v>
      </c>
      <c r="G4" s="525" t="s">
        <v>95</v>
      </c>
      <c r="H4" s="525" t="s">
        <v>111</v>
      </c>
      <c r="I4" s="525" t="s">
        <v>127</v>
      </c>
      <c r="J4" s="525" t="s">
        <v>145</v>
      </c>
      <c r="K4" s="525" t="s">
        <v>161</v>
      </c>
      <c r="L4" s="525" t="s">
        <v>181</v>
      </c>
      <c r="M4" s="526" t="s">
        <v>199</v>
      </c>
      <c r="N4" s="541"/>
      <c r="O4" s="361" t="s">
        <v>1342</v>
      </c>
      <c r="S4" s="116"/>
      <c r="T4" s="111" t="s">
        <v>484</v>
      </c>
      <c r="U4" s="112" t="s">
        <v>485</v>
      </c>
      <c r="V4" s="117"/>
      <c r="W4" s="118"/>
    </row>
    <row r="5" spans="1:26">
      <c r="A5" s="512" t="s">
        <v>579</v>
      </c>
      <c r="B5" s="524" t="s">
        <v>9</v>
      </c>
      <c r="C5" s="525" t="s">
        <v>27</v>
      </c>
      <c r="D5" s="525" t="s">
        <v>43</v>
      </c>
      <c r="E5" s="525" t="s">
        <v>61</v>
      </c>
      <c r="F5" s="525" t="s">
        <v>81</v>
      </c>
      <c r="G5" s="525" t="s">
        <v>97</v>
      </c>
      <c r="H5" s="525" t="s">
        <v>113</v>
      </c>
      <c r="I5" s="525" t="s">
        <v>129</v>
      </c>
      <c r="J5" s="525" t="s">
        <v>147</v>
      </c>
      <c r="K5" s="525" t="s">
        <v>163</v>
      </c>
      <c r="L5" s="525" t="s">
        <v>183</v>
      </c>
      <c r="M5" s="526" t="s">
        <v>201</v>
      </c>
      <c r="N5" s="541"/>
      <c r="O5" s="362" t="s">
        <v>1344</v>
      </c>
      <c r="S5" s="116"/>
      <c r="T5" s="117" t="s">
        <v>486</v>
      </c>
      <c r="U5" s="118" t="s">
        <v>487</v>
      </c>
      <c r="V5" s="117"/>
      <c r="W5" s="123" t="s">
        <v>488</v>
      </c>
    </row>
    <row r="6" spans="1:26" ht="17" thickBot="1">
      <c r="A6" s="512" t="s">
        <v>580</v>
      </c>
      <c r="B6" s="527" t="s">
        <v>13</v>
      </c>
      <c r="C6" s="528" t="s">
        <v>29</v>
      </c>
      <c r="D6" s="528" t="s">
        <v>45</v>
      </c>
      <c r="E6" s="528" t="s">
        <v>63</v>
      </c>
      <c r="F6" s="528" t="s">
        <v>83</v>
      </c>
      <c r="G6" s="528" t="s">
        <v>99</v>
      </c>
      <c r="H6" s="528" t="s">
        <v>115</v>
      </c>
      <c r="I6" s="528" t="s">
        <v>131</v>
      </c>
      <c r="J6" s="528" t="s">
        <v>149</v>
      </c>
      <c r="K6" s="528" t="s">
        <v>165</v>
      </c>
      <c r="L6" s="528" t="s">
        <v>185</v>
      </c>
      <c r="M6" s="529" t="s">
        <v>203</v>
      </c>
      <c r="N6" s="542"/>
      <c r="O6" s="363" t="s">
        <v>1346</v>
      </c>
      <c r="S6" s="116"/>
      <c r="T6" s="124" t="s">
        <v>490</v>
      </c>
      <c r="U6" s="125" t="s">
        <v>482</v>
      </c>
      <c r="V6" s="117"/>
      <c r="W6" s="118"/>
    </row>
    <row r="7" spans="1:26" ht="17" thickBot="1">
      <c r="A7" s="512" t="s">
        <v>581</v>
      </c>
      <c r="B7" s="527" t="s">
        <v>15</v>
      </c>
      <c r="C7" s="528" t="s">
        <v>31</v>
      </c>
      <c r="D7" s="528" t="s">
        <v>47</v>
      </c>
      <c r="E7" s="528" t="s">
        <v>67</v>
      </c>
      <c r="F7" s="528" t="s">
        <v>85</v>
      </c>
      <c r="G7" s="528" t="s">
        <v>101</v>
      </c>
      <c r="H7" s="528" t="s">
        <v>117</v>
      </c>
      <c r="I7" s="528" t="s">
        <v>133</v>
      </c>
      <c r="J7" s="528" t="s">
        <v>151</v>
      </c>
      <c r="K7" s="528" t="s">
        <v>167</v>
      </c>
      <c r="L7" s="528" t="s">
        <v>187</v>
      </c>
      <c r="M7" s="529" t="s">
        <v>205</v>
      </c>
      <c r="N7" s="542"/>
      <c r="O7" s="364" t="s">
        <v>1357</v>
      </c>
      <c r="S7" s="126"/>
      <c r="T7" s="124" t="s">
        <v>492</v>
      </c>
      <c r="U7" s="124" t="s">
        <v>493</v>
      </c>
      <c r="V7" s="124"/>
      <c r="W7" s="125"/>
    </row>
    <row r="8" spans="1:26">
      <c r="A8" s="512" t="s">
        <v>582</v>
      </c>
      <c r="B8" s="527" t="s">
        <v>18</v>
      </c>
      <c r="C8" s="528" t="s">
        <v>33</v>
      </c>
      <c r="D8" s="528" t="s">
        <v>49</v>
      </c>
      <c r="E8" s="528" t="s">
        <v>69</v>
      </c>
      <c r="F8" s="528" t="s">
        <v>87</v>
      </c>
      <c r="G8" s="528" t="s">
        <v>103</v>
      </c>
      <c r="H8" s="528" t="s">
        <v>119</v>
      </c>
      <c r="I8" s="528" t="s">
        <v>135</v>
      </c>
      <c r="J8" s="528" t="s">
        <v>153</v>
      </c>
      <c r="K8" s="528" t="s">
        <v>171</v>
      </c>
      <c r="L8" s="528" t="s">
        <v>189</v>
      </c>
      <c r="M8" s="529" t="s">
        <v>207</v>
      </c>
      <c r="N8" s="542"/>
      <c r="O8" s="365" t="s">
        <v>1347</v>
      </c>
    </row>
    <row r="9" spans="1:26">
      <c r="A9" s="512" t="s">
        <v>583</v>
      </c>
      <c r="B9" s="527" t="s">
        <v>19</v>
      </c>
      <c r="C9" s="528" t="s">
        <v>35</v>
      </c>
      <c r="D9" s="528" t="s">
        <v>51</v>
      </c>
      <c r="E9" s="528" t="s">
        <v>71</v>
      </c>
      <c r="F9" s="528" t="s">
        <v>89</v>
      </c>
      <c r="G9" s="528" t="s">
        <v>105</v>
      </c>
      <c r="H9" s="528" t="s">
        <v>121</v>
      </c>
      <c r="I9" s="528" t="s">
        <v>139</v>
      </c>
      <c r="J9" s="528" t="s">
        <v>155</v>
      </c>
      <c r="K9" s="528" t="s">
        <v>173</v>
      </c>
      <c r="L9" s="528" t="s">
        <v>191</v>
      </c>
      <c r="M9" s="529" t="s">
        <v>209</v>
      </c>
      <c r="N9" s="542"/>
      <c r="O9" s="366" t="s">
        <v>1348</v>
      </c>
    </row>
    <row r="10" spans="1:26" ht="17" thickBot="1">
      <c r="A10" s="512" t="s">
        <v>584</v>
      </c>
      <c r="B10" s="530" t="s">
        <v>21</v>
      </c>
      <c r="C10" s="531" t="s">
        <v>37</v>
      </c>
      <c r="D10" s="531" t="s">
        <v>55</v>
      </c>
      <c r="E10" s="531" t="s">
        <v>73</v>
      </c>
      <c r="F10" s="531" t="s">
        <v>91</v>
      </c>
      <c r="G10" s="531" t="s">
        <v>107</v>
      </c>
      <c r="H10" s="531" t="s">
        <v>123</v>
      </c>
      <c r="I10" s="531" t="s">
        <v>141</v>
      </c>
      <c r="J10" s="531" t="s">
        <v>157</v>
      </c>
      <c r="K10" s="531" t="s">
        <v>175</v>
      </c>
      <c r="L10" s="531" t="s">
        <v>195</v>
      </c>
      <c r="M10" s="532" t="s">
        <v>211</v>
      </c>
      <c r="N10" s="542"/>
      <c r="O10" s="367" t="s">
        <v>1349</v>
      </c>
    </row>
    <row r="11" spans="1:26" ht="17" thickBot="1">
      <c r="A11" s="200"/>
      <c r="B11" s="200"/>
      <c r="C11" s="200"/>
      <c r="D11" s="200"/>
      <c r="E11" s="200"/>
      <c r="F11" s="200"/>
      <c r="G11" s="200"/>
      <c r="H11" s="200"/>
      <c r="I11" s="200"/>
      <c r="J11" s="200"/>
      <c r="K11" s="200"/>
      <c r="L11" s="200"/>
      <c r="M11" s="200"/>
      <c r="N11" s="200"/>
      <c r="O11" s="200"/>
    </row>
    <row r="12" spans="1:26" ht="17" thickBot="1">
      <c r="A12" s="200"/>
      <c r="B12" s="511" t="s">
        <v>577</v>
      </c>
      <c r="C12" s="513" t="s">
        <v>578</v>
      </c>
      <c r="D12" s="511" t="s">
        <v>579</v>
      </c>
      <c r="E12" s="511" t="s">
        <v>580</v>
      </c>
      <c r="F12" s="511" t="s">
        <v>581</v>
      </c>
      <c r="G12" s="511" t="s">
        <v>582</v>
      </c>
      <c r="H12" s="511" t="s">
        <v>583</v>
      </c>
      <c r="I12" s="511" t="s">
        <v>584</v>
      </c>
      <c r="J12" s="200"/>
      <c r="K12" s="200"/>
      <c r="L12" s="200"/>
      <c r="M12" s="383" t="s">
        <v>1350</v>
      </c>
      <c r="N12" s="383">
        <v>1</v>
      </c>
      <c r="O12" s="358"/>
      <c r="P12" s="113" t="s">
        <v>479</v>
      </c>
      <c r="Q12" s="114" t="s">
        <v>1491</v>
      </c>
      <c r="R12" s="115" t="str">
        <f>Z2 &amp;" pools (+error)"</f>
        <v>8 pools (+error)</v>
      </c>
    </row>
    <row r="13" spans="1:26" ht="17" thickBot="1">
      <c r="A13" s="155">
        <v>1</v>
      </c>
      <c r="B13" s="533" t="s">
        <v>1496</v>
      </c>
      <c r="C13" s="534" t="s">
        <v>1497</v>
      </c>
      <c r="D13" s="535" t="s">
        <v>1498</v>
      </c>
      <c r="E13" s="536" t="s">
        <v>1499</v>
      </c>
      <c r="F13" s="537" t="s">
        <v>1500</v>
      </c>
      <c r="G13" s="538" t="s">
        <v>1501</v>
      </c>
      <c r="H13" s="539" t="s">
        <v>1502</v>
      </c>
      <c r="I13" s="540" t="s">
        <v>1503</v>
      </c>
      <c r="P13" s="119" t="s">
        <v>483</v>
      </c>
      <c r="Q13" s="120">
        <v>1</v>
      </c>
      <c r="R13" s="121">
        <f t="shared" ref="R13:R19" si="0">Q13*$Z$2*1.1</f>
        <v>8.8000000000000007</v>
      </c>
    </row>
    <row r="14" spans="1:26" ht="18">
      <c r="P14" s="122" t="s">
        <v>1484</v>
      </c>
      <c r="Q14" s="24">
        <v>14.4</v>
      </c>
      <c r="R14" s="36">
        <f t="shared" si="0"/>
        <v>126.72000000000001</v>
      </c>
    </row>
    <row r="15" spans="1:26">
      <c r="P15" s="122" t="s">
        <v>489</v>
      </c>
      <c r="Q15" s="24">
        <v>1</v>
      </c>
      <c r="R15" s="36">
        <f t="shared" si="0"/>
        <v>8.8000000000000007</v>
      </c>
    </row>
    <row r="16" spans="1:26">
      <c r="P16" s="122" t="s">
        <v>491</v>
      </c>
      <c r="Q16" s="24">
        <v>1</v>
      </c>
      <c r="R16" s="36">
        <f t="shared" si="0"/>
        <v>8.8000000000000007</v>
      </c>
    </row>
    <row r="17" spans="10:18">
      <c r="P17" s="122" t="s">
        <v>1492</v>
      </c>
      <c r="Q17" s="24">
        <v>0.6</v>
      </c>
      <c r="R17" s="36">
        <f t="shared" si="0"/>
        <v>5.28</v>
      </c>
    </row>
    <row r="18" spans="10:18">
      <c r="P18" s="122" t="s">
        <v>496</v>
      </c>
      <c r="Q18" s="24">
        <v>5</v>
      </c>
      <c r="R18" s="36">
        <f t="shared" si="0"/>
        <v>44</v>
      </c>
    </row>
    <row r="19" spans="10:18" ht="17" thickBot="1">
      <c r="P19" s="514" t="s">
        <v>497</v>
      </c>
      <c r="Q19" s="265">
        <v>1</v>
      </c>
      <c r="R19" s="268">
        <f t="shared" si="0"/>
        <v>8.8000000000000007</v>
      </c>
    </row>
    <row r="20" spans="10:18" ht="17" thickBot="1">
      <c r="P20" s="515" t="s">
        <v>468</v>
      </c>
      <c r="Q20" s="516">
        <f>SUM(Q13:Q19)</f>
        <v>24</v>
      </c>
      <c r="R20" s="517">
        <f>SUM(R13:R19)</f>
        <v>211.20000000000005</v>
      </c>
    </row>
    <row r="22" spans="10:18" ht="80" customHeight="1">
      <c r="P22" s="518" t="s">
        <v>1493</v>
      </c>
      <c r="Q22" s="519">
        <v>6</v>
      </c>
    </row>
    <row r="23" spans="10:18" ht="64" customHeight="1">
      <c r="J23" s="705" t="s">
        <v>1494</v>
      </c>
      <c r="K23" s="705"/>
      <c r="L23" s="705"/>
      <c r="M23" s="705"/>
      <c r="N23" s="705"/>
      <c r="O23" s="705"/>
      <c r="P23" s="518" t="s">
        <v>1495</v>
      </c>
      <c r="Q23" s="519">
        <v>20</v>
      </c>
    </row>
  </sheetData>
  <mergeCells count="1">
    <mergeCell ref="J23:O23"/>
  </mergeCells>
  <phoneticPr fontId="7" type="noConversion"/>
  <pageMargins left="0.7" right="0.7" top="0.75" bottom="0.75" header="0.3" footer="0.3"/>
  <pageSetup scale="69" orientation="portrait" horizontalDpi="0" verticalDpi="0"/>
  <colBreaks count="1" manualBreakCount="1">
    <brk id="15" max="22" man="1"/>
  </colBreak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48D95C-9A52-FD4A-B737-D25714047FAD}">
  <dimension ref="A1:Z23"/>
  <sheetViews>
    <sheetView zoomScaleNormal="100" workbookViewId="0">
      <selection activeCell="M12" sqref="M12:N12"/>
    </sheetView>
  </sheetViews>
  <sheetFormatPr baseColWidth="10" defaultRowHeight="16"/>
  <cols>
    <col min="1" max="1" width="2.140625" bestFit="1" customWidth="1"/>
    <col min="2" max="10" width="7.85546875" bestFit="1" customWidth="1"/>
    <col min="11" max="11" width="8.42578125" bestFit="1" customWidth="1"/>
    <col min="12" max="13" width="9.28515625" bestFit="1" customWidth="1"/>
    <col min="14" max="14" width="1.7109375" customWidth="1"/>
    <col min="15" max="15" width="9.140625" bestFit="1" customWidth="1"/>
    <col min="16" max="16" width="15.85546875" customWidth="1"/>
    <col min="17" max="17" width="7.5703125" bestFit="1" customWidth="1"/>
    <col min="18" max="18" width="13.5703125" bestFit="1" customWidth="1"/>
    <col min="19" max="19" width="1" customWidth="1"/>
    <col min="22" max="22" width="1.140625" customWidth="1"/>
    <col min="23" max="23" width="4.42578125" bestFit="1" customWidth="1"/>
    <col min="24" max="24" width="2.85546875" customWidth="1"/>
    <col min="25" max="25" width="7" bestFit="1" customWidth="1"/>
    <col min="26" max="26" width="2" bestFit="1" customWidth="1"/>
  </cols>
  <sheetData>
    <row r="1" spans="1:26" ht="17" thickBot="1">
      <c r="A1" s="509"/>
      <c r="B1" s="369" t="s">
        <v>1328</v>
      </c>
      <c r="C1" s="370" t="s">
        <v>1329</v>
      </c>
      <c r="D1" s="371" t="s">
        <v>1330</v>
      </c>
      <c r="E1" s="372" t="s">
        <v>1331</v>
      </c>
      <c r="F1" s="368" t="s">
        <v>1332</v>
      </c>
      <c r="G1" s="373" t="s">
        <v>1333</v>
      </c>
      <c r="H1" s="374" t="s">
        <v>1334</v>
      </c>
      <c r="I1" s="375" t="s">
        <v>1335</v>
      </c>
      <c r="J1" s="376" t="s">
        <v>1336</v>
      </c>
      <c r="K1" s="377" t="s">
        <v>1337</v>
      </c>
      <c r="L1" s="378" t="s">
        <v>1338</v>
      </c>
      <c r="M1" s="379" t="s">
        <v>1339</v>
      </c>
      <c r="N1" s="318"/>
      <c r="O1" s="200"/>
    </row>
    <row r="2" spans="1:26" ht="17" thickBot="1">
      <c r="A2" s="200"/>
      <c r="B2" s="511">
        <v>1</v>
      </c>
      <c r="C2" s="511">
        <v>2</v>
      </c>
      <c r="D2" s="511">
        <v>3</v>
      </c>
      <c r="E2" s="511">
        <v>4</v>
      </c>
      <c r="F2" s="511">
        <v>5</v>
      </c>
      <c r="G2" s="511">
        <v>6</v>
      </c>
      <c r="H2" s="511">
        <v>7</v>
      </c>
      <c r="I2" s="511">
        <v>8</v>
      </c>
      <c r="J2" s="511">
        <v>9</v>
      </c>
      <c r="K2" s="511">
        <v>10</v>
      </c>
      <c r="L2" s="511">
        <v>11</v>
      </c>
      <c r="M2" s="511">
        <v>12</v>
      </c>
      <c r="N2" s="511"/>
      <c r="O2" s="500"/>
      <c r="S2" s="109"/>
      <c r="T2" s="110" t="s">
        <v>478</v>
      </c>
      <c r="U2" s="111"/>
      <c r="V2" s="111"/>
      <c r="W2" s="112"/>
      <c r="Y2" s="133" t="s">
        <v>1490</v>
      </c>
      <c r="Z2" s="170">
        <f>COUNTIF(B3:B10,"*")</f>
        <v>8</v>
      </c>
    </row>
    <row r="3" spans="1:26" ht="17" thickBot="1">
      <c r="A3" s="512" t="s">
        <v>577</v>
      </c>
      <c r="B3" s="15" t="s">
        <v>213</v>
      </c>
      <c r="C3" s="178" t="s">
        <v>352</v>
      </c>
      <c r="D3" s="178" t="s">
        <v>364</v>
      </c>
      <c r="E3" s="178" t="s">
        <v>372</v>
      </c>
      <c r="F3" s="178" t="s">
        <v>381</v>
      </c>
      <c r="G3" s="178" t="s">
        <v>390</v>
      </c>
      <c r="H3" s="178" t="s">
        <v>399</v>
      </c>
      <c r="I3" s="178" t="s">
        <v>407</v>
      </c>
      <c r="J3" s="178" t="s">
        <v>415</v>
      </c>
      <c r="K3" s="178" t="s">
        <v>425</v>
      </c>
      <c r="L3" s="178" t="s">
        <v>436</v>
      </c>
      <c r="M3" s="17" t="s">
        <v>589</v>
      </c>
      <c r="N3" s="541"/>
      <c r="O3" s="360" t="s">
        <v>1340</v>
      </c>
      <c r="S3" s="116"/>
      <c r="T3" s="117" t="s">
        <v>481</v>
      </c>
      <c r="U3" s="117" t="s">
        <v>482</v>
      </c>
      <c r="V3" s="117"/>
      <c r="W3" s="118"/>
    </row>
    <row r="4" spans="1:26">
      <c r="A4" s="512" t="s">
        <v>578</v>
      </c>
      <c r="B4" s="9" t="s">
        <v>217</v>
      </c>
      <c r="C4" s="13" t="s">
        <v>354</v>
      </c>
      <c r="D4" s="13" t="s">
        <v>365</v>
      </c>
      <c r="E4" s="13" t="s">
        <v>374</v>
      </c>
      <c r="F4" s="13" t="s">
        <v>382</v>
      </c>
      <c r="G4" s="13" t="s">
        <v>391</v>
      </c>
      <c r="H4" s="13" t="s">
        <v>400</v>
      </c>
      <c r="I4" s="13" t="s">
        <v>408</v>
      </c>
      <c r="J4" s="13" t="s">
        <v>416</v>
      </c>
      <c r="K4" s="13" t="s">
        <v>426</v>
      </c>
      <c r="L4" s="13" t="s">
        <v>437</v>
      </c>
      <c r="M4" s="18" t="s">
        <v>590</v>
      </c>
      <c r="N4" s="541"/>
      <c r="O4" s="361" t="s">
        <v>1342</v>
      </c>
      <c r="S4" s="116"/>
      <c r="T4" s="111" t="s">
        <v>484</v>
      </c>
      <c r="U4" s="112" t="s">
        <v>485</v>
      </c>
      <c r="V4" s="117"/>
      <c r="W4" s="118"/>
    </row>
    <row r="5" spans="1:26">
      <c r="A5" s="512" t="s">
        <v>579</v>
      </c>
      <c r="B5" s="9" t="s">
        <v>219</v>
      </c>
      <c r="C5" s="13" t="s">
        <v>355</v>
      </c>
      <c r="D5" s="13" t="s">
        <v>366</v>
      </c>
      <c r="E5" s="13" t="s">
        <v>375</v>
      </c>
      <c r="F5" s="13" t="s">
        <v>384</v>
      </c>
      <c r="G5" s="13" t="s">
        <v>392</v>
      </c>
      <c r="H5" s="13" t="s">
        <v>401</v>
      </c>
      <c r="I5" s="13" t="s">
        <v>409</v>
      </c>
      <c r="J5" s="13" t="s">
        <v>417</v>
      </c>
      <c r="K5" s="13" t="s">
        <v>428</v>
      </c>
      <c r="L5" s="13" t="s">
        <v>439</v>
      </c>
      <c r="M5" s="18" t="s">
        <v>591</v>
      </c>
      <c r="N5" s="541"/>
      <c r="O5" s="362" t="s">
        <v>1344</v>
      </c>
      <c r="S5" s="116"/>
      <c r="T5" s="117" t="s">
        <v>486</v>
      </c>
      <c r="U5" s="118" t="s">
        <v>487</v>
      </c>
      <c r="V5" s="117"/>
      <c r="W5" s="123" t="s">
        <v>488</v>
      </c>
    </row>
    <row r="6" spans="1:26" ht="17" thickBot="1">
      <c r="A6" s="512" t="s">
        <v>580</v>
      </c>
      <c r="B6" s="9" t="s">
        <v>221</v>
      </c>
      <c r="C6" s="13" t="s">
        <v>357</v>
      </c>
      <c r="D6" s="13" t="s">
        <v>367</v>
      </c>
      <c r="E6" s="13" t="s">
        <v>376</v>
      </c>
      <c r="F6" s="13" t="s">
        <v>385</v>
      </c>
      <c r="G6" s="13" t="s">
        <v>394</v>
      </c>
      <c r="H6" s="13" t="s">
        <v>402</v>
      </c>
      <c r="I6" s="13" t="s">
        <v>410</v>
      </c>
      <c r="J6" s="13" t="s">
        <v>418</v>
      </c>
      <c r="K6" s="13" t="s">
        <v>429</v>
      </c>
      <c r="L6" s="13" t="s">
        <v>440</v>
      </c>
      <c r="M6" s="18" t="s">
        <v>592</v>
      </c>
      <c r="N6" s="542"/>
      <c r="O6" s="363" t="s">
        <v>1346</v>
      </c>
      <c r="S6" s="116"/>
      <c r="T6" s="124" t="s">
        <v>490</v>
      </c>
      <c r="U6" s="125" t="s">
        <v>482</v>
      </c>
      <c r="V6" s="117"/>
      <c r="W6" s="118"/>
    </row>
    <row r="7" spans="1:26" ht="17" thickBot="1">
      <c r="A7" s="512" t="s">
        <v>581</v>
      </c>
      <c r="B7" s="9" t="s">
        <v>223</v>
      </c>
      <c r="C7" s="13" t="s">
        <v>358</v>
      </c>
      <c r="D7" s="13" t="s">
        <v>368</v>
      </c>
      <c r="E7" s="13" t="s">
        <v>377</v>
      </c>
      <c r="F7" s="13" t="s">
        <v>386</v>
      </c>
      <c r="G7" s="13" t="s">
        <v>395</v>
      </c>
      <c r="H7" s="13" t="s">
        <v>403</v>
      </c>
      <c r="I7" s="13" t="s">
        <v>411</v>
      </c>
      <c r="J7" s="13" t="s">
        <v>419</v>
      </c>
      <c r="K7" s="13" t="s">
        <v>430</v>
      </c>
      <c r="L7" s="13" t="s">
        <v>585</v>
      </c>
      <c r="M7" s="18" t="s">
        <v>593</v>
      </c>
      <c r="N7" s="542"/>
      <c r="O7" s="364" t="s">
        <v>1357</v>
      </c>
      <c r="S7" s="126"/>
      <c r="T7" s="124" t="s">
        <v>492</v>
      </c>
      <c r="U7" s="124" t="s">
        <v>493</v>
      </c>
      <c r="V7" s="124"/>
      <c r="W7" s="125"/>
    </row>
    <row r="8" spans="1:26">
      <c r="A8" s="512" t="s">
        <v>582</v>
      </c>
      <c r="B8" s="9" t="s">
        <v>245</v>
      </c>
      <c r="C8" s="13" t="s">
        <v>360</v>
      </c>
      <c r="D8" s="13" t="s">
        <v>369</v>
      </c>
      <c r="E8" s="13" t="s">
        <v>378</v>
      </c>
      <c r="F8" s="13" t="s">
        <v>387</v>
      </c>
      <c r="G8" s="13" t="s">
        <v>396</v>
      </c>
      <c r="H8" s="13" t="s">
        <v>404</v>
      </c>
      <c r="I8" s="13" t="s">
        <v>412</v>
      </c>
      <c r="J8" s="13" t="s">
        <v>420</v>
      </c>
      <c r="K8" s="13" t="s">
        <v>431</v>
      </c>
      <c r="L8" s="13" t="s">
        <v>586</v>
      </c>
      <c r="M8" s="18" t="s">
        <v>594</v>
      </c>
      <c r="N8" s="542"/>
      <c r="O8" s="365" t="s">
        <v>1347</v>
      </c>
    </row>
    <row r="9" spans="1:26">
      <c r="A9" s="512" t="s">
        <v>583</v>
      </c>
      <c r="B9" s="9" t="s">
        <v>350</v>
      </c>
      <c r="C9" s="13" t="s">
        <v>361</v>
      </c>
      <c r="D9" s="13" t="s">
        <v>370</v>
      </c>
      <c r="E9" s="13" t="s">
        <v>379</v>
      </c>
      <c r="F9" s="13" t="s">
        <v>388</v>
      </c>
      <c r="G9" s="13" t="s">
        <v>397</v>
      </c>
      <c r="H9" s="13" t="s">
        <v>405</v>
      </c>
      <c r="I9" s="13" t="s">
        <v>413</v>
      </c>
      <c r="J9" s="13" t="s">
        <v>422</v>
      </c>
      <c r="K9" s="13" t="s">
        <v>433</v>
      </c>
      <c r="L9" s="13" t="s">
        <v>587</v>
      </c>
      <c r="M9" s="18" t="s">
        <v>595</v>
      </c>
      <c r="N9" s="542"/>
      <c r="O9" s="366" t="s">
        <v>1348</v>
      </c>
    </row>
    <row r="10" spans="1:26" ht="17" thickBot="1">
      <c r="A10" s="512" t="s">
        <v>584</v>
      </c>
      <c r="B10" s="177" t="s">
        <v>351</v>
      </c>
      <c r="C10" s="43" t="s">
        <v>362</v>
      </c>
      <c r="D10" s="43" t="s">
        <v>371</v>
      </c>
      <c r="E10" s="43" t="s">
        <v>380</v>
      </c>
      <c r="F10" s="43" t="s">
        <v>389</v>
      </c>
      <c r="G10" s="43" t="s">
        <v>398</v>
      </c>
      <c r="H10" s="43" t="s">
        <v>406</v>
      </c>
      <c r="I10" s="43" t="s">
        <v>414</v>
      </c>
      <c r="J10" s="43" t="s">
        <v>423</v>
      </c>
      <c r="K10" s="43" t="s">
        <v>435</v>
      </c>
      <c r="L10" s="43" t="s">
        <v>588</v>
      </c>
      <c r="M10" s="21" t="s">
        <v>596</v>
      </c>
      <c r="N10" s="542"/>
      <c r="O10" s="367" t="s">
        <v>1349</v>
      </c>
    </row>
    <row r="11" spans="1:26" ht="17" thickBot="1">
      <c r="A11" s="200"/>
      <c r="B11" s="200"/>
      <c r="C11" s="200"/>
      <c r="D11" s="200"/>
      <c r="E11" s="200"/>
      <c r="F11" s="200"/>
      <c r="G11" s="200"/>
      <c r="H11" s="200"/>
      <c r="I11" s="200"/>
      <c r="J11" s="200"/>
      <c r="K11" s="200"/>
      <c r="L11" s="200"/>
      <c r="M11" s="200"/>
      <c r="N11" s="200"/>
      <c r="O11" s="200"/>
    </row>
    <row r="12" spans="1:26" ht="17" thickBot="1">
      <c r="A12" s="200"/>
      <c r="B12" s="511" t="s">
        <v>577</v>
      </c>
      <c r="C12" s="513" t="s">
        <v>578</v>
      </c>
      <c r="D12" s="511" t="s">
        <v>579</v>
      </c>
      <c r="E12" s="511" t="s">
        <v>580</v>
      </c>
      <c r="F12" s="511" t="s">
        <v>581</v>
      </c>
      <c r="G12" s="511" t="s">
        <v>582</v>
      </c>
      <c r="H12" s="511" t="s">
        <v>583</v>
      </c>
      <c r="I12" s="511" t="s">
        <v>584</v>
      </c>
      <c r="J12" s="200"/>
      <c r="K12" s="200"/>
      <c r="L12" s="200"/>
      <c r="M12" s="385" t="s">
        <v>1350</v>
      </c>
      <c r="N12" s="386">
        <v>2</v>
      </c>
      <c r="O12" s="358"/>
      <c r="P12" s="113" t="s">
        <v>479</v>
      </c>
      <c r="Q12" s="114" t="s">
        <v>1491</v>
      </c>
      <c r="R12" s="115" t="str">
        <f>Z2 &amp;" pools (+error)"</f>
        <v>8 pools (+error)</v>
      </c>
    </row>
    <row r="13" spans="1:26" ht="17" thickBot="1">
      <c r="A13" s="155">
        <v>1</v>
      </c>
      <c r="B13" s="533" t="s">
        <v>1504</v>
      </c>
      <c r="C13" s="534" t="s">
        <v>1505</v>
      </c>
      <c r="D13" s="535" t="s">
        <v>1506</v>
      </c>
      <c r="E13" s="536" t="s">
        <v>1507</v>
      </c>
      <c r="F13" s="537" t="s">
        <v>1508</v>
      </c>
      <c r="G13" s="538" t="s">
        <v>1509</v>
      </c>
      <c r="H13" s="539" t="s">
        <v>1510</v>
      </c>
      <c r="I13" s="540" t="s">
        <v>1511</v>
      </c>
      <c r="P13" s="119" t="s">
        <v>483</v>
      </c>
      <c r="Q13" s="120">
        <v>1</v>
      </c>
      <c r="R13" s="121">
        <f t="shared" ref="R13:R19" si="0">Q13*$Z$2*1.1</f>
        <v>8.8000000000000007</v>
      </c>
    </row>
    <row r="14" spans="1:26" ht="18">
      <c r="P14" s="122" t="s">
        <v>1484</v>
      </c>
      <c r="Q14" s="24">
        <v>14.4</v>
      </c>
      <c r="R14" s="36">
        <f t="shared" si="0"/>
        <v>126.72000000000001</v>
      </c>
    </row>
    <row r="15" spans="1:26">
      <c r="P15" s="122" t="s">
        <v>489</v>
      </c>
      <c r="Q15" s="24">
        <v>1</v>
      </c>
      <c r="R15" s="36">
        <f t="shared" si="0"/>
        <v>8.8000000000000007</v>
      </c>
    </row>
    <row r="16" spans="1:26">
      <c r="P16" s="122" t="s">
        <v>491</v>
      </c>
      <c r="Q16" s="24">
        <v>1</v>
      </c>
      <c r="R16" s="36">
        <f t="shared" si="0"/>
        <v>8.8000000000000007</v>
      </c>
    </row>
    <row r="17" spans="10:18">
      <c r="P17" s="122" t="s">
        <v>1540</v>
      </c>
      <c r="Q17" s="24">
        <v>0.6</v>
      </c>
      <c r="R17" s="36">
        <f t="shared" si="0"/>
        <v>5.28</v>
      </c>
    </row>
    <row r="18" spans="10:18">
      <c r="P18" s="122" t="s">
        <v>496</v>
      </c>
      <c r="Q18" s="24">
        <v>5</v>
      </c>
      <c r="R18" s="36">
        <f t="shared" si="0"/>
        <v>44</v>
      </c>
    </row>
    <row r="19" spans="10:18" ht="17" thickBot="1">
      <c r="P19" s="514" t="s">
        <v>497</v>
      </c>
      <c r="Q19" s="265">
        <v>1</v>
      </c>
      <c r="R19" s="268">
        <f t="shared" si="0"/>
        <v>8.8000000000000007</v>
      </c>
    </row>
    <row r="20" spans="10:18" ht="17" thickBot="1">
      <c r="P20" s="515" t="s">
        <v>468</v>
      </c>
      <c r="Q20" s="516">
        <f>SUM(Q13:Q19)</f>
        <v>24</v>
      </c>
      <c r="R20" s="517">
        <f>SUM(R13:R19)</f>
        <v>211.20000000000005</v>
      </c>
    </row>
    <row r="22" spans="10:18" ht="80" customHeight="1">
      <c r="P22" s="518" t="s">
        <v>1493</v>
      </c>
      <c r="Q22" s="519">
        <v>6</v>
      </c>
    </row>
    <row r="23" spans="10:18" ht="64" customHeight="1">
      <c r="J23" s="705" t="s">
        <v>1494</v>
      </c>
      <c r="K23" s="705"/>
      <c r="L23" s="705"/>
      <c r="M23" s="705"/>
      <c r="N23" s="705"/>
      <c r="O23" s="705"/>
      <c r="P23" s="518" t="s">
        <v>1495</v>
      </c>
      <c r="Q23" s="519">
        <v>20</v>
      </c>
    </row>
  </sheetData>
  <mergeCells count="1">
    <mergeCell ref="J23:O23"/>
  </mergeCells>
  <phoneticPr fontId="7" type="noConversion"/>
  <pageMargins left="0.7" right="0.7" top="0.75" bottom="0.75" header="0.3" footer="0.3"/>
  <pageSetup scale="65" orientation="portrait" horizontalDpi="0" verticalDpi="0"/>
  <colBreaks count="1" manualBreakCount="1">
    <brk id="15" max="1048575" man="1"/>
  </colBreak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008148-37C4-E94E-A429-B0A0AFB73B4C}">
  <dimension ref="A1:Z23"/>
  <sheetViews>
    <sheetView zoomScaleNormal="100" workbookViewId="0">
      <selection activeCell="M12" sqref="M12:N12"/>
    </sheetView>
  </sheetViews>
  <sheetFormatPr baseColWidth="10" defaultRowHeight="16"/>
  <cols>
    <col min="1" max="1" width="2.140625" bestFit="1" customWidth="1"/>
    <col min="2" max="10" width="7.42578125" bestFit="1" customWidth="1"/>
    <col min="11" max="13" width="8.42578125" bestFit="1" customWidth="1"/>
    <col min="14" max="14" width="1.7109375" customWidth="1"/>
    <col min="15" max="15" width="9.140625" bestFit="1" customWidth="1"/>
    <col min="16" max="16" width="15.85546875" customWidth="1"/>
    <col min="17" max="17" width="7.5703125" bestFit="1" customWidth="1"/>
    <col min="18" max="18" width="13.5703125" bestFit="1" customWidth="1"/>
    <col min="19" max="19" width="1" customWidth="1"/>
    <col min="22" max="22" width="1.140625" customWidth="1"/>
    <col min="23" max="23" width="4.42578125" bestFit="1" customWidth="1"/>
    <col min="24" max="24" width="2.85546875" customWidth="1"/>
    <col min="25" max="25" width="7" bestFit="1" customWidth="1"/>
    <col min="26" max="26" width="2" bestFit="1" customWidth="1"/>
  </cols>
  <sheetData>
    <row r="1" spans="1:26" ht="17" thickBot="1">
      <c r="A1" s="317"/>
      <c r="B1" s="369" t="s">
        <v>1328</v>
      </c>
      <c r="C1" s="370" t="s">
        <v>1329</v>
      </c>
      <c r="D1" s="371" t="s">
        <v>1330</v>
      </c>
      <c r="E1" s="372" t="s">
        <v>1331</v>
      </c>
      <c r="F1" s="368" t="s">
        <v>1332</v>
      </c>
      <c r="G1" s="373" t="s">
        <v>1333</v>
      </c>
      <c r="H1" s="374" t="s">
        <v>1334</v>
      </c>
      <c r="I1" s="375" t="s">
        <v>1335</v>
      </c>
      <c r="J1" s="376" t="s">
        <v>1336</v>
      </c>
      <c r="K1" s="377" t="s">
        <v>1337</v>
      </c>
      <c r="L1" s="378" t="s">
        <v>1338</v>
      </c>
      <c r="M1" s="379" t="s">
        <v>1339</v>
      </c>
      <c r="N1" s="318"/>
      <c r="O1" s="319"/>
    </row>
    <row r="2" spans="1:26" ht="17" thickBot="1">
      <c r="A2" s="319"/>
      <c r="B2" s="320">
        <v>1</v>
      </c>
      <c r="C2" s="320">
        <v>2</v>
      </c>
      <c r="D2" s="320">
        <v>3</v>
      </c>
      <c r="E2" s="320">
        <v>4</v>
      </c>
      <c r="F2" s="320">
        <v>5</v>
      </c>
      <c r="G2" s="320">
        <v>6</v>
      </c>
      <c r="H2" s="320">
        <v>7</v>
      </c>
      <c r="I2" s="320">
        <v>8</v>
      </c>
      <c r="J2" s="320">
        <v>9</v>
      </c>
      <c r="K2" s="320">
        <v>10</v>
      </c>
      <c r="L2" s="320">
        <v>11</v>
      </c>
      <c r="M2" s="320">
        <v>12</v>
      </c>
      <c r="N2" s="320"/>
      <c r="O2" s="321"/>
      <c r="S2" s="109"/>
      <c r="T2" s="110" t="s">
        <v>478</v>
      </c>
      <c r="U2" s="111"/>
      <c r="V2" s="111"/>
      <c r="W2" s="112"/>
      <c r="Y2" s="133" t="s">
        <v>1490</v>
      </c>
      <c r="Z2" s="170">
        <f>COUNTIF(B3:B10,"*")</f>
        <v>5</v>
      </c>
    </row>
    <row r="3" spans="1:26" ht="17" thickBot="1">
      <c r="A3" s="322" t="s">
        <v>577</v>
      </c>
      <c r="B3" s="248" t="s">
        <v>597</v>
      </c>
      <c r="C3" s="249" t="s">
        <v>602</v>
      </c>
      <c r="D3" s="249" t="s">
        <v>607</v>
      </c>
      <c r="E3" s="249" t="s">
        <v>612</v>
      </c>
      <c r="F3" s="249" t="s">
        <v>617</v>
      </c>
      <c r="G3" s="249" t="s">
        <v>622</v>
      </c>
      <c r="H3" s="249" t="s">
        <v>627</v>
      </c>
      <c r="I3" s="249" t="s">
        <v>632</v>
      </c>
      <c r="J3" s="249" t="s">
        <v>637</v>
      </c>
      <c r="K3" s="249" t="s">
        <v>642</v>
      </c>
      <c r="L3" s="249" t="s">
        <v>647</v>
      </c>
      <c r="M3" s="95" t="s">
        <v>652</v>
      </c>
      <c r="N3" s="170"/>
      <c r="O3" s="360" t="s">
        <v>1340</v>
      </c>
      <c r="S3" s="116"/>
      <c r="T3" s="117" t="s">
        <v>481</v>
      </c>
      <c r="U3" s="117" t="s">
        <v>482</v>
      </c>
      <c r="V3" s="117"/>
      <c r="W3" s="118"/>
    </row>
    <row r="4" spans="1:26">
      <c r="A4" s="322" t="s">
        <v>578</v>
      </c>
      <c r="B4" s="201" t="s">
        <v>598</v>
      </c>
      <c r="C4" s="38" t="s">
        <v>603</v>
      </c>
      <c r="D4" s="38" t="s">
        <v>608</v>
      </c>
      <c r="E4" s="38" t="s">
        <v>613</v>
      </c>
      <c r="F4" s="38" t="s">
        <v>618</v>
      </c>
      <c r="G4" s="38" t="s">
        <v>623</v>
      </c>
      <c r="H4" s="38" t="s">
        <v>628</v>
      </c>
      <c r="I4" s="38" t="s">
        <v>633</v>
      </c>
      <c r="J4" s="38" t="s">
        <v>638</v>
      </c>
      <c r="K4" s="38" t="s">
        <v>643</v>
      </c>
      <c r="L4" s="38" t="s">
        <v>648</v>
      </c>
      <c r="M4" s="98" t="s">
        <v>653</v>
      </c>
      <c r="N4" s="170"/>
      <c r="O4" s="361" t="s">
        <v>1342</v>
      </c>
      <c r="S4" s="116"/>
      <c r="T4" s="111" t="s">
        <v>484</v>
      </c>
      <c r="U4" s="112" t="s">
        <v>485</v>
      </c>
      <c r="V4" s="117"/>
      <c r="W4" s="118"/>
    </row>
    <row r="5" spans="1:26">
      <c r="A5" s="322" t="s">
        <v>579</v>
      </c>
      <c r="B5" s="201" t="s">
        <v>599</v>
      </c>
      <c r="C5" s="38" t="s">
        <v>604</v>
      </c>
      <c r="D5" s="38" t="s">
        <v>609</v>
      </c>
      <c r="E5" s="38" t="s">
        <v>614</v>
      </c>
      <c r="F5" s="38" t="s">
        <v>619</v>
      </c>
      <c r="G5" s="38" t="s">
        <v>624</v>
      </c>
      <c r="H5" s="38" t="s">
        <v>629</v>
      </c>
      <c r="I5" s="38" t="s">
        <v>634</v>
      </c>
      <c r="J5" s="38" t="s">
        <v>639</v>
      </c>
      <c r="K5" s="38" t="s">
        <v>644</v>
      </c>
      <c r="L5" s="38" t="s">
        <v>649</v>
      </c>
      <c r="M5" s="98" t="s">
        <v>654</v>
      </c>
      <c r="N5" s="170"/>
      <c r="O5" s="362" t="s">
        <v>1344</v>
      </c>
      <c r="S5" s="116"/>
      <c r="T5" s="117" t="s">
        <v>486</v>
      </c>
      <c r="U5" s="118" t="s">
        <v>487</v>
      </c>
      <c r="V5" s="117"/>
      <c r="W5" s="123" t="s">
        <v>488</v>
      </c>
    </row>
    <row r="6" spans="1:26" ht="17" thickBot="1">
      <c r="A6" s="322" t="s">
        <v>580</v>
      </c>
      <c r="B6" s="201" t="s">
        <v>600</v>
      </c>
      <c r="C6" s="38" t="s">
        <v>605</v>
      </c>
      <c r="D6" s="38" t="s">
        <v>610</v>
      </c>
      <c r="E6" s="38" t="s">
        <v>615</v>
      </c>
      <c r="F6" s="38" t="s">
        <v>620</v>
      </c>
      <c r="G6" s="38" t="s">
        <v>625</v>
      </c>
      <c r="H6" s="38" t="s">
        <v>630</v>
      </c>
      <c r="I6" s="38" t="s">
        <v>635</v>
      </c>
      <c r="J6" s="38" t="s">
        <v>640</v>
      </c>
      <c r="K6" s="38" t="s">
        <v>645</v>
      </c>
      <c r="L6" s="38" t="s">
        <v>650</v>
      </c>
      <c r="M6" s="98" t="s">
        <v>655</v>
      </c>
      <c r="N6" s="170"/>
      <c r="O6" s="363" t="s">
        <v>1346</v>
      </c>
      <c r="S6" s="116"/>
      <c r="T6" s="124" t="s">
        <v>490</v>
      </c>
      <c r="U6" s="125" t="s">
        <v>482</v>
      </c>
      <c r="V6" s="117"/>
      <c r="W6" s="118"/>
    </row>
    <row r="7" spans="1:26" ht="17" thickBot="1">
      <c r="A7" s="322" t="s">
        <v>581</v>
      </c>
      <c r="B7" s="250" t="s">
        <v>601</v>
      </c>
      <c r="C7" s="251" t="s">
        <v>606</v>
      </c>
      <c r="D7" s="251" t="s">
        <v>611</v>
      </c>
      <c r="E7" s="251" t="s">
        <v>616</v>
      </c>
      <c r="F7" s="251" t="s">
        <v>621</v>
      </c>
      <c r="G7" s="251" t="s">
        <v>626</v>
      </c>
      <c r="H7" s="251" t="s">
        <v>631</v>
      </c>
      <c r="I7" s="251" t="s">
        <v>636</v>
      </c>
      <c r="J7" s="251" t="s">
        <v>641</v>
      </c>
      <c r="K7" s="251" t="s">
        <v>646</v>
      </c>
      <c r="L7" s="251" t="s">
        <v>651</v>
      </c>
      <c r="M7" s="252" t="s">
        <v>656</v>
      </c>
      <c r="N7" s="357"/>
      <c r="O7" s="364" t="s">
        <v>1357</v>
      </c>
      <c r="S7" s="126"/>
      <c r="T7" s="124" t="s">
        <v>492</v>
      </c>
      <c r="U7" s="124" t="s">
        <v>493</v>
      </c>
      <c r="V7" s="124"/>
      <c r="W7" s="125"/>
    </row>
    <row r="8" spans="1:26">
      <c r="A8" s="322" t="s">
        <v>582</v>
      </c>
      <c r="B8" s="237"/>
      <c r="C8" s="238"/>
      <c r="D8" s="238"/>
      <c r="E8" s="238"/>
      <c r="F8" s="238"/>
      <c r="G8" s="238"/>
      <c r="H8" s="238"/>
      <c r="I8" s="238"/>
      <c r="J8" s="238"/>
      <c r="K8" s="238"/>
      <c r="L8" s="238"/>
      <c r="M8" s="239"/>
      <c r="N8" s="359"/>
      <c r="O8" s="102"/>
    </row>
    <row r="9" spans="1:26">
      <c r="A9" s="322" t="s">
        <v>583</v>
      </c>
      <c r="B9" s="237"/>
      <c r="C9" s="238"/>
      <c r="D9" s="238"/>
      <c r="E9" s="238"/>
      <c r="F9" s="238"/>
      <c r="G9" s="238"/>
      <c r="H9" s="238"/>
      <c r="I9" s="238"/>
      <c r="J9" s="238"/>
      <c r="K9" s="238"/>
      <c r="L9" s="238"/>
      <c r="M9" s="239"/>
      <c r="N9" s="359"/>
      <c r="O9" s="102"/>
    </row>
    <row r="10" spans="1:26" ht="17" thickBot="1">
      <c r="A10" s="322" t="s">
        <v>584</v>
      </c>
      <c r="B10" s="240"/>
      <c r="C10" s="241"/>
      <c r="D10" s="241"/>
      <c r="E10" s="241"/>
      <c r="F10" s="241"/>
      <c r="G10" s="241"/>
      <c r="H10" s="241"/>
      <c r="I10" s="241"/>
      <c r="J10" s="241"/>
      <c r="K10" s="241"/>
      <c r="L10" s="241"/>
      <c r="M10" s="242"/>
      <c r="N10" s="359"/>
      <c r="O10" s="102"/>
    </row>
    <row r="11" spans="1:26" ht="17" thickBot="1">
      <c r="A11" s="319"/>
      <c r="B11" s="319"/>
      <c r="C11" s="319"/>
      <c r="D11" s="319"/>
      <c r="E11" s="319"/>
      <c r="F11" s="319"/>
      <c r="G11" s="319"/>
      <c r="H11" s="319"/>
      <c r="I11" s="319"/>
      <c r="J11" s="319"/>
      <c r="K11" s="319"/>
      <c r="L11" s="319"/>
      <c r="M11" s="319"/>
      <c r="N11" s="319"/>
      <c r="O11" s="319"/>
    </row>
    <row r="12" spans="1:26" ht="17" thickBot="1">
      <c r="A12" s="319"/>
      <c r="B12" s="210"/>
      <c r="C12" s="324"/>
      <c r="D12" s="319"/>
      <c r="E12" s="319"/>
      <c r="F12" s="319"/>
      <c r="G12" s="319"/>
      <c r="H12" s="319"/>
      <c r="I12" s="319"/>
      <c r="J12" s="319"/>
      <c r="K12" s="319"/>
      <c r="L12" s="319"/>
      <c r="M12" s="345" t="s">
        <v>1350</v>
      </c>
      <c r="N12" s="346">
        <v>3</v>
      </c>
      <c r="P12" s="113" t="s">
        <v>479</v>
      </c>
      <c r="Q12" s="114" t="s">
        <v>1491</v>
      </c>
      <c r="R12" s="115" t="str">
        <f>Z2 &amp;" pools (+error)"</f>
        <v>5 pools (+error)</v>
      </c>
    </row>
    <row r="13" spans="1:26" ht="17" thickBot="1">
      <c r="A13" s="155">
        <v>1</v>
      </c>
      <c r="B13" s="533" t="s">
        <v>1512</v>
      </c>
      <c r="C13" s="534" t="s">
        <v>1513</v>
      </c>
      <c r="D13" s="535" t="s">
        <v>1514</v>
      </c>
      <c r="E13" s="536" t="s">
        <v>1515</v>
      </c>
      <c r="F13" s="537" t="s">
        <v>1516</v>
      </c>
      <c r="G13" s="543"/>
      <c r="H13" s="543"/>
      <c r="I13" s="544"/>
      <c r="P13" s="119" t="s">
        <v>483</v>
      </c>
      <c r="Q13" s="120">
        <v>1</v>
      </c>
      <c r="R13" s="121">
        <f t="shared" ref="R13:R19" si="0">Q13*$Z$2*1.1</f>
        <v>5.5</v>
      </c>
    </row>
    <row r="14" spans="1:26" ht="18">
      <c r="P14" s="122" t="s">
        <v>1484</v>
      </c>
      <c r="Q14" s="24">
        <v>14.4</v>
      </c>
      <c r="R14" s="36">
        <f t="shared" si="0"/>
        <v>79.2</v>
      </c>
    </row>
    <row r="15" spans="1:26">
      <c r="P15" s="122" t="s">
        <v>489</v>
      </c>
      <c r="Q15" s="24">
        <v>1</v>
      </c>
      <c r="R15" s="36">
        <f>Q15*$Z$2*1.1</f>
        <v>5.5</v>
      </c>
    </row>
    <row r="16" spans="1:26">
      <c r="P16" s="122" t="s">
        <v>491</v>
      </c>
      <c r="Q16" s="24">
        <v>1</v>
      </c>
      <c r="R16" s="36">
        <f t="shared" si="0"/>
        <v>5.5</v>
      </c>
    </row>
    <row r="17" spans="10:18">
      <c r="P17" s="122" t="s">
        <v>1539</v>
      </c>
      <c r="Q17" s="24">
        <v>0.6</v>
      </c>
      <c r="R17" s="36">
        <f t="shared" si="0"/>
        <v>3.3000000000000003</v>
      </c>
    </row>
    <row r="18" spans="10:18">
      <c r="P18" s="122" t="s">
        <v>496</v>
      </c>
      <c r="Q18" s="24">
        <v>5</v>
      </c>
      <c r="R18" s="36">
        <f t="shared" si="0"/>
        <v>27.500000000000004</v>
      </c>
    </row>
    <row r="19" spans="10:18" ht="17" thickBot="1">
      <c r="P19" s="514" t="s">
        <v>497</v>
      </c>
      <c r="Q19" s="265">
        <v>1</v>
      </c>
      <c r="R19" s="268">
        <f t="shared" si="0"/>
        <v>5.5</v>
      </c>
    </row>
    <row r="20" spans="10:18" ht="17" thickBot="1">
      <c r="P20" s="515" t="s">
        <v>468</v>
      </c>
      <c r="Q20" s="516">
        <f>SUM(Q13:Q19)</f>
        <v>24</v>
      </c>
      <c r="R20" s="517">
        <f>SUM(R13:R19)</f>
        <v>132</v>
      </c>
    </row>
    <row r="22" spans="10:18" ht="80" customHeight="1">
      <c r="P22" s="518" t="s">
        <v>1493</v>
      </c>
      <c r="Q22" s="519">
        <v>6</v>
      </c>
    </row>
    <row r="23" spans="10:18" ht="64" customHeight="1">
      <c r="J23" s="705" t="s">
        <v>1494</v>
      </c>
      <c r="K23" s="705"/>
      <c r="L23" s="705"/>
      <c r="M23" s="705"/>
      <c r="N23" s="705"/>
      <c r="O23" s="705"/>
      <c r="P23" s="518" t="s">
        <v>1495</v>
      </c>
      <c r="Q23" s="519">
        <v>20</v>
      </c>
    </row>
  </sheetData>
  <mergeCells count="1">
    <mergeCell ref="J23:O23"/>
  </mergeCells>
  <phoneticPr fontId="7" type="noConversion"/>
  <pageMargins left="0.7" right="0.7" top="0.75" bottom="0.75" header="0.3" footer="0.3"/>
  <pageSetup scale="69" orientation="portrait" horizontalDpi="0" verticalDpi="0"/>
  <colBreaks count="1" manualBreakCount="1">
    <brk id="15" max="1048575" man="1"/>
  </colBreaks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F572EB-0403-E649-8961-A191212253C9}">
  <dimension ref="A1:Z23"/>
  <sheetViews>
    <sheetView topLeftCell="C1" zoomScaleNormal="100" workbookViewId="0">
      <selection activeCell="J16" sqref="J16"/>
    </sheetView>
  </sheetViews>
  <sheetFormatPr baseColWidth="10" defaultRowHeight="16"/>
  <cols>
    <col min="1" max="1" width="2.140625" bestFit="1" customWidth="1"/>
    <col min="2" max="10" width="7.42578125" bestFit="1" customWidth="1"/>
    <col min="11" max="13" width="8.42578125" bestFit="1" customWidth="1"/>
    <col min="14" max="14" width="1.7109375" customWidth="1"/>
    <col min="15" max="15" width="9.140625" bestFit="1" customWidth="1"/>
    <col min="16" max="16" width="15.85546875" customWidth="1"/>
    <col min="17" max="17" width="7.5703125" bestFit="1" customWidth="1"/>
    <col min="18" max="18" width="13.5703125" bestFit="1" customWidth="1"/>
    <col min="19" max="19" width="1" customWidth="1"/>
    <col min="22" max="22" width="1.140625" customWidth="1"/>
    <col min="23" max="23" width="4.42578125" bestFit="1" customWidth="1"/>
    <col min="24" max="24" width="2.85546875" customWidth="1"/>
    <col min="25" max="25" width="7" bestFit="1" customWidth="1"/>
    <col min="26" max="26" width="2" bestFit="1" customWidth="1"/>
  </cols>
  <sheetData>
    <row r="1" spans="1:26" ht="17" thickBot="1">
      <c r="A1" s="317"/>
      <c r="B1" s="369" t="s">
        <v>1328</v>
      </c>
      <c r="C1" s="370" t="s">
        <v>1329</v>
      </c>
      <c r="D1" s="371" t="s">
        <v>1330</v>
      </c>
      <c r="E1" s="372" t="s">
        <v>1331</v>
      </c>
      <c r="F1" s="368" t="s">
        <v>1332</v>
      </c>
      <c r="G1" s="373" t="s">
        <v>1333</v>
      </c>
      <c r="H1" s="374" t="s">
        <v>1334</v>
      </c>
      <c r="I1" s="375" t="s">
        <v>1335</v>
      </c>
      <c r="J1" s="376" t="s">
        <v>1336</v>
      </c>
      <c r="K1" s="377" t="s">
        <v>1337</v>
      </c>
      <c r="L1" s="378" t="s">
        <v>1338</v>
      </c>
      <c r="M1" s="379" t="s">
        <v>1339</v>
      </c>
      <c r="N1" s="318"/>
      <c r="O1" s="319"/>
    </row>
    <row r="2" spans="1:26" ht="17" thickBot="1">
      <c r="A2" s="319"/>
      <c r="B2" s="320">
        <v>1</v>
      </c>
      <c r="C2" s="320">
        <v>2</v>
      </c>
      <c r="D2" s="320">
        <v>3</v>
      </c>
      <c r="E2" s="320">
        <v>4</v>
      </c>
      <c r="F2" s="320">
        <v>5</v>
      </c>
      <c r="G2" s="320">
        <v>6</v>
      </c>
      <c r="H2" s="320">
        <v>7</v>
      </c>
      <c r="I2" s="320">
        <v>8</v>
      </c>
      <c r="J2" s="320">
        <v>9</v>
      </c>
      <c r="K2" s="320">
        <v>10</v>
      </c>
      <c r="L2" s="320">
        <v>11</v>
      </c>
      <c r="M2" s="320">
        <v>12</v>
      </c>
      <c r="N2" s="320"/>
      <c r="O2" s="321"/>
      <c r="S2" s="109"/>
      <c r="T2" s="110" t="s">
        <v>478</v>
      </c>
      <c r="U2" s="111"/>
      <c r="V2" s="111"/>
      <c r="W2" s="112"/>
      <c r="Y2" s="133" t="s">
        <v>1490</v>
      </c>
      <c r="Z2" s="170">
        <f>COUNTIF(B3:B10,"*")</f>
        <v>8</v>
      </c>
    </row>
    <row r="3" spans="1:26" ht="17" thickBot="1">
      <c r="A3" s="322" t="s">
        <v>577</v>
      </c>
      <c r="B3" s="15" t="s">
        <v>657</v>
      </c>
      <c r="C3" s="178" t="s">
        <v>665</v>
      </c>
      <c r="D3" s="178" t="s">
        <v>673</v>
      </c>
      <c r="E3" s="178" t="s">
        <v>681</v>
      </c>
      <c r="F3" s="178" t="s">
        <v>689</v>
      </c>
      <c r="G3" s="178" t="s">
        <v>697</v>
      </c>
      <c r="H3" s="243" t="s">
        <v>705</v>
      </c>
      <c r="I3" s="178" t="s">
        <v>713</v>
      </c>
      <c r="J3" s="178" t="s">
        <v>721</v>
      </c>
      <c r="K3" s="178" t="s">
        <v>729</v>
      </c>
      <c r="L3" s="178" t="s">
        <v>737</v>
      </c>
      <c r="M3" s="17" t="s">
        <v>745</v>
      </c>
      <c r="O3" s="360" t="s">
        <v>1340</v>
      </c>
      <c r="S3" s="116"/>
      <c r="T3" s="117" t="s">
        <v>481</v>
      </c>
      <c r="U3" s="117" t="s">
        <v>482</v>
      </c>
      <c r="V3" s="117"/>
      <c r="W3" s="118"/>
    </row>
    <row r="4" spans="1:26">
      <c r="A4" s="322" t="s">
        <v>578</v>
      </c>
      <c r="B4" s="9" t="s">
        <v>658</v>
      </c>
      <c r="C4" s="13" t="s">
        <v>666</v>
      </c>
      <c r="D4" s="13" t="s">
        <v>674</v>
      </c>
      <c r="E4" s="13" t="s">
        <v>682</v>
      </c>
      <c r="F4" s="13" t="s">
        <v>690</v>
      </c>
      <c r="G4" s="13" t="s">
        <v>698</v>
      </c>
      <c r="H4" s="244" t="s">
        <v>706</v>
      </c>
      <c r="I4" s="13" t="s">
        <v>714</v>
      </c>
      <c r="J4" s="13" t="s">
        <v>722</v>
      </c>
      <c r="K4" s="13" t="s">
        <v>730</v>
      </c>
      <c r="L4" s="13" t="s">
        <v>738</v>
      </c>
      <c r="M4" s="18" t="s">
        <v>746</v>
      </c>
      <c r="O4" s="361" t="s">
        <v>1342</v>
      </c>
      <c r="S4" s="116"/>
      <c r="T4" s="111" t="s">
        <v>484</v>
      </c>
      <c r="U4" s="112" t="s">
        <v>485</v>
      </c>
      <c r="V4" s="117"/>
      <c r="W4" s="118"/>
    </row>
    <row r="5" spans="1:26">
      <c r="A5" s="322" t="s">
        <v>579</v>
      </c>
      <c r="B5" s="9" t="s">
        <v>659</v>
      </c>
      <c r="C5" s="13" t="s">
        <v>667</v>
      </c>
      <c r="D5" s="13" t="s">
        <v>675</v>
      </c>
      <c r="E5" s="13" t="s">
        <v>683</v>
      </c>
      <c r="F5" s="13" t="s">
        <v>691</v>
      </c>
      <c r="G5" s="13" t="s">
        <v>699</v>
      </c>
      <c r="H5" s="244" t="s">
        <v>707</v>
      </c>
      <c r="I5" s="13" t="s">
        <v>715</v>
      </c>
      <c r="J5" s="13" t="s">
        <v>723</v>
      </c>
      <c r="K5" s="13" t="s">
        <v>731</v>
      </c>
      <c r="L5" s="13" t="s">
        <v>739</v>
      </c>
      <c r="M5" s="18" t="s">
        <v>747</v>
      </c>
      <c r="O5" s="362" t="s">
        <v>1344</v>
      </c>
      <c r="S5" s="116"/>
      <c r="T5" s="117" t="s">
        <v>486</v>
      </c>
      <c r="U5" s="118" t="s">
        <v>487</v>
      </c>
      <c r="V5" s="117"/>
      <c r="W5" s="123" t="s">
        <v>488</v>
      </c>
    </row>
    <row r="6" spans="1:26" ht="17" thickBot="1">
      <c r="A6" s="322" t="s">
        <v>580</v>
      </c>
      <c r="B6" s="9" t="s">
        <v>660</v>
      </c>
      <c r="C6" s="13" t="s">
        <v>668</v>
      </c>
      <c r="D6" s="13" t="s">
        <v>676</v>
      </c>
      <c r="E6" s="13" t="s">
        <v>684</v>
      </c>
      <c r="F6" s="13" t="s">
        <v>692</v>
      </c>
      <c r="G6" s="13" t="s">
        <v>700</v>
      </c>
      <c r="H6" s="244" t="s">
        <v>708</v>
      </c>
      <c r="I6" s="13" t="s">
        <v>716</v>
      </c>
      <c r="J6" s="13" t="s">
        <v>724</v>
      </c>
      <c r="K6" s="13" t="s">
        <v>732</v>
      </c>
      <c r="L6" s="13" t="s">
        <v>740</v>
      </c>
      <c r="M6" s="18" t="s">
        <v>748</v>
      </c>
      <c r="O6" s="363" t="s">
        <v>1346</v>
      </c>
      <c r="S6" s="116"/>
      <c r="T6" s="124" t="s">
        <v>490</v>
      </c>
      <c r="U6" s="125" t="s">
        <v>482</v>
      </c>
      <c r="V6" s="117"/>
      <c r="W6" s="118"/>
    </row>
    <row r="7" spans="1:26" ht="17" thickBot="1">
      <c r="A7" s="322" t="s">
        <v>581</v>
      </c>
      <c r="B7" s="9" t="s">
        <v>661</v>
      </c>
      <c r="C7" s="13" t="s">
        <v>669</v>
      </c>
      <c r="D7" s="13" t="s">
        <v>677</v>
      </c>
      <c r="E7" s="13" t="s">
        <v>685</v>
      </c>
      <c r="F7" s="13" t="s">
        <v>693</v>
      </c>
      <c r="G7" s="13" t="s">
        <v>701</v>
      </c>
      <c r="H7" s="244" t="s">
        <v>709</v>
      </c>
      <c r="I7" s="13" t="s">
        <v>717</v>
      </c>
      <c r="J7" s="13" t="s">
        <v>725</v>
      </c>
      <c r="K7" s="13" t="s">
        <v>733</v>
      </c>
      <c r="L7" s="13" t="s">
        <v>741</v>
      </c>
      <c r="M7" s="18" t="s">
        <v>749</v>
      </c>
      <c r="O7" s="364" t="s">
        <v>1357</v>
      </c>
      <c r="S7" s="126"/>
      <c r="T7" s="124" t="s">
        <v>492</v>
      </c>
      <c r="U7" s="124" t="s">
        <v>493</v>
      </c>
      <c r="V7" s="124"/>
      <c r="W7" s="125"/>
    </row>
    <row r="8" spans="1:26">
      <c r="A8" s="322" t="s">
        <v>582</v>
      </c>
      <c r="B8" s="9" t="s">
        <v>662</v>
      </c>
      <c r="C8" s="13" t="s">
        <v>670</v>
      </c>
      <c r="D8" s="13" t="s">
        <v>678</v>
      </c>
      <c r="E8" s="13" t="s">
        <v>686</v>
      </c>
      <c r="F8" s="13" t="s">
        <v>694</v>
      </c>
      <c r="G8" s="13" t="s">
        <v>702</v>
      </c>
      <c r="H8" s="244" t="s">
        <v>710</v>
      </c>
      <c r="I8" s="13" t="s">
        <v>718</v>
      </c>
      <c r="J8" s="13" t="s">
        <v>726</v>
      </c>
      <c r="K8" s="13" t="s">
        <v>734</v>
      </c>
      <c r="L8" s="13" t="s">
        <v>742</v>
      </c>
      <c r="M8" s="18" t="s">
        <v>750</v>
      </c>
      <c r="O8" s="365" t="s">
        <v>1347</v>
      </c>
    </row>
    <row r="9" spans="1:26">
      <c r="A9" s="322" t="s">
        <v>583</v>
      </c>
      <c r="B9" s="9" t="s">
        <v>663</v>
      </c>
      <c r="C9" s="13" t="s">
        <v>671</v>
      </c>
      <c r="D9" s="13" t="s">
        <v>679</v>
      </c>
      <c r="E9" s="13" t="s">
        <v>687</v>
      </c>
      <c r="F9" s="13" t="s">
        <v>695</v>
      </c>
      <c r="G9" s="13" t="s">
        <v>703</v>
      </c>
      <c r="H9" s="244" t="s">
        <v>711</v>
      </c>
      <c r="I9" s="13" t="s">
        <v>719</v>
      </c>
      <c r="J9" s="13" t="s">
        <v>727</v>
      </c>
      <c r="K9" s="13" t="s">
        <v>735</v>
      </c>
      <c r="L9" s="13" t="s">
        <v>743</v>
      </c>
      <c r="M9" s="18" t="s">
        <v>751</v>
      </c>
      <c r="O9" s="366" t="s">
        <v>1348</v>
      </c>
    </row>
    <row r="10" spans="1:26" ht="17" thickBot="1">
      <c r="A10" s="322" t="s">
        <v>584</v>
      </c>
      <c r="B10" s="177" t="s">
        <v>664</v>
      </c>
      <c r="C10" s="43" t="s">
        <v>672</v>
      </c>
      <c r="D10" s="43" t="s">
        <v>680</v>
      </c>
      <c r="E10" s="43" t="s">
        <v>688</v>
      </c>
      <c r="F10" s="43" t="s">
        <v>696</v>
      </c>
      <c r="G10" s="43" t="s">
        <v>704</v>
      </c>
      <c r="H10" s="245" t="s">
        <v>712</v>
      </c>
      <c r="I10" s="43" t="s">
        <v>720</v>
      </c>
      <c r="J10" s="43" t="s">
        <v>728</v>
      </c>
      <c r="K10" s="43" t="s">
        <v>736</v>
      </c>
      <c r="L10" s="43" t="s">
        <v>744</v>
      </c>
      <c r="M10" s="21" t="s">
        <v>752</v>
      </c>
      <c r="O10" s="367" t="s">
        <v>1349</v>
      </c>
    </row>
    <row r="11" spans="1:26" ht="17" thickBot="1">
      <c r="A11" s="319"/>
      <c r="B11" s="319"/>
      <c r="C11" s="319"/>
      <c r="D11" s="319"/>
      <c r="E11" s="319"/>
      <c r="F11" s="319"/>
      <c r="G11" s="319"/>
      <c r="H11" s="319"/>
      <c r="I11" s="319"/>
      <c r="J11" s="319"/>
      <c r="K11" s="319"/>
      <c r="L11" s="319"/>
      <c r="M11" s="319"/>
      <c r="N11" s="319"/>
      <c r="O11" s="319"/>
    </row>
    <row r="12" spans="1:26" ht="17" thickBot="1">
      <c r="A12" s="319"/>
      <c r="B12" s="210"/>
      <c r="C12" s="324"/>
      <c r="D12" s="319"/>
      <c r="E12" s="319"/>
      <c r="F12" s="319"/>
      <c r="G12" s="319"/>
      <c r="H12" s="319"/>
      <c r="I12" s="319"/>
      <c r="J12" s="319"/>
      <c r="K12" s="319"/>
      <c r="L12" s="319"/>
      <c r="M12" s="343" t="s">
        <v>1350</v>
      </c>
      <c r="N12" s="344">
        <v>4</v>
      </c>
      <c r="P12" s="113" t="s">
        <v>479</v>
      </c>
      <c r="Q12" s="114" t="s">
        <v>1491</v>
      </c>
      <c r="R12" s="115" t="str">
        <f>Z2 &amp;" pools (+error)"</f>
        <v>8 pools (+error)</v>
      </c>
    </row>
    <row r="13" spans="1:26" ht="17" thickBot="1">
      <c r="A13" s="155">
        <v>1</v>
      </c>
      <c r="B13" s="533" t="s">
        <v>1517</v>
      </c>
      <c r="C13" s="534" t="s">
        <v>1518</v>
      </c>
      <c r="D13" s="535" t="s">
        <v>1519</v>
      </c>
      <c r="E13" s="536" t="s">
        <v>1520</v>
      </c>
      <c r="F13" s="537" t="s">
        <v>1521</v>
      </c>
      <c r="G13" s="538" t="s">
        <v>1522</v>
      </c>
      <c r="H13" s="539" t="s">
        <v>1523</v>
      </c>
      <c r="I13" s="540" t="s">
        <v>1524</v>
      </c>
      <c r="P13" s="119" t="s">
        <v>483</v>
      </c>
      <c r="Q13" s="120">
        <v>1</v>
      </c>
      <c r="R13" s="121">
        <f t="shared" ref="R13:R19" si="0">Q13*$Z$2*1.1</f>
        <v>8.8000000000000007</v>
      </c>
    </row>
    <row r="14" spans="1:26" ht="18">
      <c r="P14" s="122" t="s">
        <v>1484</v>
      </c>
      <c r="Q14" s="24">
        <v>14.4</v>
      </c>
      <c r="R14" s="36">
        <f t="shared" si="0"/>
        <v>126.72000000000001</v>
      </c>
    </row>
    <row r="15" spans="1:26">
      <c r="P15" s="122" t="s">
        <v>489</v>
      </c>
      <c r="Q15" s="24">
        <v>1</v>
      </c>
      <c r="R15" s="36">
        <f t="shared" si="0"/>
        <v>8.8000000000000007</v>
      </c>
    </row>
    <row r="16" spans="1:26">
      <c r="P16" s="122" t="s">
        <v>491</v>
      </c>
      <c r="Q16" s="24">
        <v>1</v>
      </c>
      <c r="R16" s="36">
        <f t="shared" si="0"/>
        <v>8.8000000000000007</v>
      </c>
    </row>
    <row r="17" spans="10:18">
      <c r="P17" s="122" t="s">
        <v>1541</v>
      </c>
      <c r="Q17" s="24">
        <v>0.6</v>
      </c>
      <c r="R17" s="36">
        <f t="shared" si="0"/>
        <v>5.28</v>
      </c>
    </row>
    <row r="18" spans="10:18">
      <c r="P18" s="122" t="s">
        <v>496</v>
      </c>
      <c r="Q18" s="24">
        <v>5</v>
      </c>
      <c r="R18" s="36">
        <f t="shared" si="0"/>
        <v>44</v>
      </c>
    </row>
    <row r="19" spans="10:18" ht="17" thickBot="1">
      <c r="P19" s="514" t="s">
        <v>497</v>
      </c>
      <c r="Q19" s="265">
        <v>1</v>
      </c>
      <c r="R19" s="268">
        <f t="shared" si="0"/>
        <v>8.8000000000000007</v>
      </c>
    </row>
    <row r="20" spans="10:18" ht="17" thickBot="1">
      <c r="P20" s="515" t="s">
        <v>468</v>
      </c>
      <c r="Q20" s="516">
        <f>SUM(Q13:Q19)</f>
        <v>24</v>
      </c>
      <c r="R20" s="517">
        <f>SUM(R13:R19)</f>
        <v>211.20000000000005</v>
      </c>
    </row>
    <row r="22" spans="10:18" ht="80" customHeight="1">
      <c r="P22" s="518" t="s">
        <v>1493</v>
      </c>
      <c r="Q22" s="519">
        <v>6</v>
      </c>
    </row>
    <row r="23" spans="10:18" ht="64" customHeight="1">
      <c r="J23" s="705" t="s">
        <v>1494</v>
      </c>
      <c r="K23" s="705"/>
      <c r="L23" s="705"/>
      <c r="M23" s="705"/>
      <c r="N23" s="705"/>
      <c r="O23" s="705"/>
      <c r="P23" s="518" t="s">
        <v>1495</v>
      </c>
      <c r="Q23" s="519">
        <v>20</v>
      </c>
    </row>
  </sheetData>
  <mergeCells count="1">
    <mergeCell ref="J23:O23"/>
  </mergeCells>
  <phoneticPr fontId="7" type="noConversion"/>
  <pageMargins left="0.7" right="0.7" top="0.75" bottom="0.75" header="0.3" footer="0.3"/>
  <pageSetup scale="69" orientation="portrait" horizontalDpi="0" verticalDpi="0"/>
  <colBreaks count="1" manualBreakCount="1">
    <brk id="15" max="1048575" man="1"/>
  </colBreak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6903E3-DB92-6F42-BD32-B280DF9AEBF6}">
  <dimension ref="A1:Z23"/>
  <sheetViews>
    <sheetView zoomScaleNormal="100" workbookViewId="0">
      <selection activeCell="J16" sqref="J16"/>
    </sheetView>
  </sheetViews>
  <sheetFormatPr baseColWidth="10" defaultRowHeight="16"/>
  <cols>
    <col min="1" max="1" width="2.140625" bestFit="1" customWidth="1"/>
    <col min="2" max="2" width="7.85546875" bestFit="1" customWidth="1"/>
    <col min="3" max="4" width="9.28515625" bestFit="1" customWidth="1"/>
    <col min="5" max="10" width="8" bestFit="1" customWidth="1"/>
    <col min="11" max="13" width="8.42578125" bestFit="1" customWidth="1"/>
    <col min="14" max="14" width="1.7109375" customWidth="1"/>
    <col min="15" max="15" width="9.140625" bestFit="1" customWidth="1"/>
    <col min="16" max="16" width="15.85546875" customWidth="1"/>
    <col min="17" max="17" width="7.5703125" bestFit="1" customWidth="1"/>
    <col min="18" max="18" width="13.5703125" bestFit="1" customWidth="1"/>
    <col min="19" max="19" width="1" customWidth="1"/>
    <col min="22" max="22" width="1.140625" customWidth="1"/>
    <col min="23" max="23" width="4.42578125" bestFit="1" customWidth="1"/>
    <col min="24" max="24" width="2.85546875" customWidth="1"/>
    <col min="25" max="25" width="7" bestFit="1" customWidth="1"/>
    <col min="26" max="26" width="2" bestFit="1" customWidth="1"/>
  </cols>
  <sheetData>
    <row r="1" spans="1:26" ht="17" thickBot="1">
      <c r="A1" s="317"/>
      <c r="B1" s="369" t="s">
        <v>1328</v>
      </c>
      <c r="C1" s="370" t="s">
        <v>1329</v>
      </c>
      <c r="D1" s="371" t="s">
        <v>1330</v>
      </c>
      <c r="E1" s="372" t="s">
        <v>1331</v>
      </c>
      <c r="F1" s="368" t="s">
        <v>1332</v>
      </c>
      <c r="G1" s="373" t="s">
        <v>1333</v>
      </c>
      <c r="H1" s="374" t="s">
        <v>1334</v>
      </c>
      <c r="I1" s="375" t="s">
        <v>1335</v>
      </c>
      <c r="J1" s="376" t="s">
        <v>1336</v>
      </c>
      <c r="K1" s="377" t="s">
        <v>1337</v>
      </c>
      <c r="L1" s="378" t="s">
        <v>1338</v>
      </c>
      <c r="M1" s="379" t="s">
        <v>1339</v>
      </c>
      <c r="N1" s="318"/>
      <c r="O1" s="319"/>
    </row>
    <row r="2" spans="1:26" ht="17" thickBot="1">
      <c r="A2" s="319"/>
      <c r="B2" s="320">
        <v>1</v>
      </c>
      <c r="C2" s="320">
        <v>2</v>
      </c>
      <c r="D2" s="320">
        <v>3</v>
      </c>
      <c r="E2" s="320">
        <v>4</v>
      </c>
      <c r="F2" s="320">
        <v>5</v>
      </c>
      <c r="G2" s="320">
        <v>6</v>
      </c>
      <c r="H2" s="320">
        <v>7</v>
      </c>
      <c r="I2" s="320">
        <v>8</v>
      </c>
      <c r="J2" s="320">
        <v>9</v>
      </c>
      <c r="K2" s="320">
        <v>10</v>
      </c>
      <c r="L2" s="320">
        <v>11</v>
      </c>
      <c r="M2" s="320">
        <v>12</v>
      </c>
      <c r="N2" s="320"/>
      <c r="O2" s="321"/>
      <c r="S2" s="109"/>
      <c r="T2" s="110" t="s">
        <v>478</v>
      </c>
      <c r="U2" s="111"/>
      <c r="V2" s="111"/>
      <c r="W2" s="112"/>
      <c r="Y2" s="133" t="s">
        <v>1490</v>
      </c>
      <c r="Z2" s="170">
        <f>COUNTIF(B3:B10,"*")</f>
        <v>8</v>
      </c>
    </row>
    <row r="3" spans="1:26" ht="17" thickBot="1">
      <c r="A3" s="322" t="s">
        <v>577</v>
      </c>
      <c r="B3" s="15" t="s">
        <v>753</v>
      </c>
      <c r="C3" s="178" t="s">
        <v>761</v>
      </c>
      <c r="D3" s="178" t="s">
        <v>920</v>
      </c>
      <c r="E3" s="178" t="s">
        <v>787</v>
      </c>
      <c r="F3" s="178" t="s">
        <v>795</v>
      </c>
      <c r="G3" s="178" t="s">
        <v>803</v>
      </c>
      <c r="H3" s="243" t="s">
        <v>811</v>
      </c>
      <c r="I3" s="178" t="s">
        <v>819</v>
      </c>
      <c r="J3" s="178" t="s">
        <v>827</v>
      </c>
      <c r="K3" s="178" t="s">
        <v>835</v>
      </c>
      <c r="L3" s="178" t="s">
        <v>843</v>
      </c>
      <c r="M3" s="17" t="s">
        <v>851</v>
      </c>
      <c r="O3" s="360" t="s">
        <v>1340</v>
      </c>
      <c r="S3" s="116"/>
      <c r="T3" s="117" t="s">
        <v>481</v>
      </c>
      <c r="U3" s="117" t="s">
        <v>482</v>
      </c>
      <c r="V3" s="117"/>
      <c r="W3" s="118"/>
    </row>
    <row r="4" spans="1:26">
      <c r="A4" s="322" t="s">
        <v>578</v>
      </c>
      <c r="B4" s="9" t="s">
        <v>754</v>
      </c>
      <c r="C4" s="13" t="s">
        <v>762</v>
      </c>
      <c r="D4" s="13" t="s">
        <v>921</v>
      </c>
      <c r="E4" s="13" t="s">
        <v>788</v>
      </c>
      <c r="F4" s="13" t="s">
        <v>796</v>
      </c>
      <c r="G4" s="13" t="s">
        <v>804</v>
      </c>
      <c r="H4" s="244" t="s">
        <v>812</v>
      </c>
      <c r="I4" s="13" t="s">
        <v>820</v>
      </c>
      <c r="J4" s="13" t="s">
        <v>828</v>
      </c>
      <c r="K4" s="13" t="s">
        <v>836</v>
      </c>
      <c r="L4" s="13" t="s">
        <v>844</v>
      </c>
      <c r="M4" s="18" t="s">
        <v>852</v>
      </c>
      <c r="O4" s="361" t="s">
        <v>1342</v>
      </c>
      <c r="S4" s="116"/>
      <c r="T4" s="111" t="s">
        <v>484</v>
      </c>
      <c r="U4" s="112" t="s">
        <v>485</v>
      </c>
      <c r="V4" s="117"/>
      <c r="W4" s="118"/>
    </row>
    <row r="5" spans="1:26">
      <c r="A5" s="322" t="s">
        <v>579</v>
      </c>
      <c r="B5" s="9" t="s">
        <v>755</v>
      </c>
      <c r="C5" s="13" t="s">
        <v>763</v>
      </c>
      <c r="D5" s="13" t="s">
        <v>922</v>
      </c>
      <c r="E5" s="13" t="s">
        <v>789</v>
      </c>
      <c r="F5" s="13" t="s">
        <v>797</v>
      </c>
      <c r="G5" s="13" t="s">
        <v>805</v>
      </c>
      <c r="H5" s="244" t="s">
        <v>813</v>
      </c>
      <c r="I5" s="13" t="s">
        <v>821</v>
      </c>
      <c r="J5" s="13" t="s">
        <v>829</v>
      </c>
      <c r="K5" s="13" t="s">
        <v>837</v>
      </c>
      <c r="L5" s="13" t="s">
        <v>845</v>
      </c>
      <c r="M5" s="18" t="s">
        <v>853</v>
      </c>
      <c r="O5" s="362" t="s">
        <v>1344</v>
      </c>
      <c r="S5" s="116"/>
      <c r="T5" s="117" t="s">
        <v>486</v>
      </c>
      <c r="U5" s="118" t="s">
        <v>487</v>
      </c>
      <c r="V5" s="117"/>
      <c r="W5" s="123" t="s">
        <v>488</v>
      </c>
    </row>
    <row r="6" spans="1:26" ht="17" thickBot="1">
      <c r="A6" s="322" t="s">
        <v>580</v>
      </c>
      <c r="B6" s="9" t="s">
        <v>756</v>
      </c>
      <c r="C6" s="13" t="s">
        <v>764</v>
      </c>
      <c r="D6" s="13" t="s">
        <v>923</v>
      </c>
      <c r="E6" s="13" t="s">
        <v>790</v>
      </c>
      <c r="F6" s="13" t="s">
        <v>798</v>
      </c>
      <c r="G6" s="13" t="s">
        <v>806</v>
      </c>
      <c r="H6" s="244" t="s">
        <v>814</v>
      </c>
      <c r="I6" s="13" t="s">
        <v>822</v>
      </c>
      <c r="J6" s="13" t="s">
        <v>830</v>
      </c>
      <c r="K6" s="13" t="s">
        <v>838</v>
      </c>
      <c r="L6" s="13" t="s">
        <v>846</v>
      </c>
      <c r="M6" s="18" t="s">
        <v>854</v>
      </c>
      <c r="O6" s="363" t="s">
        <v>1346</v>
      </c>
      <c r="S6" s="116"/>
      <c r="T6" s="124" t="s">
        <v>490</v>
      </c>
      <c r="U6" s="125" t="s">
        <v>482</v>
      </c>
      <c r="V6" s="117"/>
      <c r="W6" s="118"/>
    </row>
    <row r="7" spans="1:26" ht="17" thickBot="1">
      <c r="A7" s="322" t="s">
        <v>581</v>
      </c>
      <c r="B7" s="9" t="s">
        <v>757</v>
      </c>
      <c r="C7" s="13" t="s">
        <v>765</v>
      </c>
      <c r="D7" s="13" t="s">
        <v>783</v>
      </c>
      <c r="E7" s="13" t="s">
        <v>791</v>
      </c>
      <c r="F7" s="13" t="s">
        <v>799</v>
      </c>
      <c r="G7" s="13" t="s">
        <v>807</v>
      </c>
      <c r="H7" s="244" t="s">
        <v>815</v>
      </c>
      <c r="I7" s="13" t="s">
        <v>823</v>
      </c>
      <c r="J7" s="13" t="s">
        <v>831</v>
      </c>
      <c r="K7" s="13" t="s">
        <v>839</v>
      </c>
      <c r="L7" s="13" t="s">
        <v>847</v>
      </c>
      <c r="M7" s="18" t="s">
        <v>855</v>
      </c>
      <c r="O7" s="364" t="s">
        <v>1357</v>
      </c>
      <c r="S7" s="126"/>
      <c r="T7" s="124" t="s">
        <v>492</v>
      </c>
      <c r="U7" s="124" t="s">
        <v>493</v>
      </c>
      <c r="V7" s="124"/>
      <c r="W7" s="125"/>
    </row>
    <row r="8" spans="1:26">
      <c r="A8" s="322" t="s">
        <v>582</v>
      </c>
      <c r="B8" s="9" t="s">
        <v>758</v>
      </c>
      <c r="C8" s="13" t="s">
        <v>766</v>
      </c>
      <c r="D8" s="13" t="s">
        <v>784</v>
      </c>
      <c r="E8" s="13" t="s">
        <v>792</v>
      </c>
      <c r="F8" s="13" t="s">
        <v>800</v>
      </c>
      <c r="G8" s="13" t="s">
        <v>808</v>
      </c>
      <c r="H8" s="244" t="s">
        <v>816</v>
      </c>
      <c r="I8" s="13" t="s">
        <v>824</v>
      </c>
      <c r="J8" s="13" t="s">
        <v>832</v>
      </c>
      <c r="K8" s="13" t="s">
        <v>840</v>
      </c>
      <c r="L8" s="13" t="s">
        <v>848</v>
      </c>
      <c r="M8" s="18" t="s">
        <v>856</v>
      </c>
      <c r="O8" s="365" t="s">
        <v>1347</v>
      </c>
    </row>
    <row r="9" spans="1:26">
      <c r="A9" s="322" t="s">
        <v>583</v>
      </c>
      <c r="B9" s="9" t="s">
        <v>759</v>
      </c>
      <c r="C9" s="13" t="s">
        <v>918</v>
      </c>
      <c r="D9" s="13" t="s">
        <v>785</v>
      </c>
      <c r="E9" s="13" t="s">
        <v>793</v>
      </c>
      <c r="F9" s="13" t="s">
        <v>801</v>
      </c>
      <c r="G9" s="13" t="s">
        <v>809</v>
      </c>
      <c r="H9" s="244" t="s">
        <v>817</v>
      </c>
      <c r="I9" s="13" t="s">
        <v>825</v>
      </c>
      <c r="J9" s="13" t="s">
        <v>833</v>
      </c>
      <c r="K9" s="13" t="s">
        <v>841</v>
      </c>
      <c r="L9" s="13" t="s">
        <v>849</v>
      </c>
      <c r="M9" s="18" t="s">
        <v>857</v>
      </c>
      <c r="O9" s="366" t="s">
        <v>1348</v>
      </c>
    </row>
    <row r="10" spans="1:26" ht="17" thickBot="1">
      <c r="A10" s="322" t="s">
        <v>584</v>
      </c>
      <c r="B10" s="177" t="s">
        <v>760</v>
      </c>
      <c r="C10" s="43" t="s">
        <v>919</v>
      </c>
      <c r="D10" s="43" t="s">
        <v>786</v>
      </c>
      <c r="E10" s="43" t="s">
        <v>794</v>
      </c>
      <c r="F10" s="43" t="s">
        <v>802</v>
      </c>
      <c r="G10" s="43" t="s">
        <v>810</v>
      </c>
      <c r="H10" s="245" t="s">
        <v>818</v>
      </c>
      <c r="I10" s="43" t="s">
        <v>826</v>
      </c>
      <c r="J10" s="43" t="s">
        <v>834</v>
      </c>
      <c r="K10" s="43" t="s">
        <v>842</v>
      </c>
      <c r="L10" s="43" t="s">
        <v>850</v>
      </c>
      <c r="M10" s="21" t="s">
        <v>858</v>
      </c>
      <c r="O10" s="367" t="s">
        <v>1349</v>
      </c>
    </row>
    <row r="11" spans="1:26" ht="17" thickBot="1">
      <c r="A11" s="319"/>
      <c r="B11" s="319"/>
      <c r="C11" s="319"/>
      <c r="D11" s="319"/>
      <c r="E11" s="319"/>
      <c r="F11" s="319"/>
      <c r="G11" s="319"/>
      <c r="H11" s="319"/>
      <c r="I11" s="319"/>
      <c r="J11" s="319"/>
      <c r="K11" s="319"/>
      <c r="L11" s="319"/>
      <c r="M11" s="319"/>
      <c r="N11" s="319"/>
      <c r="O11" s="319"/>
    </row>
    <row r="12" spans="1:26" ht="17" thickBot="1">
      <c r="A12" s="319"/>
      <c r="B12" s="210"/>
      <c r="C12" s="324"/>
      <c r="D12" s="319"/>
      <c r="E12" s="319"/>
      <c r="F12" s="319"/>
      <c r="G12" s="319"/>
      <c r="H12" s="319"/>
      <c r="I12" s="319"/>
      <c r="J12" s="319"/>
      <c r="K12" s="319"/>
      <c r="L12" s="319"/>
      <c r="M12" s="347" t="s">
        <v>1350</v>
      </c>
      <c r="N12" s="348">
        <v>5</v>
      </c>
      <c r="P12" s="113" t="s">
        <v>479</v>
      </c>
      <c r="Q12" s="114" t="s">
        <v>1491</v>
      </c>
      <c r="R12" s="115" t="str">
        <f>Z2 &amp;" pools (+error)"</f>
        <v>8 pools (+error)</v>
      </c>
    </row>
    <row r="13" spans="1:26" ht="17" thickBot="1">
      <c r="A13" s="155">
        <v>1</v>
      </c>
      <c r="B13" s="533" t="s">
        <v>1525</v>
      </c>
      <c r="C13" s="534" t="s">
        <v>1526</v>
      </c>
      <c r="D13" s="535" t="s">
        <v>1527</v>
      </c>
      <c r="E13" s="536" t="s">
        <v>1528</v>
      </c>
      <c r="F13" s="537" t="s">
        <v>1529</v>
      </c>
      <c r="G13" s="538" t="s">
        <v>1530</v>
      </c>
      <c r="H13" s="539" t="s">
        <v>1531</v>
      </c>
      <c r="I13" s="540" t="s">
        <v>1532</v>
      </c>
      <c r="P13" s="119" t="s">
        <v>483</v>
      </c>
      <c r="Q13" s="120">
        <v>1</v>
      </c>
      <c r="R13" s="121">
        <f t="shared" ref="R13:R19" si="0">Q13*$Z$2*1.1</f>
        <v>8.8000000000000007</v>
      </c>
    </row>
    <row r="14" spans="1:26" ht="18">
      <c r="P14" s="122" t="s">
        <v>1484</v>
      </c>
      <c r="Q14" s="24">
        <v>14.4</v>
      </c>
      <c r="R14" s="36">
        <f t="shared" si="0"/>
        <v>126.72000000000001</v>
      </c>
    </row>
    <row r="15" spans="1:26">
      <c r="P15" s="122" t="s">
        <v>489</v>
      </c>
      <c r="Q15" s="24">
        <v>1</v>
      </c>
      <c r="R15" s="36">
        <f t="shared" si="0"/>
        <v>8.8000000000000007</v>
      </c>
    </row>
    <row r="16" spans="1:26">
      <c r="P16" s="122" t="s">
        <v>491</v>
      </c>
      <c r="Q16" s="24">
        <v>1</v>
      </c>
      <c r="R16" s="36">
        <f t="shared" si="0"/>
        <v>8.8000000000000007</v>
      </c>
    </row>
    <row r="17" spans="10:18">
      <c r="P17" s="122" t="s">
        <v>1542</v>
      </c>
      <c r="Q17" s="24">
        <v>0.6</v>
      </c>
      <c r="R17" s="36">
        <f t="shared" si="0"/>
        <v>5.28</v>
      </c>
    </row>
    <row r="18" spans="10:18">
      <c r="P18" s="122" t="s">
        <v>496</v>
      </c>
      <c r="Q18" s="24">
        <v>5</v>
      </c>
      <c r="R18" s="36">
        <f t="shared" si="0"/>
        <v>44</v>
      </c>
    </row>
    <row r="19" spans="10:18" ht="17" thickBot="1">
      <c r="P19" s="514" t="s">
        <v>497</v>
      </c>
      <c r="Q19" s="265">
        <v>1</v>
      </c>
      <c r="R19" s="268">
        <f t="shared" si="0"/>
        <v>8.8000000000000007</v>
      </c>
    </row>
    <row r="20" spans="10:18" ht="17" thickBot="1">
      <c r="P20" s="515" t="s">
        <v>468</v>
      </c>
      <c r="Q20" s="516">
        <f>SUM(Q13:Q19)</f>
        <v>24</v>
      </c>
      <c r="R20" s="517">
        <f>SUM(R13:R19)</f>
        <v>211.20000000000005</v>
      </c>
    </row>
    <row r="22" spans="10:18" ht="80" customHeight="1">
      <c r="P22" s="518" t="s">
        <v>1493</v>
      </c>
      <c r="Q22" s="519">
        <v>6</v>
      </c>
    </row>
    <row r="23" spans="10:18" ht="64" customHeight="1">
      <c r="J23" s="705" t="s">
        <v>1494</v>
      </c>
      <c r="K23" s="705"/>
      <c r="L23" s="705"/>
      <c r="M23" s="705"/>
      <c r="N23" s="705"/>
      <c r="O23" s="705"/>
      <c r="P23" s="518" t="s">
        <v>1495</v>
      </c>
      <c r="Q23" s="519">
        <v>20</v>
      </c>
    </row>
  </sheetData>
  <mergeCells count="1">
    <mergeCell ref="J23:O23"/>
  </mergeCells>
  <phoneticPr fontId="7" type="noConversion"/>
  <pageMargins left="0.7" right="0.7" top="0.75" bottom="0.75" header="0.3" footer="0.3"/>
  <pageSetup scale="64" orientation="portrait" horizontalDpi="0" verticalDpi="0"/>
  <colBreaks count="1" manualBreakCount="1">
    <brk id="15" max="1048575" man="1"/>
  </colBreaks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677F77-367F-134C-9836-C684A890C495}">
  <dimension ref="A1:Z23"/>
  <sheetViews>
    <sheetView zoomScaleNormal="100" workbookViewId="0">
      <selection activeCell="J16" sqref="J16"/>
    </sheetView>
  </sheetViews>
  <sheetFormatPr baseColWidth="10" defaultRowHeight="16"/>
  <cols>
    <col min="1" max="1" width="2.140625" bestFit="1" customWidth="1"/>
    <col min="2" max="10" width="8" bestFit="1" customWidth="1"/>
    <col min="11" max="11" width="8.42578125" bestFit="1" customWidth="1"/>
    <col min="12" max="13" width="9.42578125" bestFit="1" customWidth="1"/>
    <col min="14" max="14" width="1.7109375" customWidth="1"/>
    <col min="15" max="15" width="9.140625" bestFit="1" customWidth="1"/>
    <col min="16" max="16" width="15.85546875" customWidth="1"/>
    <col min="17" max="17" width="7.5703125" bestFit="1" customWidth="1"/>
    <col min="18" max="18" width="13.5703125" bestFit="1" customWidth="1"/>
    <col min="19" max="19" width="1" customWidth="1"/>
    <col min="22" max="22" width="1.140625" customWidth="1"/>
    <col min="23" max="23" width="4.42578125" bestFit="1" customWidth="1"/>
    <col min="24" max="24" width="2.85546875" customWidth="1"/>
    <col min="25" max="25" width="7" bestFit="1" customWidth="1"/>
    <col min="26" max="26" width="2" bestFit="1" customWidth="1"/>
  </cols>
  <sheetData>
    <row r="1" spans="1:26" ht="17" thickBot="1">
      <c r="A1" s="317"/>
      <c r="B1" s="369" t="s">
        <v>1328</v>
      </c>
      <c r="C1" s="370" t="s">
        <v>1329</v>
      </c>
      <c r="D1" s="371" t="s">
        <v>1330</v>
      </c>
      <c r="E1" s="372" t="s">
        <v>1331</v>
      </c>
      <c r="F1" s="368" t="s">
        <v>1332</v>
      </c>
      <c r="G1" s="373" t="s">
        <v>1333</v>
      </c>
      <c r="H1" s="374" t="s">
        <v>1334</v>
      </c>
      <c r="I1" s="375" t="s">
        <v>1335</v>
      </c>
      <c r="J1" s="376" t="s">
        <v>1336</v>
      </c>
      <c r="K1" s="377" t="s">
        <v>1337</v>
      </c>
      <c r="L1" s="378" t="s">
        <v>1338</v>
      </c>
      <c r="M1" s="379" t="s">
        <v>1339</v>
      </c>
      <c r="N1" s="318"/>
      <c r="O1" s="319"/>
    </row>
    <row r="2" spans="1:26" ht="17" thickBot="1">
      <c r="A2" s="319"/>
      <c r="B2" s="320">
        <v>1</v>
      </c>
      <c r="C2" s="320">
        <v>2</v>
      </c>
      <c r="D2" s="320">
        <v>3</v>
      </c>
      <c r="E2" s="320">
        <v>4</v>
      </c>
      <c r="F2" s="320">
        <v>5</v>
      </c>
      <c r="G2" s="320">
        <v>6</v>
      </c>
      <c r="H2" s="320">
        <v>7</v>
      </c>
      <c r="I2" s="320">
        <v>8</v>
      </c>
      <c r="J2" s="320">
        <v>9</v>
      </c>
      <c r="K2" s="320">
        <v>10</v>
      </c>
      <c r="L2" s="320">
        <v>11</v>
      </c>
      <c r="M2" s="320">
        <v>12</v>
      </c>
      <c r="N2" s="320"/>
      <c r="O2" s="321"/>
      <c r="S2" s="109"/>
      <c r="T2" s="110" t="s">
        <v>478</v>
      </c>
      <c r="U2" s="111"/>
      <c r="V2" s="111"/>
      <c r="W2" s="112"/>
      <c r="Y2" s="133" t="s">
        <v>1490</v>
      </c>
      <c r="Z2" s="170">
        <f>COUNTIF(B3:B10,"*")</f>
        <v>6</v>
      </c>
    </row>
    <row r="3" spans="1:26" ht="17" thickBot="1">
      <c r="A3" s="322" t="s">
        <v>577</v>
      </c>
      <c r="B3" s="248" t="s">
        <v>859</v>
      </c>
      <c r="C3" s="249" t="s">
        <v>865</v>
      </c>
      <c r="D3" s="249" t="s">
        <v>871</v>
      </c>
      <c r="E3" s="249" t="s">
        <v>877</v>
      </c>
      <c r="F3" s="249" t="s">
        <v>883</v>
      </c>
      <c r="G3" s="249" t="s">
        <v>889</v>
      </c>
      <c r="H3" s="249" t="s">
        <v>894</v>
      </c>
      <c r="I3" s="249" t="s">
        <v>899</v>
      </c>
      <c r="J3" s="249" t="s">
        <v>904</v>
      </c>
      <c r="K3" s="249" t="s">
        <v>909</v>
      </c>
      <c r="L3" s="249" t="s">
        <v>914</v>
      </c>
      <c r="M3" s="95" t="s">
        <v>927</v>
      </c>
      <c r="N3" s="170"/>
      <c r="O3" s="360" t="s">
        <v>1340</v>
      </c>
      <c r="S3" s="116"/>
      <c r="T3" s="117" t="s">
        <v>481</v>
      </c>
      <c r="U3" s="117" t="s">
        <v>482</v>
      </c>
      <c r="V3" s="117"/>
      <c r="W3" s="118"/>
    </row>
    <row r="4" spans="1:26">
      <c r="A4" s="322" t="s">
        <v>578</v>
      </c>
      <c r="B4" s="201" t="s">
        <v>860</v>
      </c>
      <c r="C4" s="38" t="s">
        <v>866</v>
      </c>
      <c r="D4" s="38" t="s">
        <v>872</v>
      </c>
      <c r="E4" s="38" t="s">
        <v>878</v>
      </c>
      <c r="F4" s="38" t="s">
        <v>884</v>
      </c>
      <c r="G4" s="38" t="s">
        <v>890</v>
      </c>
      <c r="H4" s="38" t="s">
        <v>895</v>
      </c>
      <c r="I4" s="38" t="s">
        <v>900</v>
      </c>
      <c r="J4" s="38" t="s">
        <v>905</v>
      </c>
      <c r="K4" s="38" t="s">
        <v>910</v>
      </c>
      <c r="L4" s="38" t="s">
        <v>915</v>
      </c>
      <c r="M4" s="98" t="s">
        <v>928</v>
      </c>
      <c r="N4" s="170"/>
      <c r="O4" s="361" t="s">
        <v>1342</v>
      </c>
      <c r="S4" s="116"/>
      <c r="T4" s="111" t="s">
        <v>484</v>
      </c>
      <c r="U4" s="112" t="s">
        <v>485</v>
      </c>
      <c r="V4" s="117"/>
      <c r="W4" s="118"/>
    </row>
    <row r="5" spans="1:26">
      <c r="A5" s="322" t="s">
        <v>579</v>
      </c>
      <c r="B5" s="201" t="s">
        <v>861</v>
      </c>
      <c r="C5" s="38" t="s">
        <v>867</v>
      </c>
      <c r="D5" s="38" t="s">
        <v>873</v>
      </c>
      <c r="E5" s="38" t="s">
        <v>879</v>
      </c>
      <c r="F5" s="38" t="s">
        <v>885</v>
      </c>
      <c r="G5" s="38" t="s">
        <v>891</v>
      </c>
      <c r="H5" s="38" t="s">
        <v>896</v>
      </c>
      <c r="I5" s="38" t="s">
        <v>901</v>
      </c>
      <c r="J5" s="38" t="s">
        <v>906</v>
      </c>
      <c r="K5" s="38" t="s">
        <v>911</v>
      </c>
      <c r="L5" s="38" t="s">
        <v>916</v>
      </c>
      <c r="M5" s="98" t="s">
        <v>929</v>
      </c>
      <c r="N5" s="170"/>
      <c r="O5" s="362" t="s">
        <v>1344</v>
      </c>
      <c r="S5" s="116"/>
      <c r="T5" s="117" t="s">
        <v>486</v>
      </c>
      <c r="U5" s="118" t="s">
        <v>487</v>
      </c>
      <c r="V5" s="117"/>
      <c r="W5" s="123" t="s">
        <v>488</v>
      </c>
    </row>
    <row r="6" spans="1:26" ht="17" thickBot="1">
      <c r="A6" s="322" t="s">
        <v>580</v>
      </c>
      <c r="B6" s="201" t="s">
        <v>862</v>
      </c>
      <c r="C6" s="38" t="s">
        <v>868</v>
      </c>
      <c r="D6" s="38" t="s">
        <v>874</v>
      </c>
      <c r="E6" s="38" t="s">
        <v>880</v>
      </c>
      <c r="F6" s="38" t="s">
        <v>886</v>
      </c>
      <c r="G6" s="38" t="s">
        <v>892</v>
      </c>
      <c r="H6" s="38" t="s">
        <v>897</v>
      </c>
      <c r="I6" s="38" t="s">
        <v>902</v>
      </c>
      <c r="J6" s="38" t="s">
        <v>907</v>
      </c>
      <c r="K6" s="38" t="s">
        <v>912</v>
      </c>
      <c r="L6" s="38" t="s">
        <v>917</v>
      </c>
      <c r="M6" s="98" t="s">
        <v>924</v>
      </c>
      <c r="N6" s="170"/>
      <c r="O6" s="363" t="s">
        <v>1346</v>
      </c>
      <c r="S6" s="116"/>
      <c r="T6" s="124" t="s">
        <v>490</v>
      </c>
      <c r="U6" s="125" t="s">
        <v>482</v>
      </c>
      <c r="V6" s="117"/>
      <c r="W6" s="118"/>
    </row>
    <row r="7" spans="1:26" ht="17" thickBot="1">
      <c r="A7" s="322" t="s">
        <v>581</v>
      </c>
      <c r="B7" s="250" t="s">
        <v>863</v>
      </c>
      <c r="C7" s="251" t="s">
        <v>869</v>
      </c>
      <c r="D7" s="251" t="s">
        <v>875</v>
      </c>
      <c r="E7" s="251" t="s">
        <v>881</v>
      </c>
      <c r="F7" s="251" t="s">
        <v>887</v>
      </c>
      <c r="G7" s="251" t="s">
        <v>893</v>
      </c>
      <c r="H7" s="251" t="s">
        <v>898</v>
      </c>
      <c r="I7" s="251" t="s">
        <v>903</v>
      </c>
      <c r="J7" s="251" t="s">
        <v>908</v>
      </c>
      <c r="K7" s="251" t="s">
        <v>913</v>
      </c>
      <c r="L7" s="251" t="s">
        <v>926</v>
      </c>
      <c r="M7" s="98" t="s">
        <v>925</v>
      </c>
      <c r="N7" s="170"/>
      <c r="O7" s="364" t="s">
        <v>1357</v>
      </c>
      <c r="S7" s="126"/>
      <c r="T7" s="124" t="s">
        <v>492</v>
      </c>
      <c r="U7" s="124" t="s">
        <v>493</v>
      </c>
      <c r="V7" s="124"/>
      <c r="W7" s="125"/>
    </row>
    <row r="8" spans="1:26">
      <c r="A8" s="322" t="s">
        <v>582</v>
      </c>
      <c r="B8" s="250" t="s">
        <v>864</v>
      </c>
      <c r="C8" s="251" t="s">
        <v>870</v>
      </c>
      <c r="D8" s="251" t="s">
        <v>876</v>
      </c>
      <c r="E8" s="251" t="s">
        <v>882</v>
      </c>
      <c r="F8" s="251" t="s">
        <v>888</v>
      </c>
      <c r="G8" s="351"/>
      <c r="H8" s="351"/>
      <c r="I8" s="351"/>
      <c r="J8" s="351"/>
      <c r="K8" s="351"/>
      <c r="L8" s="351"/>
      <c r="M8" s="352"/>
      <c r="N8" s="357"/>
      <c r="O8" s="365" t="s">
        <v>1347</v>
      </c>
    </row>
    <row r="9" spans="1:26">
      <c r="A9" s="322" t="s">
        <v>583</v>
      </c>
      <c r="B9" s="353"/>
      <c r="C9" s="351"/>
      <c r="D9" s="351"/>
      <c r="E9" s="351"/>
      <c r="F9" s="351"/>
      <c r="G9" s="351"/>
      <c r="H9" s="351"/>
      <c r="I9" s="351"/>
      <c r="J9" s="351"/>
      <c r="K9" s="351"/>
      <c r="L9" s="351"/>
      <c r="M9" s="352"/>
      <c r="N9" s="357"/>
      <c r="O9" s="380"/>
    </row>
    <row r="10" spans="1:26" ht="17" thickBot="1">
      <c r="A10" s="322" t="s">
        <v>584</v>
      </c>
      <c r="B10" s="354"/>
      <c r="C10" s="355"/>
      <c r="D10" s="355"/>
      <c r="E10" s="355"/>
      <c r="F10" s="355"/>
      <c r="G10" s="355"/>
      <c r="H10" s="355"/>
      <c r="I10" s="355"/>
      <c r="J10" s="355"/>
      <c r="K10" s="355"/>
      <c r="L10" s="355"/>
      <c r="M10" s="356"/>
      <c r="N10" s="357"/>
      <c r="O10" s="380"/>
    </row>
    <row r="11" spans="1:26" ht="17" thickBot="1">
      <c r="A11" s="319"/>
      <c r="B11" s="319"/>
      <c r="C11" s="319"/>
      <c r="D11" s="319"/>
      <c r="E11" s="319"/>
      <c r="F11" s="319"/>
      <c r="G11" s="319"/>
      <c r="H11" s="319"/>
      <c r="I11" s="319"/>
      <c r="J11" s="319"/>
      <c r="K11" s="319"/>
      <c r="L11" s="319"/>
      <c r="M11" s="319"/>
      <c r="N11" s="319"/>
      <c r="O11" s="319"/>
    </row>
    <row r="12" spans="1:26" ht="17" thickBot="1">
      <c r="A12" s="319"/>
      <c r="B12" s="210"/>
      <c r="C12" s="324"/>
      <c r="D12" s="319"/>
      <c r="E12" s="319"/>
      <c r="F12" s="319"/>
      <c r="G12" s="319"/>
      <c r="H12" s="319"/>
      <c r="I12" s="319"/>
      <c r="J12" s="319"/>
      <c r="K12" s="319"/>
      <c r="L12" s="319"/>
      <c r="M12" s="349" t="s">
        <v>1350</v>
      </c>
      <c r="N12" s="350">
        <v>6</v>
      </c>
      <c r="P12" s="113" t="s">
        <v>479</v>
      </c>
      <c r="Q12" s="114" t="s">
        <v>1491</v>
      </c>
      <c r="R12" s="115" t="str">
        <f>Z2 &amp;" pools (+error)"</f>
        <v>6 pools (+error)</v>
      </c>
    </row>
    <row r="13" spans="1:26" ht="17" thickBot="1">
      <c r="A13" s="155">
        <v>1</v>
      </c>
      <c r="B13" s="533" t="s">
        <v>1533</v>
      </c>
      <c r="C13" s="534" t="s">
        <v>1534</v>
      </c>
      <c r="D13" s="535" t="s">
        <v>1535</v>
      </c>
      <c r="E13" s="536" t="s">
        <v>1536</v>
      </c>
      <c r="F13" s="537" t="s">
        <v>1537</v>
      </c>
      <c r="G13" s="538" t="s">
        <v>1538</v>
      </c>
      <c r="H13" s="543"/>
      <c r="I13" s="544"/>
      <c r="P13" s="119" t="s">
        <v>483</v>
      </c>
      <c r="Q13" s="120">
        <v>1</v>
      </c>
      <c r="R13" s="121">
        <f t="shared" ref="R13:R19" si="0">Q13*$Z$2*1.1</f>
        <v>6.6000000000000005</v>
      </c>
    </row>
    <row r="14" spans="1:26" ht="18">
      <c r="P14" s="122" t="s">
        <v>1484</v>
      </c>
      <c r="Q14" s="24">
        <v>14.4</v>
      </c>
      <c r="R14" s="36">
        <f t="shared" si="0"/>
        <v>95.04000000000002</v>
      </c>
    </row>
    <row r="15" spans="1:26">
      <c r="P15" s="122" t="s">
        <v>489</v>
      </c>
      <c r="Q15" s="24">
        <v>1</v>
      </c>
      <c r="R15" s="36">
        <f t="shared" si="0"/>
        <v>6.6000000000000005</v>
      </c>
    </row>
    <row r="16" spans="1:26">
      <c r="P16" s="122" t="s">
        <v>491</v>
      </c>
      <c r="Q16" s="24">
        <v>1</v>
      </c>
      <c r="R16" s="36">
        <f t="shared" si="0"/>
        <v>6.6000000000000005</v>
      </c>
    </row>
    <row r="17" spans="10:18">
      <c r="P17" s="122" t="s">
        <v>1543</v>
      </c>
      <c r="Q17" s="24">
        <v>0.6</v>
      </c>
      <c r="R17" s="36">
        <f t="shared" si="0"/>
        <v>3.96</v>
      </c>
    </row>
    <row r="18" spans="10:18">
      <c r="P18" s="122" t="s">
        <v>496</v>
      </c>
      <c r="Q18" s="24">
        <v>5</v>
      </c>
      <c r="R18" s="36">
        <f t="shared" si="0"/>
        <v>33</v>
      </c>
    </row>
    <row r="19" spans="10:18" ht="17" thickBot="1">
      <c r="P19" s="514" t="s">
        <v>497</v>
      </c>
      <c r="Q19" s="265">
        <v>1</v>
      </c>
      <c r="R19" s="268">
        <f t="shared" si="0"/>
        <v>6.6000000000000005</v>
      </c>
    </row>
    <row r="20" spans="10:18" ht="17" thickBot="1">
      <c r="P20" s="515" t="s">
        <v>468</v>
      </c>
      <c r="Q20" s="516">
        <f>SUM(Q13:Q19)</f>
        <v>24</v>
      </c>
      <c r="R20" s="517">
        <f>SUM(R13:R19)</f>
        <v>158.4</v>
      </c>
    </row>
    <row r="22" spans="10:18" ht="80" customHeight="1">
      <c r="P22" s="518" t="s">
        <v>1493</v>
      </c>
      <c r="Q22" s="519">
        <v>6</v>
      </c>
    </row>
    <row r="23" spans="10:18" ht="64" customHeight="1">
      <c r="J23" s="705" t="s">
        <v>1494</v>
      </c>
      <c r="K23" s="705"/>
      <c r="L23" s="705"/>
      <c r="M23" s="705"/>
      <c r="N23" s="705"/>
      <c r="O23" s="705"/>
      <c r="P23" s="518" t="s">
        <v>1495</v>
      </c>
      <c r="Q23" s="519">
        <v>20</v>
      </c>
    </row>
  </sheetData>
  <mergeCells count="1">
    <mergeCell ref="J23:O23"/>
  </mergeCells>
  <phoneticPr fontId="7" type="noConversion"/>
  <pageMargins left="0.7" right="0.7" top="0.75" bottom="0.75" header="0.3" footer="0.3"/>
  <pageSetup scale="65" orientation="portrait" horizontalDpi="0" verticalDpi="0"/>
  <colBreaks count="1" manualBreakCount="1">
    <brk id="15" max="1048575" man="1"/>
  </colBreaks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58225-5193-574B-A077-665E502F23AA}">
  <sheetPr>
    <pageSetUpPr fitToPage="1"/>
  </sheetPr>
  <dimension ref="B1:AJ6"/>
  <sheetViews>
    <sheetView topLeftCell="B1" workbookViewId="0">
      <selection activeCell="Q7" sqref="Q7"/>
    </sheetView>
  </sheetViews>
  <sheetFormatPr baseColWidth="10" defaultRowHeight="16"/>
  <cols>
    <col min="1" max="1" width="1.28515625" customWidth="1"/>
    <col min="2" max="36" width="6" customWidth="1"/>
  </cols>
  <sheetData>
    <row r="1" spans="2:36">
      <c r="B1" s="155" t="s">
        <v>1544</v>
      </c>
      <c r="C1" s="155"/>
      <c r="D1" s="155"/>
      <c r="E1" s="155"/>
      <c r="F1" s="155"/>
      <c r="G1" s="155"/>
      <c r="H1" s="155"/>
      <c r="I1" s="155"/>
      <c r="J1" s="155"/>
      <c r="K1" s="155"/>
      <c r="L1" s="155"/>
      <c r="M1" s="155"/>
      <c r="N1" s="155"/>
      <c r="O1" s="155"/>
      <c r="P1" s="155"/>
      <c r="Q1" s="155"/>
      <c r="R1" s="155"/>
    </row>
    <row r="2" spans="2:36" ht="17" thickBot="1">
      <c r="B2" s="135">
        <v>1</v>
      </c>
      <c r="C2" s="135">
        <v>2</v>
      </c>
      <c r="D2" s="135">
        <v>3</v>
      </c>
      <c r="E2" s="135">
        <v>4</v>
      </c>
      <c r="F2" s="135">
        <v>5</v>
      </c>
      <c r="G2" s="135">
        <v>6</v>
      </c>
      <c r="H2" s="135">
        <v>7</v>
      </c>
      <c r="I2" s="135">
        <v>8</v>
      </c>
      <c r="J2" s="135">
        <v>9</v>
      </c>
      <c r="K2" s="135">
        <v>10</v>
      </c>
      <c r="L2" s="135">
        <v>11</v>
      </c>
      <c r="M2" s="135">
        <v>12</v>
      </c>
      <c r="N2" s="135">
        <v>13</v>
      </c>
      <c r="O2" s="135">
        <v>14</v>
      </c>
      <c r="P2" s="135">
        <v>15</v>
      </c>
      <c r="Q2" s="135">
        <v>16</v>
      </c>
      <c r="R2" s="135">
        <v>17</v>
      </c>
      <c r="S2" s="135">
        <v>18</v>
      </c>
      <c r="T2" s="135">
        <v>19</v>
      </c>
      <c r="U2" s="135">
        <v>20</v>
      </c>
      <c r="V2" s="135">
        <v>21</v>
      </c>
      <c r="W2" s="135">
        <v>22</v>
      </c>
      <c r="X2" s="135">
        <v>23</v>
      </c>
      <c r="Y2" s="135">
        <v>24</v>
      </c>
      <c r="Z2" s="135">
        <v>25</v>
      </c>
      <c r="AA2" s="135">
        <v>26</v>
      </c>
      <c r="AB2" s="135">
        <v>27</v>
      </c>
      <c r="AC2" s="135">
        <v>28</v>
      </c>
      <c r="AD2" s="135">
        <v>29</v>
      </c>
      <c r="AE2" s="135">
        <v>30</v>
      </c>
      <c r="AF2" s="135">
        <v>31</v>
      </c>
      <c r="AG2" s="135">
        <v>32</v>
      </c>
      <c r="AH2" s="135">
        <v>33</v>
      </c>
      <c r="AI2" s="135">
        <v>34</v>
      </c>
      <c r="AJ2" s="135">
        <v>35</v>
      </c>
    </row>
    <row r="3" spans="2:36" ht="17" thickBot="1">
      <c r="B3" s="547" t="s">
        <v>1545</v>
      </c>
      <c r="C3" s="533" t="s">
        <v>1496</v>
      </c>
      <c r="D3" s="550" t="s">
        <v>1504</v>
      </c>
      <c r="E3" s="534" t="s">
        <v>1497</v>
      </c>
      <c r="F3" s="534" t="s">
        <v>1505</v>
      </c>
      <c r="G3" s="535" t="s">
        <v>1498</v>
      </c>
      <c r="H3" s="535" t="s">
        <v>1506</v>
      </c>
      <c r="I3" s="536" t="s">
        <v>1499</v>
      </c>
      <c r="J3" s="536" t="s">
        <v>1507</v>
      </c>
      <c r="K3" s="537" t="s">
        <v>1500</v>
      </c>
      <c r="L3" s="537" t="s">
        <v>1508</v>
      </c>
      <c r="M3" s="538" t="s">
        <v>1501</v>
      </c>
      <c r="N3" s="538" t="s">
        <v>1509</v>
      </c>
      <c r="O3" s="539" t="s">
        <v>1502</v>
      </c>
      <c r="P3" s="539" t="s">
        <v>1510</v>
      </c>
      <c r="Q3" s="551" t="s">
        <v>1503</v>
      </c>
      <c r="R3" s="540" t="s">
        <v>1511</v>
      </c>
      <c r="S3" s="545" t="s">
        <v>1545</v>
      </c>
      <c r="T3" s="533" t="s">
        <v>1517</v>
      </c>
      <c r="U3" s="550" t="s">
        <v>1525</v>
      </c>
      <c r="V3" s="534" t="s">
        <v>1518</v>
      </c>
      <c r="W3" s="534" t="s">
        <v>1526</v>
      </c>
      <c r="X3" s="535" t="s">
        <v>1519</v>
      </c>
      <c r="Y3" s="535" t="s">
        <v>1527</v>
      </c>
      <c r="Z3" s="536" t="s">
        <v>1520</v>
      </c>
      <c r="AA3" s="536" t="s">
        <v>1528</v>
      </c>
      <c r="AB3" s="537" t="s">
        <v>1521</v>
      </c>
      <c r="AC3" s="537" t="s">
        <v>1529</v>
      </c>
      <c r="AD3" s="538" t="s">
        <v>1522</v>
      </c>
      <c r="AE3" s="538" t="s">
        <v>1530</v>
      </c>
      <c r="AF3" s="539" t="s">
        <v>1523</v>
      </c>
      <c r="AG3" s="539" t="s">
        <v>1531</v>
      </c>
      <c r="AH3" s="551" t="s">
        <v>1524</v>
      </c>
      <c r="AI3" s="540" t="s">
        <v>1532</v>
      </c>
      <c r="AJ3" s="548" t="s">
        <v>1545</v>
      </c>
    </row>
    <row r="4" spans="2:36" ht="17" thickBot="1">
      <c r="B4" s="546"/>
      <c r="C4" s="549"/>
      <c r="D4" s="549"/>
      <c r="E4" s="549"/>
      <c r="F4" s="549"/>
      <c r="G4" s="549"/>
      <c r="H4" s="549"/>
      <c r="I4" s="549"/>
      <c r="J4" s="549"/>
      <c r="K4" s="549"/>
      <c r="L4" s="549"/>
      <c r="M4" s="549"/>
      <c r="N4" s="549"/>
      <c r="O4" s="155"/>
      <c r="P4" s="155"/>
      <c r="Q4" s="155"/>
      <c r="R4" s="155"/>
    </row>
    <row r="5" spans="2:36" ht="17" thickBot="1">
      <c r="B5" s="545" t="s">
        <v>1545</v>
      </c>
      <c r="C5" s="533" t="s">
        <v>1533</v>
      </c>
      <c r="D5" s="550" t="s">
        <v>1512</v>
      </c>
      <c r="E5" s="534" t="s">
        <v>1534</v>
      </c>
      <c r="F5" s="534" t="s">
        <v>1513</v>
      </c>
      <c r="G5" s="535" t="s">
        <v>1535</v>
      </c>
      <c r="H5" s="535" t="s">
        <v>1514</v>
      </c>
      <c r="I5" s="536" t="s">
        <v>1536</v>
      </c>
      <c r="J5" s="536" t="s">
        <v>1515</v>
      </c>
      <c r="K5" s="537" t="s">
        <v>1537</v>
      </c>
      <c r="L5" s="537" t="s">
        <v>1516</v>
      </c>
      <c r="M5" s="538" t="s">
        <v>1538</v>
      </c>
      <c r="N5" s="545" t="s">
        <v>1545</v>
      </c>
    </row>
    <row r="6" spans="2:36">
      <c r="B6" s="155"/>
      <c r="C6" s="155"/>
      <c r="D6" s="155"/>
      <c r="E6" s="155"/>
      <c r="F6" s="155"/>
      <c r="G6" s="155"/>
      <c r="H6" s="155"/>
      <c r="I6" s="155"/>
      <c r="J6" s="155"/>
      <c r="K6" s="155"/>
      <c r="L6" s="155"/>
      <c r="M6" s="155"/>
      <c r="N6" s="155"/>
      <c r="O6" s="155"/>
      <c r="P6" s="155"/>
      <c r="Q6" s="155"/>
      <c r="R6" s="155"/>
    </row>
  </sheetData>
  <phoneticPr fontId="7" type="noConversion"/>
  <pageMargins left="0.7" right="0.7" top="0.75" bottom="0.75" header="0.3" footer="0.3"/>
  <pageSetup scale="34" orientation="portrait" horizontalDpi="0" verticalDpi="0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5F930E-87F7-0D4A-BDBD-A91EEC3353FA}">
  <dimension ref="A1:Z23"/>
  <sheetViews>
    <sheetView topLeftCell="C3" zoomScaleNormal="100" workbookViewId="0">
      <selection activeCell="T23" sqref="T23"/>
    </sheetView>
  </sheetViews>
  <sheetFormatPr baseColWidth="10" defaultRowHeight="16"/>
  <cols>
    <col min="1" max="1" width="2.140625" bestFit="1" customWidth="1"/>
    <col min="2" max="10" width="7.42578125" bestFit="1" customWidth="1"/>
    <col min="11" max="13" width="8.42578125" bestFit="1" customWidth="1"/>
    <col min="14" max="14" width="1.7109375" customWidth="1"/>
    <col min="15" max="15" width="9.140625" bestFit="1" customWidth="1"/>
    <col min="16" max="16" width="15.85546875" customWidth="1"/>
    <col min="17" max="17" width="7.5703125" bestFit="1" customWidth="1"/>
    <col min="18" max="18" width="13.5703125" bestFit="1" customWidth="1"/>
    <col min="19" max="19" width="1" customWidth="1"/>
    <col min="22" max="22" width="1.140625" customWidth="1"/>
    <col min="23" max="23" width="4.42578125" bestFit="1" customWidth="1"/>
    <col min="24" max="24" width="2.85546875" customWidth="1"/>
    <col min="25" max="25" width="7" bestFit="1" customWidth="1"/>
    <col min="26" max="26" width="2" bestFit="1" customWidth="1"/>
  </cols>
  <sheetData>
    <row r="1" spans="1:26" ht="17" thickBot="1">
      <c r="A1" s="317"/>
      <c r="B1" s="369" t="s">
        <v>1328</v>
      </c>
      <c r="C1" s="370" t="s">
        <v>1329</v>
      </c>
      <c r="D1" s="371" t="s">
        <v>1330</v>
      </c>
      <c r="E1" s="372" t="s">
        <v>1331</v>
      </c>
      <c r="F1" s="368" t="s">
        <v>1332</v>
      </c>
      <c r="G1" s="373" t="s">
        <v>1333</v>
      </c>
      <c r="H1" s="374" t="s">
        <v>1334</v>
      </c>
      <c r="I1" s="375" t="s">
        <v>1335</v>
      </c>
      <c r="J1" s="376" t="s">
        <v>1336</v>
      </c>
      <c r="K1" s="377" t="s">
        <v>1337</v>
      </c>
      <c r="L1" s="378" t="s">
        <v>1338</v>
      </c>
      <c r="M1" s="379" t="s">
        <v>1339</v>
      </c>
      <c r="N1" s="318"/>
      <c r="O1" s="319"/>
    </row>
    <row r="2" spans="1:26" ht="17" thickBot="1">
      <c r="A2" s="319"/>
      <c r="B2" s="320">
        <v>1</v>
      </c>
      <c r="C2" s="320">
        <v>2</v>
      </c>
      <c r="D2" s="320">
        <v>3</v>
      </c>
      <c r="E2" s="320">
        <v>4</v>
      </c>
      <c r="F2" s="320">
        <v>5</v>
      </c>
      <c r="G2" s="320">
        <v>6</v>
      </c>
      <c r="H2" s="320">
        <v>7</v>
      </c>
      <c r="I2" s="320">
        <v>8</v>
      </c>
      <c r="J2" s="320">
        <v>9</v>
      </c>
      <c r="K2" s="320">
        <v>10</v>
      </c>
      <c r="L2" s="320">
        <v>11</v>
      </c>
      <c r="M2" s="320">
        <v>12</v>
      </c>
      <c r="N2" s="320"/>
      <c r="O2" s="321"/>
      <c r="S2" s="109"/>
      <c r="T2" s="110" t="s">
        <v>478</v>
      </c>
      <c r="U2" s="111"/>
      <c r="V2" s="111"/>
      <c r="W2" s="112"/>
      <c r="Y2" s="133" t="s">
        <v>1490</v>
      </c>
      <c r="Z2" s="170">
        <f>COUNTIF(B3:B10,"*")</f>
        <v>8</v>
      </c>
    </row>
    <row r="3" spans="1:26" ht="17" thickBot="1">
      <c r="A3" s="322" t="s">
        <v>577</v>
      </c>
      <c r="B3" s="15" t="s">
        <v>657</v>
      </c>
      <c r="C3" s="178" t="s">
        <v>665</v>
      </c>
      <c r="D3" s="178" t="s">
        <v>673</v>
      </c>
      <c r="E3" s="178" t="s">
        <v>681</v>
      </c>
      <c r="F3" s="178" t="s">
        <v>689</v>
      </c>
      <c r="G3" s="178" t="s">
        <v>697</v>
      </c>
      <c r="H3" s="243" t="s">
        <v>705</v>
      </c>
      <c r="I3" s="178" t="s">
        <v>713</v>
      </c>
      <c r="J3" s="178" t="s">
        <v>721</v>
      </c>
      <c r="K3" s="178" t="s">
        <v>729</v>
      </c>
      <c r="L3" s="178" t="s">
        <v>737</v>
      </c>
      <c r="M3" s="17" t="s">
        <v>745</v>
      </c>
      <c r="O3" s="360" t="s">
        <v>1340</v>
      </c>
      <c r="S3" s="116"/>
      <c r="T3" s="117" t="s">
        <v>481</v>
      </c>
      <c r="U3" s="117" t="s">
        <v>482</v>
      </c>
      <c r="V3" s="117"/>
      <c r="W3" s="118"/>
    </row>
    <row r="4" spans="1:26">
      <c r="A4" s="322" t="s">
        <v>578</v>
      </c>
      <c r="B4" s="9" t="s">
        <v>658</v>
      </c>
      <c r="C4" s="13" t="s">
        <v>666</v>
      </c>
      <c r="D4" s="13" t="s">
        <v>674</v>
      </c>
      <c r="E4" s="13" t="s">
        <v>682</v>
      </c>
      <c r="F4" s="13" t="s">
        <v>690</v>
      </c>
      <c r="G4" s="13" t="s">
        <v>698</v>
      </c>
      <c r="H4" s="244" t="s">
        <v>706</v>
      </c>
      <c r="I4" s="13" t="s">
        <v>714</v>
      </c>
      <c r="J4" s="13" t="s">
        <v>722</v>
      </c>
      <c r="K4" s="13" t="s">
        <v>730</v>
      </c>
      <c r="L4" s="13" t="s">
        <v>738</v>
      </c>
      <c r="M4" s="18" t="s">
        <v>746</v>
      </c>
      <c r="O4" s="361" t="s">
        <v>1342</v>
      </c>
      <c r="S4" s="116"/>
      <c r="T4" s="111" t="s">
        <v>484</v>
      </c>
      <c r="U4" s="112" t="s">
        <v>485</v>
      </c>
      <c r="V4" s="117"/>
      <c r="W4" s="118"/>
    </row>
    <row r="5" spans="1:26">
      <c r="A5" s="322" t="s">
        <v>579</v>
      </c>
      <c r="B5" s="9" t="s">
        <v>659</v>
      </c>
      <c r="C5" s="13" t="s">
        <v>667</v>
      </c>
      <c r="D5" s="13" t="s">
        <v>675</v>
      </c>
      <c r="E5" s="13" t="s">
        <v>683</v>
      </c>
      <c r="F5" s="13" t="s">
        <v>691</v>
      </c>
      <c r="G5" s="13" t="s">
        <v>699</v>
      </c>
      <c r="H5" s="244" t="s">
        <v>707</v>
      </c>
      <c r="I5" s="13" t="s">
        <v>715</v>
      </c>
      <c r="J5" s="13" t="s">
        <v>723</v>
      </c>
      <c r="K5" s="13" t="s">
        <v>731</v>
      </c>
      <c r="L5" s="13" t="s">
        <v>739</v>
      </c>
      <c r="M5" s="18" t="s">
        <v>747</v>
      </c>
      <c r="O5" s="362" t="s">
        <v>1344</v>
      </c>
      <c r="S5" s="116"/>
      <c r="T5" s="117" t="s">
        <v>486</v>
      </c>
      <c r="U5" s="118" t="s">
        <v>487</v>
      </c>
      <c r="V5" s="117"/>
      <c r="W5" s="123" t="s">
        <v>488</v>
      </c>
    </row>
    <row r="6" spans="1:26" ht="17" thickBot="1">
      <c r="A6" s="322" t="s">
        <v>580</v>
      </c>
      <c r="B6" s="9" t="s">
        <v>660</v>
      </c>
      <c r="C6" s="13" t="s">
        <v>668</v>
      </c>
      <c r="D6" s="13" t="s">
        <v>676</v>
      </c>
      <c r="E6" s="13" t="s">
        <v>684</v>
      </c>
      <c r="F6" s="13" t="s">
        <v>692</v>
      </c>
      <c r="G6" s="13" t="s">
        <v>700</v>
      </c>
      <c r="H6" s="244" t="s">
        <v>708</v>
      </c>
      <c r="I6" s="13" t="s">
        <v>716</v>
      </c>
      <c r="J6" s="13" t="s">
        <v>724</v>
      </c>
      <c r="K6" s="13" t="s">
        <v>732</v>
      </c>
      <c r="L6" s="13" t="s">
        <v>740</v>
      </c>
      <c r="M6" s="18" t="s">
        <v>748</v>
      </c>
      <c r="O6" s="363" t="s">
        <v>1346</v>
      </c>
      <c r="S6" s="116"/>
      <c r="T6" s="124" t="s">
        <v>490</v>
      </c>
      <c r="U6" s="125" t="s">
        <v>482</v>
      </c>
      <c r="V6" s="117"/>
      <c r="W6" s="118"/>
    </row>
    <row r="7" spans="1:26" ht="17" thickBot="1">
      <c r="A7" s="322" t="s">
        <v>581</v>
      </c>
      <c r="B7" s="9" t="s">
        <v>661</v>
      </c>
      <c r="C7" s="13" t="s">
        <v>669</v>
      </c>
      <c r="D7" s="13" t="s">
        <v>677</v>
      </c>
      <c r="E7" s="13" t="s">
        <v>685</v>
      </c>
      <c r="F7" s="13" t="s">
        <v>693</v>
      </c>
      <c r="G7" s="13" t="s">
        <v>701</v>
      </c>
      <c r="H7" s="244" t="s">
        <v>709</v>
      </c>
      <c r="I7" s="13" t="s">
        <v>717</v>
      </c>
      <c r="J7" s="13" t="s">
        <v>725</v>
      </c>
      <c r="K7" s="13" t="s">
        <v>733</v>
      </c>
      <c r="L7" s="13" t="s">
        <v>741</v>
      </c>
      <c r="M7" s="18" t="s">
        <v>749</v>
      </c>
      <c r="O7" s="364" t="s">
        <v>1357</v>
      </c>
      <c r="S7" s="126"/>
      <c r="T7" s="124" t="s">
        <v>492</v>
      </c>
      <c r="U7" s="124" t="s">
        <v>493</v>
      </c>
      <c r="V7" s="124"/>
      <c r="W7" s="125"/>
    </row>
    <row r="8" spans="1:26">
      <c r="A8" s="322" t="s">
        <v>582</v>
      </c>
      <c r="B8" s="9" t="s">
        <v>662</v>
      </c>
      <c r="C8" s="13" t="s">
        <v>670</v>
      </c>
      <c r="D8" s="13" t="s">
        <v>678</v>
      </c>
      <c r="E8" s="13" t="s">
        <v>686</v>
      </c>
      <c r="F8" s="13" t="s">
        <v>694</v>
      </c>
      <c r="G8" s="13" t="s">
        <v>702</v>
      </c>
      <c r="H8" s="244" t="s">
        <v>710</v>
      </c>
      <c r="I8" s="13" t="s">
        <v>718</v>
      </c>
      <c r="J8" s="13" t="s">
        <v>726</v>
      </c>
      <c r="K8" s="13" t="s">
        <v>734</v>
      </c>
      <c r="L8" s="13" t="s">
        <v>742</v>
      </c>
      <c r="M8" s="18" t="s">
        <v>750</v>
      </c>
      <c r="O8" s="365" t="s">
        <v>1347</v>
      </c>
    </row>
    <row r="9" spans="1:26">
      <c r="A9" s="322" t="s">
        <v>583</v>
      </c>
      <c r="B9" s="9" t="s">
        <v>663</v>
      </c>
      <c r="C9" s="13" t="s">
        <v>671</v>
      </c>
      <c r="D9" s="13" t="s">
        <v>679</v>
      </c>
      <c r="E9" s="13" t="s">
        <v>687</v>
      </c>
      <c r="F9" s="13" t="s">
        <v>695</v>
      </c>
      <c r="G9" s="13" t="s">
        <v>703</v>
      </c>
      <c r="H9" s="244" t="s">
        <v>711</v>
      </c>
      <c r="I9" s="13" t="s">
        <v>719</v>
      </c>
      <c r="J9" s="13" t="s">
        <v>727</v>
      </c>
      <c r="K9" s="13" t="s">
        <v>735</v>
      </c>
      <c r="L9" s="13" t="s">
        <v>743</v>
      </c>
      <c r="M9" s="18" t="s">
        <v>751</v>
      </c>
      <c r="O9" s="366" t="s">
        <v>1348</v>
      </c>
    </row>
    <row r="10" spans="1:26" ht="17" thickBot="1">
      <c r="A10" s="322" t="s">
        <v>584</v>
      </c>
      <c r="B10" s="177" t="s">
        <v>664</v>
      </c>
      <c r="C10" s="43" t="s">
        <v>672</v>
      </c>
      <c r="D10" s="43" t="s">
        <v>680</v>
      </c>
      <c r="E10" s="43" t="s">
        <v>688</v>
      </c>
      <c r="F10" s="43" t="s">
        <v>696</v>
      </c>
      <c r="G10" s="43" t="s">
        <v>704</v>
      </c>
      <c r="H10" s="245" t="s">
        <v>712</v>
      </c>
      <c r="I10" s="43" t="s">
        <v>720</v>
      </c>
      <c r="J10" s="43" t="s">
        <v>728</v>
      </c>
      <c r="K10" s="43" t="s">
        <v>736</v>
      </c>
      <c r="L10" s="43" t="s">
        <v>744</v>
      </c>
      <c r="M10" s="21" t="s">
        <v>752</v>
      </c>
      <c r="O10" s="367" t="s">
        <v>1349</v>
      </c>
    </row>
    <row r="11" spans="1:26" ht="17" thickBot="1">
      <c r="A11" s="319"/>
      <c r="B11" s="319"/>
      <c r="C11" s="319"/>
      <c r="D11" s="319"/>
      <c r="E11" s="319"/>
      <c r="F11" s="319"/>
      <c r="G11" s="319"/>
      <c r="H11" s="319"/>
      <c r="I11" s="319"/>
      <c r="J11" s="319"/>
      <c r="K11" s="319"/>
      <c r="L11" s="319"/>
      <c r="M11" s="319"/>
      <c r="N11" s="319"/>
      <c r="O11" s="319"/>
    </row>
    <row r="12" spans="1:26" ht="17" thickBot="1">
      <c r="A12" s="319"/>
      <c r="B12" s="210"/>
      <c r="C12" s="324"/>
      <c r="D12" s="319"/>
      <c r="E12" s="319"/>
      <c r="F12" s="319"/>
      <c r="G12" s="319"/>
      <c r="H12" s="319"/>
      <c r="I12" s="319"/>
      <c r="J12" s="319"/>
      <c r="K12" s="319"/>
      <c r="L12" s="319"/>
      <c r="M12" s="343" t="s">
        <v>1350</v>
      </c>
      <c r="N12" s="344">
        <v>4</v>
      </c>
      <c r="P12" s="113" t="s">
        <v>479</v>
      </c>
      <c r="Q12" s="114" t="s">
        <v>1491</v>
      </c>
      <c r="R12" s="115" t="str">
        <f>Z2 &amp;" pools (+error)"</f>
        <v>8 pools (+error)</v>
      </c>
    </row>
    <row r="13" spans="1:26" ht="17" thickBot="1">
      <c r="A13" s="155">
        <v>1</v>
      </c>
      <c r="B13" s="533" t="s">
        <v>1517</v>
      </c>
      <c r="C13" s="534" t="s">
        <v>1518</v>
      </c>
      <c r="D13" s="535" t="s">
        <v>1519</v>
      </c>
      <c r="E13" s="536" t="s">
        <v>1520</v>
      </c>
      <c r="F13" s="537" t="s">
        <v>1521</v>
      </c>
      <c r="G13" s="538" t="s">
        <v>1522</v>
      </c>
      <c r="H13" s="539" t="s">
        <v>1523</v>
      </c>
      <c r="I13" s="540" t="s">
        <v>1524</v>
      </c>
      <c r="P13" s="119" t="s">
        <v>483</v>
      </c>
      <c r="Q13" s="120">
        <v>1</v>
      </c>
      <c r="R13" s="121">
        <f t="shared" ref="R13:R19" si="0">Q13*$Z$2*1.1</f>
        <v>8.8000000000000007</v>
      </c>
    </row>
    <row r="14" spans="1:26" ht="18">
      <c r="P14" s="122" t="s">
        <v>1484</v>
      </c>
      <c r="Q14" s="24">
        <v>14.4</v>
      </c>
      <c r="R14" s="36">
        <f t="shared" si="0"/>
        <v>126.72000000000001</v>
      </c>
    </row>
    <row r="15" spans="1:26">
      <c r="C15" t="s">
        <v>1657</v>
      </c>
      <c r="P15" s="122" t="s">
        <v>489</v>
      </c>
      <c r="Q15" s="24">
        <v>1</v>
      </c>
      <c r="R15" s="36">
        <f t="shared" si="0"/>
        <v>8.8000000000000007</v>
      </c>
    </row>
    <row r="16" spans="1:26">
      <c r="P16" s="122" t="s">
        <v>491</v>
      </c>
      <c r="Q16" s="24">
        <v>1</v>
      </c>
      <c r="R16" s="36">
        <f t="shared" si="0"/>
        <v>8.8000000000000007</v>
      </c>
    </row>
    <row r="17" spans="10:18">
      <c r="P17" s="122" t="s">
        <v>1541</v>
      </c>
      <c r="Q17" s="24">
        <v>0.6</v>
      </c>
      <c r="R17" s="36">
        <f t="shared" si="0"/>
        <v>5.28</v>
      </c>
    </row>
    <row r="18" spans="10:18">
      <c r="P18" s="122" t="s">
        <v>496</v>
      </c>
      <c r="Q18" s="24">
        <v>5</v>
      </c>
      <c r="R18" s="36">
        <f t="shared" si="0"/>
        <v>44</v>
      </c>
    </row>
    <row r="19" spans="10:18" ht="17" thickBot="1">
      <c r="P19" s="514" t="s">
        <v>497</v>
      </c>
      <c r="Q19" s="265">
        <v>1</v>
      </c>
      <c r="R19" s="268">
        <f t="shared" si="0"/>
        <v>8.8000000000000007</v>
      </c>
    </row>
    <row r="20" spans="10:18" ht="17" thickBot="1">
      <c r="P20" s="515" t="s">
        <v>468</v>
      </c>
      <c r="Q20" s="516">
        <f>SUM(Q13:Q19)</f>
        <v>24</v>
      </c>
      <c r="R20" s="517">
        <f>SUM(R13:R19)</f>
        <v>211.20000000000005</v>
      </c>
    </row>
    <row r="22" spans="10:18" ht="80" customHeight="1">
      <c r="P22" s="518" t="s">
        <v>1493</v>
      </c>
      <c r="Q22" s="519">
        <v>6</v>
      </c>
    </row>
    <row r="23" spans="10:18" ht="64" customHeight="1">
      <c r="J23" s="705" t="s">
        <v>1494</v>
      </c>
      <c r="K23" s="705"/>
      <c r="L23" s="705"/>
      <c r="M23" s="705"/>
      <c r="N23" s="705"/>
      <c r="O23" s="705"/>
      <c r="P23" s="518" t="s">
        <v>1495</v>
      </c>
      <c r="Q23" s="519">
        <v>20</v>
      </c>
    </row>
  </sheetData>
  <mergeCells count="1">
    <mergeCell ref="J23:O23"/>
  </mergeCells>
  <pageMargins left="0.7" right="0.7" top="0.75" bottom="0.75" header="0.3" footer="0.3"/>
  <pageSetup scale="69" orientation="portrait" horizontalDpi="0" verticalDpi="0"/>
  <colBreaks count="1" manualBreakCount="1">
    <brk id="15" max="1048575" man="1"/>
  </colBreaks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F125CB-5BC8-F243-BB2D-83B133827377}">
  <dimension ref="A1:Z23"/>
  <sheetViews>
    <sheetView topLeftCell="A25" zoomScaleNormal="100" workbookViewId="0">
      <selection activeCell="B13" sqref="B13"/>
    </sheetView>
  </sheetViews>
  <sheetFormatPr baseColWidth="10" defaultRowHeight="16"/>
  <cols>
    <col min="1" max="1" width="2.140625" bestFit="1" customWidth="1"/>
    <col min="2" max="10" width="8" bestFit="1" customWidth="1"/>
    <col min="11" max="11" width="8.42578125" bestFit="1" customWidth="1"/>
    <col min="12" max="13" width="9.42578125" bestFit="1" customWidth="1"/>
    <col min="14" max="14" width="1.7109375" customWidth="1"/>
    <col min="15" max="15" width="9.140625" bestFit="1" customWidth="1"/>
    <col min="16" max="16" width="15.85546875" customWidth="1"/>
    <col min="17" max="17" width="7.5703125" bestFit="1" customWidth="1"/>
    <col min="18" max="18" width="13.5703125" bestFit="1" customWidth="1"/>
    <col min="19" max="19" width="1" customWidth="1"/>
    <col min="22" max="22" width="1.140625" customWidth="1"/>
    <col min="23" max="23" width="4.42578125" bestFit="1" customWidth="1"/>
    <col min="24" max="24" width="2.85546875" customWidth="1"/>
    <col min="25" max="25" width="7" bestFit="1" customWidth="1"/>
    <col min="26" max="26" width="2" bestFit="1" customWidth="1"/>
  </cols>
  <sheetData>
    <row r="1" spans="1:26" ht="17" thickBot="1">
      <c r="A1" s="317"/>
      <c r="B1" s="369" t="s">
        <v>1328</v>
      </c>
      <c r="C1" s="370" t="s">
        <v>1329</v>
      </c>
      <c r="D1" s="371" t="s">
        <v>1330</v>
      </c>
      <c r="E1" s="372" t="s">
        <v>1331</v>
      </c>
      <c r="F1" s="368" t="s">
        <v>1332</v>
      </c>
      <c r="G1" s="373" t="s">
        <v>1333</v>
      </c>
      <c r="H1" s="374" t="s">
        <v>1334</v>
      </c>
      <c r="I1" s="375" t="s">
        <v>1335</v>
      </c>
      <c r="J1" s="376" t="s">
        <v>1336</v>
      </c>
      <c r="K1" s="377" t="s">
        <v>1337</v>
      </c>
      <c r="L1" s="378" t="s">
        <v>1338</v>
      </c>
      <c r="M1" s="379" t="s">
        <v>1339</v>
      </c>
      <c r="N1" s="318"/>
      <c r="O1" s="319"/>
    </row>
    <row r="2" spans="1:26" ht="17" thickBot="1">
      <c r="A2" s="319"/>
      <c r="B2" s="320">
        <v>1</v>
      </c>
      <c r="C2" s="320">
        <v>2</v>
      </c>
      <c r="D2" s="320">
        <v>3</v>
      </c>
      <c r="E2" s="320">
        <v>4</v>
      </c>
      <c r="F2" s="320">
        <v>5</v>
      </c>
      <c r="G2" s="320">
        <v>6</v>
      </c>
      <c r="H2" s="320">
        <v>7</v>
      </c>
      <c r="I2" s="320">
        <v>8</v>
      </c>
      <c r="J2" s="320">
        <v>9</v>
      </c>
      <c r="K2" s="320">
        <v>10</v>
      </c>
      <c r="L2" s="320">
        <v>11</v>
      </c>
      <c r="M2" s="320">
        <v>12</v>
      </c>
      <c r="N2" s="320"/>
      <c r="O2" s="321"/>
      <c r="S2" s="109"/>
      <c r="T2" s="110" t="s">
        <v>478</v>
      </c>
      <c r="U2" s="111"/>
      <c r="V2" s="111"/>
      <c r="W2" s="112"/>
      <c r="Y2" s="133" t="s">
        <v>1490</v>
      </c>
      <c r="Z2" s="170">
        <v>1</v>
      </c>
    </row>
    <row r="3" spans="1:26" ht="17" thickBot="1">
      <c r="A3" s="322" t="s">
        <v>577</v>
      </c>
      <c r="B3" s="248" t="s">
        <v>859</v>
      </c>
      <c r="C3" s="249" t="s">
        <v>865</v>
      </c>
      <c r="D3" s="249" t="s">
        <v>871</v>
      </c>
      <c r="E3" s="249" t="s">
        <v>877</v>
      </c>
      <c r="F3" s="249" t="s">
        <v>883</v>
      </c>
      <c r="G3" s="249" t="s">
        <v>889</v>
      </c>
      <c r="H3" s="249" t="s">
        <v>894</v>
      </c>
      <c r="I3" s="249" t="s">
        <v>899</v>
      </c>
      <c r="J3" s="249" t="s">
        <v>904</v>
      </c>
      <c r="K3" s="249" t="s">
        <v>909</v>
      </c>
      <c r="L3" s="249" t="s">
        <v>914</v>
      </c>
      <c r="M3" s="95" t="s">
        <v>927</v>
      </c>
      <c r="N3" s="170"/>
      <c r="O3" s="360" t="s">
        <v>1340</v>
      </c>
      <c r="S3" s="116"/>
      <c r="T3" s="117" t="s">
        <v>481</v>
      </c>
      <c r="U3" s="117" t="s">
        <v>482</v>
      </c>
      <c r="V3" s="117"/>
      <c r="W3" s="118"/>
    </row>
    <row r="4" spans="1:26">
      <c r="A4" s="322" t="s">
        <v>578</v>
      </c>
      <c r="B4" s="201" t="s">
        <v>860</v>
      </c>
      <c r="C4" s="38" t="s">
        <v>866</v>
      </c>
      <c r="D4" s="38" t="s">
        <v>872</v>
      </c>
      <c r="E4" s="38" t="s">
        <v>878</v>
      </c>
      <c r="F4" s="38" t="s">
        <v>884</v>
      </c>
      <c r="G4" s="38" t="s">
        <v>890</v>
      </c>
      <c r="H4" s="38" t="s">
        <v>895</v>
      </c>
      <c r="I4" s="38" t="s">
        <v>900</v>
      </c>
      <c r="J4" s="38" t="s">
        <v>905</v>
      </c>
      <c r="K4" s="38" t="s">
        <v>910</v>
      </c>
      <c r="L4" s="38" t="s">
        <v>915</v>
      </c>
      <c r="M4" s="98" t="s">
        <v>928</v>
      </c>
      <c r="N4" s="170"/>
      <c r="O4" s="361" t="s">
        <v>1342</v>
      </c>
      <c r="S4" s="116"/>
      <c r="T4" s="111" t="s">
        <v>484</v>
      </c>
      <c r="U4" s="112" t="s">
        <v>485</v>
      </c>
      <c r="V4" s="117"/>
      <c r="W4" s="118"/>
    </row>
    <row r="5" spans="1:26">
      <c r="A5" s="322" t="s">
        <v>579</v>
      </c>
      <c r="B5" s="201" t="s">
        <v>861</v>
      </c>
      <c r="C5" s="38" t="s">
        <v>867</v>
      </c>
      <c r="D5" s="38" t="s">
        <v>873</v>
      </c>
      <c r="E5" s="38" t="s">
        <v>879</v>
      </c>
      <c r="F5" s="38" t="s">
        <v>885</v>
      </c>
      <c r="G5" s="38" t="s">
        <v>891</v>
      </c>
      <c r="H5" s="38" t="s">
        <v>896</v>
      </c>
      <c r="I5" s="38" t="s">
        <v>901</v>
      </c>
      <c r="J5" s="38" t="s">
        <v>906</v>
      </c>
      <c r="K5" s="38" t="s">
        <v>911</v>
      </c>
      <c r="L5" s="38" t="s">
        <v>916</v>
      </c>
      <c r="M5" s="98" t="s">
        <v>929</v>
      </c>
      <c r="N5" s="170"/>
      <c r="O5" s="362" t="s">
        <v>1344</v>
      </c>
      <c r="S5" s="116"/>
      <c r="T5" s="117" t="s">
        <v>486</v>
      </c>
      <c r="U5" s="118" t="s">
        <v>487</v>
      </c>
      <c r="V5" s="117"/>
      <c r="W5" s="123" t="s">
        <v>488</v>
      </c>
    </row>
    <row r="6" spans="1:26" ht="17" thickBot="1">
      <c r="A6" s="322" t="s">
        <v>580</v>
      </c>
      <c r="B6" s="201" t="s">
        <v>862</v>
      </c>
      <c r="C6" s="38" t="s">
        <v>868</v>
      </c>
      <c r="D6" s="38" t="s">
        <v>874</v>
      </c>
      <c r="E6" s="38" t="s">
        <v>880</v>
      </c>
      <c r="F6" s="38" t="s">
        <v>886</v>
      </c>
      <c r="G6" s="38" t="s">
        <v>892</v>
      </c>
      <c r="H6" s="38" t="s">
        <v>897</v>
      </c>
      <c r="I6" s="38" t="s">
        <v>902</v>
      </c>
      <c r="J6" s="38" t="s">
        <v>907</v>
      </c>
      <c r="K6" s="38" t="s">
        <v>912</v>
      </c>
      <c r="L6" s="38" t="s">
        <v>917</v>
      </c>
      <c r="M6" s="98" t="s">
        <v>924</v>
      </c>
      <c r="N6" s="170"/>
      <c r="O6" s="363" t="s">
        <v>1346</v>
      </c>
      <c r="S6" s="116"/>
      <c r="T6" s="124" t="s">
        <v>490</v>
      </c>
      <c r="U6" s="125" t="s">
        <v>482</v>
      </c>
      <c r="V6" s="117"/>
      <c r="W6" s="118"/>
    </row>
    <row r="7" spans="1:26" ht="17" thickBot="1">
      <c r="A7" s="322" t="s">
        <v>581</v>
      </c>
      <c r="B7" s="250" t="s">
        <v>863</v>
      </c>
      <c r="C7" s="251" t="s">
        <v>869</v>
      </c>
      <c r="D7" s="251" t="s">
        <v>875</v>
      </c>
      <c r="E7" s="251" t="s">
        <v>881</v>
      </c>
      <c r="F7" s="251" t="s">
        <v>887</v>
      </c>
      <c r="G7" s="251" t="s">
        <v>893</v>
      </c>
      <c r="H7" s="251" t="s">
        <v>898</v>
      </c>
      <c r="I7" s="251" t="s">
        <v>903</v>
      </c>
      <c r="J7" s="251" t="s">
        <v>908</v>
      </c>
      <c r="K7" s="251" t="s">
        <v>913</v>
      </c>
      <c r="L7" s="251" t="s">
        <v>926</v>
      </c>
      <c r="M7" s="98" t="s">
        <v>925</v>
      </c>
      <c r="N7" s="170"/>
      <c r="O7" s="364" t="s">
        <v>1357</v>
      </c>
      <c r="S7" s="126"/>
      <c r="T7" s="124" t="s">
        <v>492</v>
      </c>
      <c r="U7" s="124" t="s">
        <v>493</v>
      </c>
      <c r="V7" s="124"/>
      <c r="W7" s="125"/>
    </row>
    <row r="8" spans="1:26">
      <c r="A8" s="322" t="s">
        <v>582</v>
      </c>
      <c r="B8" s="591" t="s">
        <v>864</v>
      </c>
      <c r="C8" s="590" t="s">
        <v>870</v>
      </c>
      <c r="D8" s="590" t="s">
        <v>876</v>
      </c>
      <c r="E8" s="590" t="s">
        <v>882</v>
      </c>
      <c r="F8" s="590" t="s">
        <v>888</v>
      </c>
      <c r="G8" s="351"/>
      <c r="H8" s="351"/>
      <c r="I8" s="351"/>
      <c r="J8" s="351"/>
      <c r="K8" s="351"/>
      <c r="L8" s="351"/>
      <c r="M8" s="352"/>
      <c r="N8" s="357"/>
      <c r="O8" s="365" t="s">
        <v>1347</v>
      </c>
    </row>
    <row r="9" spans="1:26">
      <c r="A9" s="322" t="s">
        <v>583</v>
      </c>
      <c r="B9" s="353"/>
      <c r="C9" s="351"/>
      <c r="D9" s="351"/>
      <c r="E9" s="351"/>
      <c r="F9" s="351"/>
      <c r="G9" s="351"/>
      <c r="H9" s="351"/>
      <c r="I9" s="351"/>
      <c r="J9" s="351"/>
      <c r="K9" s="351"/>
      <c r="L9" s="351"/>
      <c r="M9" s="352"/>
      <c r="N9" s="357"/>
      <c r="O9" s="380"/>
    </row>
    <row r="10" spans="1:26" ht="17" thickBot="1">
      <c r="A10" s="322" t="s">
        <v>584</v>
      </c>
      <c r="B10" s="354"/>
      <c r="C10" s="355"/>
      <c r="D10" s="355"/>
      <c r="E10" s="355"/>
      <c r="F10" s="355"/>
      <c r="G10" s="355"/>
      <c r="H10" s="355"/>
      <c r="I10" s="355"/>
      <c r="J10" s="355"/>
      <c r="K10" s="355"/>
      <c r="L10" s="355"/>
      <c r="M10" s="356"/>
      <c r="N10" s="357"/>
      <c r="O10" s="380"/>
    </row>
    <row r="11" spans="1:26" ht="17" thickBot="1">
      <c r="A11" s="319"/>
      <c r="B11" s="319"/>
      <c r="C11" s="319"/>
      <c r="D11" s="319"/>
      <c r="E11" s="319"/>
      <c r="F11" s="319"/>
      <c r="G11" s="319"/>
      <c r="H11" s="319"/>
      <c r="I11" s="319"/>
      <c r="J11" s="319"/>
      <c r="K11" s="319"/>
      <c r="L11" s="319"/>
      <c r="M11" s="319"/>
      <c r="N11" s="319"/>
      <c r="O11" s="319"/>
    </row>
    <row r="12" spans="1:26" ht="17" thickBot="1">
      <c r="A12" s="319"/>
      <c r="B12" s="210"/>
      <c r="C12" s="324"/>
      <c r="D12" s="319"/>
      <c r="E12" s="319"/>
      <c r="F12" s="319"/>
      <c r="G12" s="319"/>
      <c r="H12" s="319"/>
      <c r="I12" s="319"/>
      <c r="J12" s="319"/>
      <c r="K12" s="319"/>
      <c r="L12" s="319"/>
      <c r="M12" s="349" t="s">
        <v>1350</v>
      </c>
      <c r="N12" s="350">
        <v>6</v>
      </c>
      <c r="P12" s="113" t="s">
        <v>479</v>
      </c>
      <c r="Q12" s="114" t="s">
        <v>1491</v>
      </c>
      <c r="R12" s="115" t="str">
        <f>Z2 &amp;" pools (+error)"</f>
        <v>1 pools (+error)</v>
      </c>
    </row>
    <row r="13" spans="1:26" ht="17" thickBot="1">
      <c r="A13" s="155">
        <v>1</v>
      </c>
      <c r="B13" s="533"/>
      <c r="C13" s="534"/>
      <c r="D13" s="535"/>
      <c r="E13" s="536"/>
      <c r="F13" s="537"/>
      <c r="G13" s="538" t="s">
        <v>1538</v>
      </c>
      <c r="H13" s="543"/>
      <c r="I13" s="544"/>
      <c r="P13" s="119" t="s">
        <v>483</v>
      </c>
      <c r="Q13" s="120">
        <v>1</v>
      </c>
      <c r="R13" s="121">
        <f t="shared" ref="R13:R19" si="0">Q13*$Z$2*1.1</f>
        <v>1.1000000000000001</v>
      </c>
    </row>
    <row r="14" spans="1:26" ht="18">
      <c r="P14" s="122" t="s">
        <v>1484</v>
      </c>
      <c r="Q14" s="24">
        <v>14.4</v>
      </c>
      <c r="R14" s="36">
        <f t="shared" si="0"/>
        <v>15.840000000000002</v>
      </c>
    </row>
    <row r="15" spans="1:26">
      <c r="P15" s="122" t="s">
        <v>489</v>
      </c>
      <c r="Q15" s="24">
        <v>1</v>
      </c>
      <c r="R15" s="36">
        <f t="shared" si="0"/>
        <v>1.1000000000000001</v>
      </c>
    </row>
    <row r="16" spans="1:26">
      <c r="B16" t="s">
        <v>1655</v>
      </c>
      <c r="P16" s="122" t="s">
        <v>491</v>
      </c>
      <c r="Q16" s="24">
        <v>1</v>
      </c>
      <c r="R16" s="36">
        <f t="shared" si="0"/>
        <v>1.1000000000000001</v>
      </c>
    </row>
    <row r="17" spans="2:18">
      <c r="B17" t="s">
        <v>1656</v>
      </c>
      <c r="P17" s="122" t="s">
        <v>1543</v>
      </c>
      <c r="Q17" s="24">
        <v>0.6</v>
      </c>
      <c r="R17" s="36">
        <f t="shared" si="0"/>
        <v>0.66</v>
      </c>
    </row>
    <row r="18" spans="2:18">
      <c r="P18" s="122" t="s">
        <v>496</v>
      </c>
      <c r="Q18" s="24">
        <v>5</v>
      </c>
      <c r="R18" s="36">
        <f t="shared" si="0"/>
        <v>5.5</v>
      </c>
    </row>
    <row r="19" spans="2:18" ht="17" thickBot="1">
      <c r="P19" s="514" t="s">
        <v>497</v>
      </c>
      <c r="Q19" s="265">
        <v>1</v>
      </c>
      <c r="R19" s="268">
        <f t="shared" si="0"/>
        <v>1.1000000000000001</v>
      </c>
    </row>
    <row r="20" spans="2:18" ht="17" thickBot="1">
      <c r="P20" s="515" t="s">
        <v>468</v>
      </c>
      <c r="Q20" s="516">
        <f>SUM(Q13:Q19)</f>
        <v>24</v>
      </c>
      <c r="R20" s="517">
        <f>SUM(R13:R19)</f>
        <v>26.400000000000006</v>
      </c>
    </row>
    <row r="22" spans="2:18" ht="80" customHeight="1">
      <c r="P22" s="518" t="s">
        <v>1493</v>
      </c>
      <c r="Q22" s="519">
        <v>6</v>
      </c>
    </row>
    <row r="23" spans="2:18" ht="64" customHeight="1">
      <c r="J23" s="705" t="s">
        <v>1494</v>
      </c>
      <c r="K23" s="705"/>
      <c r="L23" s="705"/>
      <c r="M23" s="705"/>
      <c r="N23" s="705"/>
      <c r="O23" s="705"/>
      <c r="P23" s="518" t="s">
        <v>1495</v>
      </c>
      <c r="Q23" s="519">
        <v>20</v>
      </c>
    </row>
  </sheetData>
  <mergeCells count="1">
    <mergeCell ref="J23:O23"/>
  </mergeCells>
  <pageMargins left="0.7" right="0.7" top="0.75" bottom="0.75" header="0.3" footer="0.3"/>
  <pageSetup scale="65" orientation="portrait" horizontalDpi="0" verticalDpi="0"/>
  <colBreaks count="1" manualBreakCount="1">
    <brk id="15" max="1048575" man="1"/>
  </colBreaks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00D749-8891-184E-A507-0F0902E93557}">
  <dimension ref="B1:AJ6"/>
  <sheetViews>
    <sheetView workbookViewId="0">
      <selection activeCell="L5" sqref="B5:L24"/>
    </sheetView>
  </sheetViews>
  <sheetFormatPr baseColWidth="10" defaultRowHeight="16"/>
  <cols>
    <col min="1" max="1" width="1.28515625" customWidth="1"/>
    <col min="2" max="36" width="6" customWidth="1"/>
  </cols>
  <sheetData>
    <row r="1" spans="2:36">
      <c r="B1" s="155" t="s">
        <v>1544</v>
      </c>
      <c r="C1" s="155"/>
      <c r="D1" s="155"/>
      <c r="E1" s="155"/>
      <c r="F1" s="155"/>
      <c r="G1" s="155"/>
      <c r="H1" s="155"/>
      <c r="I1" s="155"/>
      <c r="J1" s="155"/>
      <c r="K1" s="155"/>
      <c r="L1" s="155"/>
      <c r="M1" s="155"/>
      <c r="N1" s="155"/>
      <c r="O1" s="155"/>
      <c r="P1" s="155"/>
      <c r="Q1" s="155"/>
      <c r="R1" s="155"/>
    </row>
    <row r="2" spans="2:36" ht="17" thickBot="1">
      <c r="B2" s="135">
        <v>1</v>
      </c>
      <c r="C2" s="135">
        <v>2</v>
      </c>
      <c r="D2" s="135">
        <v>3</v>
      </c>
      <c r="E2" s="135">
        <v>4</v>
      </c>
      <c r="F2" s="135">
        <v>5</v>
      </c>
      <c r="G2" s="135">
        <v>6</v>
      </c>
      <c r="H2" s="135">
        <v>7</v>
      </c>
      <c r="I2" s="135">
        <v>8</v>
      </c>
      <c r="J2" s="135">
        <v>9</v>
      </c>
      <c r="K2" s="135">
        <v>10</v>
      </c>
      <c r="L2" s="135">
        <v>11</v>
      </c>
      <c r="M2" s="135"/>
      <c r="N2" s="135"/>
      <c r="O2" s="135"/>
      <c r="P2" s="135"/>
      <c r="Q2" s="135"/>
      <c r="R2" s="135"/>
      <c r="S2" s="135"/>
      <c r="T2" s="135"/>
      <c r="U2" s="135"/>
      <c r="V2" s="135"/>
      <c r="W2" s="135"/>
      <c r="X2" s="135"/>
      <c r="Y2" s="135"/>
      <c r="Z2" s="135"/>
      <c r="AA2" s="135"/>
      <c r="AB2" s="135"/>
      <c r="AC2" s="135"/>
      <c r="AD2" s="135"/>
      <c r="AE2" s="135"/>
      <c r="AF2" s="135"/>
      <c r="AG2" s="135"/>
      <c r="AH2" s="135"/>
      <c r="AI2" s="135"/>
      <c r="AJ2" s="135"/>
    </row>
    <row r="3" spans="2:36" ht="17" thickBot="1">
      <c r="B3" s="545" t="s">
        <v>1545</v>
      </c>
      <c r="C3" s="533" t="s">
        <v>1517</v>
      </c>
      <c r="D3" s="534" t="s">
        <v>1518</v>
      </c>
      <c r="E3" s="535" t="s">
        <v>1519</v>
      </c>
      <c r="F3" s="536" t="s">
        <v>1520</v>
      </c>
      <c r="G3" s="537" t="s">
        <v>1521</v>
      </c>
      <c r="H3" s="538" t="s">
        <v>1522</v>
      </c>
      <c r="I3" s="539" t="s">
        <v>1523</v>
      </c>
      <c r="J3" s="551" t="s">
        <v>1524</v>
      </c>
      <c r="K3" s="538" t="s">
        <v>1538</v>
      </c>
      <c r="L3" s="548" t="s">
        <v>1545</v>
      </c>
    </row>
    <row r="4" spans="2:36">
      <c r="B4" s="110"/>
      <c r="C4" s="155"/>
      <c r="D4" s="155"/>
      <c r="E4" s="155"/>
      <c r="F4" s="155"/>
      <c r="G4" s="155"/>
      <c r="H4" s="155"/>
      <c r="I4" s="155"/>
      <c r="J4" s="155"/>
      <c r="K4" s="155"/>
      <c r="L4" s="155"/>
      <c r="M4" s="155"/>
      <c r="N4" s="155"/>
      <c r="O4" s="155"/>
      <c r="P4" s="155"/>
      <c r="Q4" s="155"/>
      <c r="R4" s="155"/>
    </row>
    <row r="5" spans="2:36">
      <c r="B5" s="155"/>
      <c r="C5" s="382"/>
      <c r="D5" s="382"/>
      <c r="E5" s="382"/>
      <c r="F5" s="382"/>
      <c r="G5" s="382"/>
      <c r="H5" s="382"/>
      <c r="I5" s="382"/>
      <c r="J5" s="382"/>
      <c r="K5" s="380"/>
      <c r="L5" s="380"/>
      <c r="M5" s="380"/>
      <c r="N5" s="155"/>
    </row>
    <row r="6" spans="2:36">
      <c r="B6" s="155"/>
      <c r="C6" s="155"/>
      <c r="D6" s="155"/>
      <c r="E6" s="155"/>
      <c r="F6" s="155"/>
      <c r="G6" s="155"/>
      <c r="H6" s="155"/>
      <c r="I6" s="155"/>
      <c r="J6" s="155"/>
      <c r="K6" s="155"/>
      <c r="L6" s="155"/>
      <c r="M6" s="155"/>
      <c r="N6" s="155"/>
      <c r="O6" s="155"/>
      <c r="P6" s="155"/>
      <c r="Q6" s="155"/>
      <c r="R6" s="155"/>
    </row>
  </sheetData>
  <pageMargins left="1" right="1" top="1" bottom="1" header="0.5" footer="0.5"/>
  <pageSetup orientation="portrait" horizontalDpi="0" verticalDpi="0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62C5EB-A09B-E548-A419-024E108B6178}">
  <dimension ref="A1:Z23"/>
  <sheetViews>
    <sheetView topLeftCell="A2" zoomScaleNormal="100" workbookViewId="0">
      <selection activeCell="U23" sqref="U23"/>
    </sheetView>
  </sheetViews>
  <sheetFormatPr baseColWidth="10" defaultRowHeight="16"/>
  <cols>
    <col min="1" max="1" width="2.140625" bestFit="1" customWidth="1"/>
    <col min="2" max="10" width="7.42578125" bestFit="1" customWidth="1"/>
    <col min="11" max="13" width="8.42578125" bestFit="1" customWidth="1"/>
    <col min="14" max="14" width="1.7109375" customWidth="1"/>
    <col min="15" max="15" width="9.140625" bestFit="1" customWidth="1"/>
    <col min="16" max="16" width="15.85546875" customWidth="1"/>
    <col min="17" max="17" width="7.5703125" bestFit="1" customWidth="1"/>
    <col min="18" max="18" width="13.5703125" bestFit="1" customWidth="1"/>
    <col min="19" max="19" width="1" customWidth="1"/>
    <col min="22" max="22" width="1.140625" customWidth="1"/>
    <col min="23" max="23" width="4.42578125" bestFit="1" customWidth="1"/>
    <col min="24" max="24" width="2.85546875" customWidth="1"/>
    <col min="25" max="25" width="7" bestFit="1" customWidth="1"/>
    <col min="26" max="26" width="2" bestFit="1" customWidth="1"/>
  </cols>
  <sheetData>
    <row r="1" spans="1:26" ht="17" thickBot="1">
      <c r="A1" s="317"/>
      <c r="B1" s="369" t="s">
        <v>1328</v>
      </c>
      <c r="C1" s="370" t="s">
        <v>1329</v>
      </c>
      <c r="D1" s="371" t="s">
        <v>1330</v>
      </c>
      <c r="E1" s="372" t="s">
        <v>1331</v>
      </c>
      <c r="F1" s="368" t="s">
        <v>1332</v>
      </c>
      <c r="G1" s="373" t="s">
        <v>1333</v>
      </c>
      <c r="H1" s="374" t="s">
        <v>1334</v>
      </c>
      <c r="I1" s="375" t="s">
        <v>1335</v>
      </c>
      <c r="J1" s="376" t="s">
        <v>1336</v>
      </c>
      <c r="K1" s="377" t="s">
        <v>1337</v>
      </c>
      <c r="L1" s="378" t="s">
        <v>1338</v>
      </c>
      <c r="M1" s="379" t="s">
        <v>1339</v>
      </c>
      <c r="N1" s="318"/>
      <c r="O1" s="319"/>
    </row>
    <row r="2" spans="1:26" ht="17" thickBot="1">
      <c r="A2" s="319"/>
      <c r="B2" s="320">
        <v>1</v>
      </c>
      <c r="C2" s="320">
        <v>2</v>
      </c>
      <c r="D2" s="320">
        <v>3</v>
      </c>
      <c r="E2" s="320">
        <v>4</v>
      </c>
      <c r="F2" s="320">
        <v>5</v>
      </c>
      <c r="G2" s="320">
        <v>6</v>
      </c>
      <c r="H2" s="320">
        <v>7</v>
      </c>
      <c r="I2" s="320">
        <v>8</v>
      </c>
      <c r="J2" s="320">
        <v>9</v>
      </c>
      <c r="K2" s="320">
        <v>10</v>
      </c>
      <c r="L2" s="320">
        <v>11</v>
      </c>
      <c r="M2" s="320">
        <v>12</v>
      </c>
      <c r="N2" s="320"/>
      <c r="O2" s="321"/>
      <c r="S2" s="109"/>
      <c r="T2" s="110" t="s">
        <v>478</v>
      </c>
      <c r="U2" s="111"/>
      <c r="V2" s="111"/>
      <c r="W2" s="112"/>
      <c r="Y2" s="133" t="s">
        <v>1490</v>
      </c>
      <c r="Z2" s="170">
        <f>COUNTIF(B3:B10,"*")</f>
        <v>8</v>
      </c>
    </row>
    <row r="3" spans="1:26" ht="17" thickBot="1">
      <c r="A3" s="322" t="s">
        <v>577</v>
      </c>
      <c r="B3" s="15" t="s">
        <v>657</v>
      </c>
      <c r="C3" s="178" t="s">
        <v>665</v>
      </c>
      <c r="D3" s="178" t="s">
        <v>673</v>
      </c>
      <c r="E3" s="178" t="s">
        <v>681</v>
      </c>
      <c r="F3" s="178" t="s">
        <v>689</v>
      </c>
      <c r="G3" s="178" t="s">
        <v>697</v>
      </c>
      <c r="H3" s="243" t="s">
        <v>705</v>
      </c>
      <c r="I3" s="178" t="s">
        <v>713</v>
      </c>
      <c r="J3" s="178" t="s">
        <v>721</v>
      </c>
      <c r="K3" s="178" t="s">
        <v>729</v>
      </c>
      <c r="L3" s="178" t="s">
        <v>737</v>
      </c>
      <c r="M3" s="17" t="s">
        <v>745</v>
      </c>
      <c r="O3" s="360" t="s">
        <v>1340</v>
      </c>
      <c r="S3" s="116"/>
      <c r="T3" s="117" t="s">
        <v>481</v>
      </c>
      <c r="U3" s="117" t="s">
        <v>482</v>
      </c>
      <c r="V3" s="117"/>
      <c r="W3" s="118"/>
    </row>
    <row r="4" spans="1:26">
      <c r="A4" s="322" t="s">
        <v>578</v>
      </c>
      <c r="B4" s="9" t="s">
        <v>658</v>
      </c>
      <c r="C4" s="13" t="s">
        <v>666</v>
      </c>
      <c r="D4" s="13" t="s">
        <v>674</v>
      </c>
      <c r="E4" s="13" t="s">
        <v>682</v>
      </c>
      <c r="F4" s="13" t="s">
        <v>690</v>
      </c>
      <c r="G4" s="13" t="s">
        <v>698</v>
      </c>
      <c r="H4" s="244" t="s">
        <v>706</v>
      </c>
      <c r="I4" s="13" t="s">
        <v>714</v>
      </c>
      <c r="J4" s="13" t="s">
        <v>722</v>
      </c>
      <c r="K4" s="13" t="s">
        <v>730</v>
      </c>
      <c r="L4" s="13" t="s">
        <v>738</v>
      </c>
      <c r="M4" s="18" t="s">
        <v>746</v>
      </c>
      <c r="O4" s="361" t="s">
        <v>1342</v>
      </c>
      <c r="S4" s="116"/>
      <c r="T4" s="111" t="s">
        <v>484</v>
      </c>
      <c r="U4" s="112" t="s">
        <v>485</v>
      </c>
      <c r="V4" s="117"/>
      <c r="W4" s="118"/>
    </row>
    <row r="5" spans="1:26">
      <c r="A5" s="322" t="s">
        <v>579</v>
      </c>
      <c r="B5" s="9" t="s">
        <v>659</v>
      </c>
      <c r="C5" s="13" t="s">
        <v>667</v>
      </c>
      <c r="D5" s="13" t="s">
        <v>675</v>
      </c>
      <c r="E5" s="13" t="s">
        <v>683</v>
      </c>
      <c r="F5" s="13" t="s">
        <v>691</v>
      </c>
      <c r="G5" s="13" t="s">
        <v>699</v>
      </c>
      <c r="H5" s="244" t="s">
        <v>707</v>
      </c>
      <c r="I5" s="13" t="s">
        <v>715</v>
      </c>
      <c r="J5" s="13" t="s">
        <v>723</v>
      </c>
      <c r="K5" s="13" t="s">
        <v>731</v>
      </c>
      <c r="L5" s="13" t="s">
        <v>739</v>
      </c>
      <c r="M5" s="18" t="s">
        <v>747</v>
      </c>
      <c r="O5" s="362" t="s">
        <v>1344</v>
      </c>
      <c r="S5" s="116"/>
      <c r="T5" s="117" t="s">
        <v>486</v>
      </c>
      <c r="U5" s="118" t="s">
        <v>487</v>
      </c>
      <c r="V5" s="117"/>
      <c r="W5" s="123" t="s">
        <v>488</v>
      </c>
    </row>
    <row r="6" spans="1:26" ht="17" thickBot="1">
      <c r="A6" s="322" t="s">
        <v>580</v>
      </c>
      <c r="B6" s="9" t="s">
        <v>660</v>
      </c>
      <c r="C6" s="13" t="s">
        <v>668</v>
      </c>
      <c r="D6" s="13" t="s">
        <v>676</v>
      </c>
      <c r="E6" s="13" t="s">
        <v>684</v>
      </c>
      <c r="F6" s="13" t="s">
        <v>692</v>
      </c>
      <c r="G6" s="13" t="s">
        <v>700</v>
      </c>
      <c r="H6" s="244" t="s">
        <v>708</v>
      </c>
      <c r="I6" s="13" t="s">
        <v>716</v>
      </c>
      <c r="J6" s="13" t="s">
        <v>724</v>
      </c>
      <c r="K6" s="13" t="s">
        <v>732</v>
      </c>
      <c r="L6" s="13" t="s">
        <v>740</v>
      </c>
      <c r="M6" s="18" t="s">
        <v>748</v>
      </c>
      <c r="O6" s="363" t="s">
        <v>1346</v>
      </c>
      <c r="S6" s="116"/>
      <c r="T6" s="124" t="s">
        <v>490</v>
      </c>
      <c r="U6" s="125" t="s">
        <v>482</v>
      </c>
      <c r="V6" s="117"/>
      <c r="W6" s="118"/>
    </row>
    <row r="7" spans="1:26" ht="17" thickBot="1">
      <c r="A7" s="322" t="s">
        <v>581</v>
      </c>
      <c r="B7" s="9" t="s">
        <v>661</v>
      </c>
      <c r="C7" s="13" t="s">
        <v>669</v>
      </c>
      <c r="D7" s="13" t="s">
        <v>677</v>
      </c>
      <c r="E7" s="13" t="s">
        <v>685</v>
      </c>
      <c r="F7" s="13" t="s">
        <v>693</v>
      </c>
      <c r="G7" s="13" t="s">
        <v>701</v>
      </c>
      <c r="H7" s="244" t="s">
        <v>709</v>
      </c>
      <c r="I7" s="13" t="s">
        <v>717</v>
      </c>
      <c r="J7" s="13" t="s">
        <v>725</v>
      </c>
      <c r="K7" s="13" t="s">
        <v>733</v>
      </c>
      <c r="L7" s="13" t="s">
        <v>741</v>
      </c>
      <c r="M7" s="18" t="s">
        <v>749</v>
      </c>
      <c r="O7" s="364" t="s">
        <v>1357</v>
      </c>
      <c r="S7" s="126"/>
      <c r="T7" s="124" t="s">
        <v>492</v>
      </c>
      <c r="U7" s="124" t="s">
        <v>493</v>
      </c>
      <c r="V7" s="124"/>
      <c r="W7" s="125"/>
    </row>
    <row r="8" spans="1:26">
      <c r="A8" s="322" t="s">
        <v>582</v>
      </c>
      <c r="B8" s="9" t="s">
        <v>662</v>
      </c>
      <c r="C8" s="13" t="s">
        <v>670</v>
      </c>
      <c r="D8" s="13" t="s">
        <v>678</v>
      </c>
      <c r="E8" s="13" t="s">
        <v>686</v>
      </c>
      <c r="F8" s="13" t="s">
        <v>694</v>
      </c>
      <c r="G8" s="13" t="s">
        <v>702</v>
      </c>
      <c r="H8" s="244" t="s">
        <v>710</v>
      </c>
      <c r="I8" s="13" t="s">
        <v>718</v>
      </c>
      <c r="J8" s="13" t="s">
        <v>726</v>
      </c>
      <c r="K8" s="13" t="s">
        <v>734</v>
      </c>
      <c r="L8" s="13" t="s">
        <v>742</v>
      </c>
      <c r="M8" s="18" t="s">
        <v>750</v>
      </c>
      <c r="O8" s="365" t="s">
        <v>1347</v>
      </c>
    </row>
    <row r="9" spans="1:26">
      <c r="A9" s="322" t="s">
        <v>583</v>
      </c>
      <c r="B9" s="9" t="s">
        <v>663</v>
      </c>
      <c r="C9" s="13" t="s">
        <v>671</v>
      </c>
      <c r="D9" s="13" t="s">
        <v>679</v>
      </c>
      <c r="E9" s="13" t="s">
        <v>687</v>
      </c>
      <c r="F9" s="13" t="s">
        <v>695</v>
      </c>
      <c r="G9" s="13" t="s">
        <v>703</v>
      </c>
      <c r="H9" s="244" t="s">
        <v>711</v>
      </c>
      <c r="I9" s="13" t="s">
        <v>719</v>
      </c>
      <c r="J9" s="13" t="s">
        <v>727</v>
      </c>
      <c r="K9" s="13" t="s">
        <v>735</v>
      </c>
      <c r="L9" s="13" t="s">
        <v>743</v>
      </c>
      <c r="M9" s="18" t="s">
        <v>751</v>
      </c>
      <c r="O9" s="366" t="s">
        <v>1348</v>
      </c>
    </row>
    <row r="10" spans="1:26" ht="17" thickBot="1">
      <c r="A10" s="322" t="s">
        <v>584</v>
      </c>
      <c r="B10" s="177" t="s">
        <v>664</v>
      </c>
      <c r="C10" s="43" t="s">
        <v>672</v>
      </c>
      <c r="D10" s="43" t="s">
        <v>680</v>
      </c>
      <c r="E10" s="43" t="s">
        <v>688</v>
      </c>
      <c r="F10" s="43" t="s">
        <v>696</v>
      </c>
      <c r="G10" s="43" t="s">
        <v>704</v>
      </c>
      <c r="H10" s="245" t="s">
        <v>712</v>
      </c>
      <c r="I10" s="43" t="s">
        <v>720</v>
      </c>
      <c r="J10" s="43" t="s">
        <v>728</v>
      </c>
      <c r="K10" s="43" t="s">
        <v>736</v>
      </c>
      <c r="L10" s="43" t="s">
        <v>744</v>
      </c>
      <c r="M10" s="21" t="s">
        <v>752</v>
      </c>
      <c r="O10" s="367" t="s">
        <v>1349</v>
      </c>
    </row>
    <row r="11" spans="1:26" ht="17" thickBot="1">
      <c r="A11" s="319"/>
      <c r="B11" s="319"/>
      <c r="C11" s="319"/>
      <c r="D11" s="319"/>
      <c r="E11" s="319"/>
      <c r="F11" s="319"/>
      <c r="G11" s="319"/>
      <c r="H11" s="319"/>
      <c r="I11" s="319"/>
      <c r="J11" s="319"/>
      <c r="K11" s="319"/>
      <c r="L11" s="319"/>
      <c r="M11" s="319"/>
      <c r="N11" s="319"/>
      <c r="O11" s="319"/>
    </row>
    <row r="12" spans="1:26" ht="17" thickBot="1">
      <c r="A12" s="319"/>
      <c r="B12" s="210"/>
      <c r="C12" s="324"/>
      <c r="D12" s="319"/>
      <c r="E12" s="319"/>
      <c r="F12" s="319"/>
      <c r="G12" s="319"/>
      <c r="H12" s="319"/>
      <c r="I12" s="319"/>
      <c r="J12" s="319"/>
      <c r="K12" s="319"/>
      <c r="L12" s="319"/>
      <c r="M12" s="383" t="s">
        <v>1350</v>
      </c>
      <c r="N12" s="383">
        <v>1</v>
      </c>
      <c r="P12" s="113" t="s">
        <v>479</v>
      </c>
      <c r="Q12" s="114" t="s">
        <v>1491</v>
      </c>
      <c r="R12" s="115" t="str">
        <f>Z2 &amp;" pools (+error)"</f>
        <v>8 pools (+error)</v>
      </c>
    </row>
    <row r="13" spans="1:26" ht="17" thickBot="1">
      <c r="A13" s="155">
        <v>1</v>
      </c>
      <c r="B13" s="533" t="s">
        <v>1517</v>
      </c>
      <c r="C13" s="534" t="s">
        <v>1518</v>
      </c>
      <c r="D13" s="535" t="s">
        <v>1519</v>
      </c>
      <c r="E13" s="536" t="s">
        <v>1520</v>
      </c>
      <c r="F13" s="537" t="s">
        <v>1521</v>
      </c>
      <c r="G13" s="538" t="s">
        <v>1522</v>
      </c>
      <c r="H13" s="539" t="s">
        <v>1523</v>
      </c>
      <c r="I13" s="540" t="s">
        <v>1524</v>
      </c>
      <c r="P13" s="119" t="s">
        <v>483</v>
      </c>
      <c r="Q13" s="120">
        <v>1</v>
      </c>
      <c r="R13" s="121">
        <f t="shared" ref="R13:R19" si="0">Q13*$Z$2*1.1</f>
        <v>8.8000000000000007</v>
      </c>
    </row>
    <row r="14" spans="1:26" ht="18">
      <c r="P14" s="122" t="s">
        <v>1484</v>
      </c>
      <c r="Q14" s="24">
        <v>14.4</v>
      </c>
      <c r="R14" s="36">
        <f t="shared" si="0"/>
        <v>126.72000000000001</v>
      </c>
    </row>
    <row r="15" spans="1:26">
      <c r="B15" t="s">
        <v>1658</v>
      </c>
      <c r="P15" s="122" t="s">
        <v>489</v>
      </c>
      <c r="Q15" s="24">
        <v>1</v>
      </c>
      <c r="R15" s="36">
        <f t="shared" si="0"/>
        <v>8.8000000000000007</v>
      </c>
    </row>
    <row r="16" spans="1:26">
      <c r="P16" s="122" t="s">
        <v>491</v>
      </c>
      <c r="Q16" s="24">
        <v>1</v>
      </c>
      <c r="R16" s="36">
        <f t="shared" si="0"/>
        <v>8.8000000000000007</v>
      </c>
    </row>
    <row r="17" spans="10:18">
      <c r="P17" s="122" t="s">
        <v>1492</v>
      </c>
      <c r="Q17" s="24">
        <v>0.6</v>
      </c>
      <c r="R17" s="36">
        <f t="shared" si="0"/>
        <v>5.28</v>
      </c>
    </row>
    <row r="18" spans="10:18">
      <c r="P18" s="122" t="s">
        <v>496</v>
      </c>
      <c r="Q18" s="24">
        <v>5</v>
      </c>
      <c r="R18" s="36">
        <f t="shared" si="0"/>
        <v>44</v>
      </c>
    </row>
    <row r="19" spans="10:18" ht="17" thickBot="1">
      <c r="P19" s="514" t="s">
        <v>497</v>
      </c>
      <c r="Q19" s="265">
        <v>1</v>
      </c>
      <c r="R19" s="268">
        <f t="shared" si="0"/>
        <v>8.8000000000000007</v>
      </c>
    </row>
    <row r="20" spans="10:18" ht="17" thickBot="1">
      <c r="P20" s="515" t="s">
        <v>468</v>
      </c>
      <c r="Q20" s="516">
        <f>SUM(Q13:Q19)</f>
        <v>24</v>
      </c>
      <c r="R20" s="517">
        <f>SUM(R13:R19)</f>
        <v>211.20000000000005</v>
      </c>
    </row>
    <row r="22" spans="10:18" ht="80" customHeight="1">
      <c r="P22" s="518" t="s">
        <v>1493</v>
      </c>
      <c r="Q22" s="519">
        <v>6</v>
      </c>
    </row>
    <row r="23" spans="10:18" ht="64" customHeight="1">
      <c r="J23" s="705" t="s">
        <v>1494</v>
      </c>
      <c r="K23" s="705"/>
      <c r="L23" s="705"/>
      <c r="M23" s="705"/>
      <c r="N23" s="705"/>
      <c r="O23" s="705"/>
      <c r="P23" s="518" t="s">
        <v>1495</v>
      </c>
      <c r="Q23" s="519">
        <v>20</v>
      </c>
    </row>
  </sheetData>
  <mergeCells count="1">
    <mergeCell ref="J23:O23"/>
  </mergeCells>
  <pageMargins left="0.7" right="0.7" top="0.75" bottom="0.75" header="0.3" footer="0.3"/>
  <pageSetup scale="69" orientation="portrait" horizontalDpi="0" verticalDpi="0"/>
  <colBreaks count="1" manualBreakCount="1">
    <brk id="15" max="1048575" man="1"/>
  </colBreaks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8523D2-7867-874F-A2BD-2415F060BBDD}">
  <dimension ref="A1:Z23"/>
  <sheetViews>
    <sheetView zoomScaleNormal="100" workbookViewId="0">
      <selection activeCell="P17" sqref="P17"/>
    </sheetView>
  </sheetViews>
  <sheetFormatPr baseColWidth="10" defaultRowHeight="16"/>
  <cols>
    <col min="1" max="1" width="2.140625" bestFit="1" customWidth="1"/>
    <col min="2" max="2" width="7.85546875" bestFit="1" customWidth="1"/>
    <col min="3" max="4" width="9.28515625" bestFit="1" customWidth="1"/>
    <col min="5" max="10" width="8" bestFit="1" customWidth="1"/>
    <col min="11" max="13" width="8.42578125" bestFit="1" customWidth="1"/>
    <col min="14" max="14" width="1.7109375" customWidth="1"/>
    <col min="15" max="15" width="9.140625" bestFit="1" customWidth="1"/>
    <col min="16" max="16" width="15.85546875" customWidth="1"/>
    <col min="17" max="17" width="7.5703125" bestFit="1" customWidth="1"/>
    <col min="18" max="18" width="13.5703125" bestFit="1" customWidth="1"/>
    <col min="19" max="19" width="1" customWidth="1"/>
    <col min="22" max="22" width="1.140625" customWidth="1"/>
    <col min="23" max="23" width="4.42578125" bestFit="1" customWidth="1"/>
    <col min="24" max="24" width="2.85546875" customWidth="1"/>
    <col min="25" max="25" width="7" bestFit="1" customWidth="1"/>
    <col min="26" max="26" width="2" bestFit="1" customWidth="1"/>
  </cols>
  <sheetData>
    <row r="1" spans="1:26" ht="17" thickBot="1">
      <c r="A1" s="317"/>
      <c r="B1" s="369" t="s">
        <v>1328</v>
      </c>
      <c r="C1" s="370" t="s">
        <v>1329</v>
      </c>
      <c r="D1" s="371" t="s">
        <v>1330</v>
      </c>
      <c r="E1" s="372" t="s">
        <v>1331</v>
      </c>
      <c r="F1" s="368" t="s">
        <v>1332</v>
      </c>
      <c r="G1" s="373" t="s">
        <v>1333</v>
      </c>
      <c r="H1" s="374" t="s">
        <v>1334</v>
      </c>
      <c r="I1" s="375" t="s">
        <v>1335</v>
      </c>
      <c r="J1" s="376" t="s">
        <v>1336</v>
      </c>
      <c r="K1" s="377" t="s">
        <v>1337</v>
      </c>
      <c r="L1" s="378" t="s">
        <v>1338</v>
      </c>
      <c r="M1" s="379" t="s">
        <v>1339</v>
      </c>
      <c r="N1" s="318"/>
      <c r="O1" s="319"/>
    </row>
    <row r="2" spans="1:26" ht="17" thickBot="1">
      <c r="A2" s="319"/>
      <c r="B2" s="320">
        <v>1</v>
      </c>
      <c r="C2" s="320">
        <v>2</v>
      </c>
      <c r="D2" s="320">
        <v>3</v>
      </c>
      <c r="E2" s="320">
        <v>4</v>
      </c>
      <c r="F2" s="320">
        <v>5</v>
      </c>
      <c r="G2" s="320">
        <v>6</v>
      </c>
      <c r="H2" s="320">
        <v>7</v>
      </c>
      <c r="I2" s="320">
        <v>8</v>
      </c>
      <c r="J2" s="320">
        <v>9</v>
      </c>
      <c r="K2" s="320">
        <v>10</v>
      </c>
      <c r="L2" s="320">
        <v>11</v>
      </c>
      <c r="M2" s="320">
        <v>12</v>
      </c>
      <c r="N2" s="320"/>
      <c r="O2" s="321"/>
      <c r="S2" s="109"/>
      <c r="T2" s="110" t="s">
        <v>478</v>
      </c>
      <c r="U2" s="111"/>
      <c r="V2" s="111"/>
      <c r="W2" s="112"/>
      <c r="Y2" s="133" t="s">
        <v>1490</v>
      </c>
      <c r="Z2" s="170">
        <f>COUNTIF(B3:B10,"*")</f>
        <v>8</v>
      </c>
    </row>
    <row r="3" spans="1:26" ht="17" thickBot="1">
      <c r="A3" s="322" t="s">
        <v>577</v>
      </c>
      <c r="B3" s="15" t="s">
        <v>753</v>
      </c>
      <c r="C3" s="178" t="s">
        <v>761</v>
      </c>
      <c r="D3" s="178" t="s">
        <v>920</v>
      </c>
      <c r="E3" s="178" t="s">
        <v>787</v>
      </c>
      <c r="F3" s="178" t="s">
        <v>795</v>
      </c>
      <c r="G3" s="178" t="s">
        <v>803</v>
      </c>
      <c r="H3" s="243" t="s">
        <v>811</v>
      </c>
      <c r="I3" s="178" t="s">
        <v>819</v>
      </c>
      <c r="J3" s="178" t="s">
        <v>827</v>
      </c>
      <c r="K3" s="178" t="s">
        <v>835</v>
      </c>
      <c r="L3" s="178" t="s">
        <v>843</v>
      </c>
      <c r="M3" s="17" t="s">
        <v>851</v>
      </c>
      <c r="O3" s="360" t="s">
        <v>1340</v>
      </c>
      <c r="S3" s="116"/>
      <c r="T3" s="117" t="s">
        <v>481</v>
      </c>
      <c r="U3" s="117" t="s">
        <v>482</v>
      </c>
      <c r="V3" s="117"/>
      <c r="W3" s="118"/>
    </row>
    <row r="4" spans="1:26">
      <c r="A4" s="322" t="s">
        <v>578</v>
      </c>
      <c r="B4" s="9" t="s">
        <v>754</v>
      </c>
      <c r="C4" s="13" t="s">
        <v>762</v>
      </c>
      <c r="D4" s="13" t="s">
        <v>921</v>
      </c>
      <c r="E4" s="13" t="s">
        <v>788</v>
      </c>
      <c r="F4" s="13" t="s">
        <v>796</v>
      </c>
      <c r="G4" s="13" t="s">
        <v>804</v>
      </c>
      <c r="H4" s="244" t="s">
        <v>812</v>
      </c>
      <c r="I4" s="13" t="s">
        <v>820</v>
      </c>
      <c r="J4" s="13" t="s">
        <v>828</v>
      </c>
      <c r="K4" s="13" t="s">
        <v>836</v>
      </c>
      <c r="L4" s="13" t="s">
        <v>844</v>
      </c>
      <c r="M4" s="18" t="s">
        <v>852</v>
      </c>
      <c r="O4" s="361" t="s">
        <v>1342</v>
      </c>
      <c r="S4" s="116"/>
      <c r="T4" s="111" t="s">
        <v>484</v>
      </c>
      <c r="U4" s="112" t="s">
        <v>485</v>
      </c>
      <c r="V4" s="117"/>
      <c r="W4" s="118"/>
    </row>
    <row r="5" spans="1:26">
      <c r="A5" s="322" t="s">
        <v>579</v>
      </c>
      <c r="B5" s="9" t="s">
        <v>755</v>
      </c>
      <c r="C5" s="13" t="s">
        <v>763</v>
      </c>
      <c r="D5" s="13" t="s">
        <v>922</v>
      </c>
      <c r="E5" s="13" t="s">
        <v>789</v>
      </c>
      <c r="F5" s="13" t="s">
        <v>797</v>
      </c>
      <c r="G5" s="13" t="s">
        <v>805</v>
      </c>
      <c r="H5" s="244" t="s">
        <v>813</v>
      </c>
      <c r="I5" s="13" t="s">
        <v>821</v>
      </c>
      <c r="J5" s="13" t="s">
        <v>829</v>
      </c>
      <c r="K5" s="13" t="s">
        <v>837</v>
      </c>
      <c r="L5" s="13" t="s">
        <v>845</v>
      </c>
      <c r="M5" s="18" t="s">
        <v>853</v>
      </c>
      <c r="O5" s="362" t="s">
        <v>1344</v>
      </c>
      <c r="S5" s="116"/>
      <c r="T5" s="117" t="s">
        <v>486</v>
      </c>
      <c r="U5" s="118" t="s">
        <v>487</v>
      </c>
      <c r="V5" s="117"/>
      <c r="W5" s="123" t="s">
        <v>488</v>
      </c>
    </row>
    <row r="6" spans="1:26" ht="17" thickBot="1">
      <c r="A6" s="322" t="s">
        <v>580</v>
      </c>
      <c r="B6" s="9" t="s">
        <v>756</v>
      </c>
      <c r="C6" s="13" t="s">
        <v>764</v>
      </c>
      <c r="D6" s="13" t="s">
        <v>923</v>
      </c>
      <c r="E6" s="13" t="s">
        <v>790</v>
      </c>
      <c r="F6" s="13" t="s">
        <v>798</v>
      </c>
      <c r="G6" s="13" t="s">
        <v>806</v>
      </c>
      <c r="H6" s="244" t="s">
        <v>814</v>
      </c>
      <c r="I6" s="13" t="s">
        <v>822</v>
      </c>
      <c r="J6" s="13" t="s">
        <v>830</v>
      </c>
      <c r="K6" s="13" t="s">
        <v>838</v>
      </c>
      <c r="L6" s="13" t="s">
        <v>846</v>
      </c>
      <c r="M6" s="18" t="s">
        <v>854</v>
      </c>
      <c r="O6" s="363" t="s">
        <v>1346</v>
      </c>
      <c r="S6" s="116"/>
      <c r="T6" s="124" t="s">
        <v>490</v>
      </c>
      <c r="U6" s="125" t="s">
        <v>482</v>
      </c>
      <c r="V6" s="117"/>
      <c r="W6" s="118"/>
    </row>
    <row r="7" spans="1:26" ht="17" thickBot="1">
      <c r="A7" s="322" t="s">
        <v>581</v>
      </c>
      <c r="B7" s="9" t="s">
        <v>757</v>
      </c>
      <c r="C7" s="13" t="s">
        <v>765</v>
      </c>
      <c r="D7" s="13" t="s">
        <v>783</v>
      </c>
      <c r="E7" s="13" t="s">
        <v>791</v>
      </c>
      <c r="F7" s="13" t="s">
        <v>799</v>
      </c>
      <c r="G7" s="13" t="s">
        <v>807</v>
      </c>
      <c r="H7" s="244" t="s">
        <v>815</v>
      </c>
      <c r="I7" s="13" t="s">
        <v>823</v>
      </c>
      <c r="J7" s="13" t="s">
        <v>831</v>
      </c>
      <c r="K7" s="13" t="s">
        <v>839</v>
      </c>
      <c r="L7" s="13" t="s">
        <v>847</v>
      </c>
      <c r="M7" s="18" t="s">
        <v>855</v>
      </c>
      <c r="O7" s="364" t="s">
        <v>1357</v>
      </c>
      <c r="S7" s="126"/>
      <c r="T7" s="124" t="s">
        <v>492</v>
      </c>
      <c r="U7" s="124" t="s">
        <v>493</v>
      </c>
      <c r="V7" s="124"/>
      <c r="W7" s="125"/>
    </row>
    <row r="8" spans="1:26">
      <c r="A8" s="322" t="s">
        <v>582</v>
      </c>
      <c r="B8" s="9" t="s">
        <v>758</v>
      </c>
      <c r="C8" s="13" t="s">
        <v>766</v>
      </c>
      <c r="D8" s="13" t="s">
        <v>784</v>
      </c>
      <c r="E8" s="13" t="s">
        <v>792</v>
      </c>
      <c r="F8" s="13" t="s">
        <v>800</v>
      </c>
      <c r="G8" s="13" t="s">
        <v>808</v>
      </c>
      <c r="H8" s="244" t="s">
        <v>816</v>
      </c>
      <c r="I8" s="13" t="s">
        <v>824</v>
      </c>
      <c r="J8" s="13" t="s">
        <v>832</v>
      </c>
      <c r="K8" s="13" t="s">
        <v>840</v>
      </c>
      <c r="L8" s="13" t="s">
        <v>848</v>
      </c>
      <c r="M8" s="18" t="s">
        <v>856</v>
      </c>
      <c r="O8" s="365" t="s">
        <v>1347</v>
      </c>
    </row>
    <row r="9" spans="1:26">
      <c r="A9" s="322" t="s">
        <v>583</v>
      </c>
      <c r="B9" s="9" t="s">
        <v>759</v>
      </c>
      <c r="C9" s="13" t="s">
        <v>918</v>
      </c>
      <c r="D9" s="13" t="s">
        <v>785</v>
      </c>
      <c r="E9" s="13" t="s">
        <v>793</v>
      </c>
      <c r="F9" s="13" t="s">
        <v>801</v>
      </c>
      <c r="G9" s="13" t="s">
        <v>809</v>
      </c>
      <c r="H9" s="244" t="s">
        <v>817</v>
      </c>
      <c r="I9" s="13" t="s">
        <v>825</v>
      </c>
      <c r="J9" s="13" t="s">
        <v>833</v>
      </c>
      <c r="K9" s="13" t="s">
        <v>841</v>
      </c>
      <c r="L9" s="13" t="s">
        <v>849</v>
      </c>
      <c r="M9" s="18" t="s">
        <v>857</v>
      </c>
      <c r="O9" s="366" t="s">
        <v>1348</v>
      </c>
    </row>
    <row r="10" spans="1:26" ht="17" thickBot="1">
      <c r="A10" s="322" t="s">
        <v>584</v>
      </c>
      <c r="B10" s="177" t="s">
        <v>760</v>
      </c>
      <c r="C10" s="43" t="s">
        <v>919</v>
      </c>
      <c r="D10" s="43" t="s">
        <v>786</v>
      </c>
      <c r="E10" s="43" t="s">
        <v>794</v>
      </c>
      <c r="F10" s="43" t="s">
        <v>802</v>
      </c>
      <c r="G10" s="43" t="s">
        <v>810</v>
      </c>
      <c r="H10" s="245" t="s">
        <v>818</v>
      </c>
      <c r="I10" s="43" t="s">
        <v>826</v>
      </c>
      <c r="J10" s="43" t="s">
        <v>834</v>
      </c>
      <c r="K10" s="43" t="s">
        <v>842</v>
      </c>
      <c r="L10" s="43" t="s">
        <v>850</v>
      </c>
      <c r="M10" s="21" t="s">
        <v>858</v>
      </c>
      <c r="O10" s="367" t="s">
        <v>1349</v>
      </c>
    </row>
    <row r="11" spans="1:26" ht="17" thickBot="1">
      <c r="A11" s="319"/>
      <c r="B11" s="319"/>
      <c r="C11" s="319"/>
      <c r="D11" s="319"/>
      <c r="E11" s="319"/>
      <c r="F11" s="319"/>
      <c r="G11" s="319"/>
      <c r="H11" s="319"/>
      <c r="I11" s="319"/>
      <c r="J11" s="319"/>
      <c r="K11" s="319"/>
      <c r="L11" s="319"/>
      <c r="M11" s="319"/>
      <c r="N11" s="319"/>
      <c r="O11" s="319"/>
    </row>
    <row r="12" spans="1:26" ht="17" thickBot="1">
      <c r="A12" s="319"/>
      <c r="B12" s="210"/>
      <c r="C12" s="324"/>
      <c r="D12" s="319"/>
      <c r="E12" s="319"/>
      <c r="F12" s="319"/>
      <c r="G12" s="319"/>
      <c r="H12" s="319"/>
      <c r="I12" s="319"/>
      <c r="J12" s="319"/>
      <c r="K12" s="319"/>
      <c r="L12" s="319"/>
      <c r="M12" s="385" t="s">
        <v>1350</v>
      </c>
      <c r="N12" s="386">
        <v>2</v>
      </c>
      <c r="P12" s="113" t="s">
        <v>479</v>
      </c>
      <c r="Q12" s="114" t="s">
        <v>1491</v>
      </c>
      <c r="R12" s="115" t="str">
        <f>Z2 &amp;" pools (+error)"</f>
        <v>8 pools (+error)</v>
      </c>
    </row>
    <row r="13" spans="1:26" ht="17" thickBot="1">
      <c r="A13" s="155">
        <v>1</v>
      </c>
      <c r="B13" s="533" t="s">
        <v>1525</v>
      </c>
      <c r="C13" s="534" t="s">
        <v>1526</v>
      </c>
      <c r="D13" s="535" t="s">
        <v>1527</v>
      </c>
      <c r="E13" s="536" t="s">
        <v>1528</v>
      </c>
      <c r="F13" s="537" t="s">
        <v>1529</v>
      </c>
      <c r="G13" s="538" t="s">
        <v>1530</v>
      </c>
      <c r="H13" s="539" t="s">
        <v>1531</v>
      </c>
      <c r="I13" s="540" t="s">
        <v>1532</v>
      </c>
      <c r="P13" s="119" t="s">
        <v>483</v>
      </c>
      <c r="Q13" s="120">
        <v>1</v>
      </c>
      <c r="R13" s="121">
        <f t="shared" ref="R13:R19" si="0">Q13*$Z$2*1.1</f>
        <v>8.8000000000000007</v>
      </c>
    </row>
    <row r="14" spans="1:26" ht="18">
      <c r="P14" s="122" t="s">
        <v>1484</v>
      </c>
      <c r="Q14" s="24">
        <v>14.4</v>
      </c>
      <c r="R14" s="36">
        <f t="shared" si="0"/>
        <v>126.72000000000001</v>
      </c>
    </row>
    <row r="15" spans="1:26">
      <c r="B15" t="s">
        <v>1658</v>
      </c>
      <c r="P15" s="122" t="s">
        <v>489</v>
      </c>
      <c r="Q15" s="24">
        <v>1</v>
      </c>
      <c r="R15" s="36">
        <f t="shared" si="0"/>
        <v>8.8000000000000007</v>
      </c>
    </row>
    <row r="16" spans="1:26">
      <c r="P16" s="122" t="s">
        <v>491</v>
      </c>
      <c r="Q16" s="24">
        <v>1</v>
      </c>
      <c r="R16" s="36">
        <f t="shared" si="0"/>
        <v>8.8000000000000007</v>
      </c>
    </row>
    <row r="17" spans="10:18">
      <c r="P17" s="122" t="s">
        <v>1540</v>
      </c>
      <c r="Q17" s="24">
        <v>0.6</v>
      </c>
      <c r="R17" s="36">
        <f t="shared" si="0"/>
        <v>5.28</v>
      </c>
    </row>
    <row r="18" spans="10:18">
      <c r="P18" s="122" t="s">
        <v>496</v>
      </c>
      <c r="Q18" s="24">
        <v>5</v>
      </c>
      <c r="R18" s="36">
        <f t="shared" si="0"/>
        <v>44</v>
      </c>
    </row>
    <row r="19" spans="10:18" ht="17" thickBot="1">
      <c r="P19" s="514" t="s">
        <v>497</v>
      </c>
      <c r="Q19" s="265">
        <v>1</v>
      </c>
      <c r="R19" s="268">
        <f t="shared" si="0"/>
        <v>8.8000000000000007</v>
      </c>
    </row>
    <row r="20" spans="10:18" ht="17" thickBot="1">
      <c r="P20" s="515" t="s">
        <v>468</v>
      </c>
      <c r="Q20" s="516">
        <f>SUM(Q13:Q19)</f>
        <v>24</v>
      </c>
      <c r="R20" s="517">
        <f>SUM(R13:R19)</f>
        <v>211.20000000000005</v>
      </c>
    </row>
    <row r="22" spans="10:18" ht="80" customHeight="1">
      <c r="P22" s="518" t="s">
        <v>1493</v>
      </c>
      <c r="Q22" s="519">
        <v>6</v>
      </c>
    </row>
    <row r="23" spans="10:18" ht="64" customHeight="1">
      <c r="J23" s="705" t="s">
        <v>1494</v>
      </c>
      <c r="K23" s="705"/>
      <c r="L23" s="705"/>
      <c r="M23" s="705"/>
      <c r="N23" s="705"/>
      <c r="O23" s="705"/>
      <c r="P23" s="518" t="s">
        <v>1495</v>
      </c>
      <c r="Q23" s="519">
        <v>20</v>
      </c>
    </row>
  </sheetData>
  <mergeCells count="1">
    <mergeCell ref="J23:O23"/>
  </mergeCells>
  <pageMargins left="0.7" right="0.7" top="0.75" bottom="0.75" header="0.3" footer="0.3"/>
  <pageSetup scale="64" orientation="portrait" horizontalDpi="0" verticalDpi="0"/>
  <colBreaks count="1" manualBreakCount="1">
    <brk id="15" max="1048575" man="1"/>
  </colBreaks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6AFE7A-C5CB-804E-9588-8E0879602076}">
  <dimension ref="A1:Z23"/>
  <sheetViews>
    <sheetView zoomScaleNormal="100" workbookViewId="0">
      <selection activeCell="V24" sqref="V24"/>
    </sheetView>
  </sheetViews>
  <sheetFormatPr baseColWidth="10" defaultRowHeight="16"/>
  <cols>
    <col min="1" max="1" width="2.140625" bestFit="1" customWidth="1"/>
    <col min="2" max="10" width="8" bestFit="1" customWidth="1"/>
    <col min="11" max="11" width="8.42578125" bestFit="1" customWidth="1"/>
    <col min="12" max="13" width="9.42578125" bestFit="1" customWidth="1"/>
    <col min="14" max="14" width="1.7109375" customWidth="1"/>
    <col min="15" max="15" width="9.140625" bestFit="1" customWidth="1"/>
    <col min="16" max="16" width="15.85546875" customWidth="1"/>
    <col min="17" max="17" width="7.5703125" bestFit="1" customWidth="1"/>
    <col min="18" max="18" width="13.5703125" bestFit="1" customWidth="1"/>
    <col min="19" max="19" width="1" customWidth="1"/>
    <col min="22" max="22" width="1.140625" customWidth="1"/>
    <col min="23" max="23" width="4.42578125" bestFit="1" customWidth="1"/>
    <col min="24" max="24" width="2.85546875" customWidth="1"/>
    <col min="25" max="25" width="7" bestFit="1" customWidth="1"/>
    <col min="26" max="26" width="2" bestFit="1" customWidth="1"/>
  </cols>
  <sheetData>
    <row r="1" spans="1:26" ht="17" thickBot="1">
      <c r="A1" s="317"/>
      <c r="B1" s="369" t="s">
        <v>1328</v>
      </c>
      <c r="C1" s="370" t="s">
        <v>1329</v>
      </c>
      <c r="D1" s="371" t="s">
        <v>1330</v>
      </c>
      <c r="E1" s="372" t="s">
        <v>1331</v>
      </c>
      <c r="F1" s="368" t="s">
        <v>1332</v>
      </c>
      <c r="G1" s="373" t="s">
        <v>1333</v>
      </c>
      <c r="H1" s="374" t="s">
        <v>1334</v>
      </c>
      <c r="I1" s="375" t="s">
        <v>1335</v>
      </c>
      <c r="J1" s="376" t="s">
        <v>1336</v>
      </c>
      <c r="K1" s="377" t="s">
        <v>1337</v>
      </c>
      <c r="L1" s="378" t="s">
        <v>1338</v>
      </c>
      <c r="M1" s="379" t="s">
        <v>1339</v>
      </c>
      <c r="N1" s="318"/>
      <c r="O1" s="319"/>
    </row>
    <row r="2" spans="1:26" ht="17" thickBot="1">
      <c r="A2" s="319"/>
      <c r="B2" s="320">
        <v>1</v>
      </c>
      <c r="C2" s="320">
        <v>2</v>
      </c>
      <c r="D2" s="320">
        <v>3</v>
      </c>
      <c r="E2" s="320">
        <v>4</v>
      </c>
      <c r="F2" s="320">
        <v>5</v>
      </c>
      <c r="G2" s="320">
        <v>6</v>
      </c>
      <c r="H2" s="320">
        <v>7</v>
      </c>
      <c r="I2" s="320">
        <v>8</v>
      </c>
      <c r="J2" s="320">
        <v>9</v>
      </c>
      <c r="K2" s="320">
        <v>10</v>
      </c>
      <c r="L2" s="320">
        <v>11</v>
      </c>
      <c r="M2" s="320">
        <v>12</v>
      </c>
      <c r="N2" s="320"/>
      <c r="O2" s="321"/>
      <c r="S2" s="109"/>
      <c r="T2" s="110" t="s">
        <v>478</v>
      </c>
      <c r="U2" s="111"/>
      <c r="V2" s="111"/>
      <c r="W2" s="112"/>
      <c r="Y2" s="133" t="s">
        <v>1490</v>
      </c>
      <c r="Z2" s="170">
        <f>COUNTIF(B3:B10,"*")</f>
        <v>6</v>
      </c>
    </row>
    <row r="3" spans="1:26" ht="17" thickBot="1">
      <c r="A3" s="322" t="s">
        <v>577</v>
      </c>
      <c r="B3" s="248" t="s">
        <v>859</v>
      </c>
      <c r="C3" s="249" t="s">
        <v>865</v>
      </c>
      <c r="D3" s="249" t="s">
        <v>871</v>
      </c>
      <c r="E3" s="249" t="s">
        <v>877</v>
      </c>
      <c r="F3" s="249" t="s">
        <v>883</v>
      </c>
      <c r="G3" s="249" t="s">
        <v>889</v>
      </c>
      <c r="H3" s="249" t="s">
        <v>894</v>
      </c>
      <c r="I3" s="249" t="s">
        <v>899</v>
      </c>
      <c r="J3" s="249" t="s">
        <v>904</v>
      </c>
      <c r="K3" s="249" t="s">
        <v>909</v>
      </c>
      <c r="L3" s="249" t="s">
        <v>914</v>
      </c>
      <c r="M3" s="95" t="s">
        <v>927</v>
      </c>
      <c r="N3" s="170"/>
      <c r="O3" s="360" t="s">
        <v>1340</v>
      </c>
      <c r="S3" s="116"/>
      <c r="T3" s="117" t="s">
        <v>481</v>
      </c>
      <c r="U3" s="117" t="s">
        <v>482</v>
      </c>
      <c r="V3" s="117"/>
      <c r="W3" s="118"/>
    </row>
    <row r="4" spans="1:26">
      <c r="A4" s="322" t="s">
        <v>578</v>
      </c>
      <c r="B4" s="201" t="s">
        <v>860</v>
      </c>
      <c r="C4" s="38" t="s">
        <v>866</v>
      </c>
      <c r="D4" s="38" t="s">
        <v>872</v>
      </c>
      <c r="E4" s="38" t="s">
        <v>878</v>
      </c>
      <c r="F4" s="38" t="s">
        <v>884</v>
      </c>
      <c r="G4" s="38" t="s">
        <v>890</v>
      </c>
      <c r="H4" s="38" t="s">
        <v>895</v>
      </c>
      <c r="I4" s="38" t="s">
        <v>900</v>
      </c>
      <c r="J4" s="38" t="s">
        <v>905</v>
      </c>
      <c r="K4" s="38" t="s">
        <v>910</v>
      </c>
      <c r="L4" s="38" t="s">
        <v>915</v>
      </c>
      <c r="M4" s="98" t="s">
        <v>928</v>
      </c>
      <c r="N4" s="170"/>
      <c r="O4" s="361" t="s">
        <v>1342</v>
      </c>
      <c r="S4" s="116"/>
      <c r="T4" s="111" t="s">
        <v>484</v>
      </c>
      <c r="U4" s="112" t="s">
        <v>485</v>
      </c>
      <c r="V4" s="117"/>
      <c r="W4" s="118"/>
    </row>
    <row r="5" spans="1:26">
      <c r="A5" s="322" t="s">
        <v>579</v>
      </c>
      <c r="B5" s="201" t="s">
        <v>861</v>
      </c>
      <c r="C5" s="38" t="s">
        <v>867</v>
      </c>
      <c r="D5" s="38" t="s">
        <v>873</v>
      </c>
      <c r="E5" s="38" t="s">
        <v>879</v>
      </c>
      <c r="F5" s="38" t="s">
        <v>885</v>
      </c>
      <c r="G5" s="38" t="s">
        <v>891</v>
      </c>
      <c r="H5" s="38" t="s">
        <v>896</v>
      </c>
      <c r="I5" s="38" t="s">
        <v>901</v>
      </c>
      <c r="J5" s="38" t="s">
        <v>906</v>
      </c>
      <c r="K5" s="38" t="s">
        <v>911</v>
      </c>
      <c r="L5" s="38" t="s">
        <v>916</v>
      </c>
      <c r="M5" s="98" t="s">
        <v>929</v>
      </c>
      <c r="N5" s="170"/>
      <c r="O5" s="362" t="s">
        <v>1344</v>
      </c>
      <c r="S5" s="116"/>
      <c r="T5" s="117" t="s">
        <v>486</v>
      </c>
      <c r="U5" s="118" t="s">
        <v>487</v>
      </c>
      <c r="V5" s="117"/>
      <c r="W5" s="123" t="s">
        <v>488</v>
      </c>
    </row>
    <row r="6" spans="1:26" ht="17" thickBot="1">
      <c r="A6" s="322" t="s">
        <v>580</v>
      </c>
      <c r="B6" s="201" t="s">
        <v>862</v>
      </c>
      <c r="C6" s="38" t="s">
        <v>868</v>
      </c>
      <c r="D6" s="38" t="s">
        <v>874</v>
      </c>
      <c r="E6" s="38" t="s">
        <v>880</v>
      </c>
      <c r="F6" s="38" t="s">
        <v>886</v>
      </c>
      <c r="G6" s="38" t="s">
        <v>892</v>
      </c>
      <c r="H6" s="38" t="s">
        <v>897</v>
      </c>
      <c r="I6" s="38" t="s">
        <v>902</v>
      </c>
      <c r="J6" s="38" t="s">
        <v>907</v>
      </c>
      <c r="K6" s="38" t="s">
        <v>912</v>
      </c>
      <c r="L6" s="38" t="s">
        <v>917</v>
      </c>
      <c r="M6" s="98" t="s">
        <v>924</v>
      </c>
      <c r="N6" s="170"/>
      <c r="O6" s="363" t="s">
        <v>1346</v>
      </c>
      <c r="S6" s="116"/>
      <c r="T6" s="124" t="s">
        <v>490</v>
      </c>
      <c r="U6" s="125" t="s">
        <v>482</v>
      </c>
      <c r="V6" s="117"/>
      <c r="W6" s="118"/>
    </row>
    <row r="7" spans="1:26" ht="17" thickBot="1">
      <c r="A7" s="322" t="s">
        <v>581</v>
      </c>
      <c r="B7" s="250" t="s">
        <v>863</v>
      </c>
      <c r="C7" s="251" t="s">
        <v>869</v>
      </c>
      <c r="D7" s="251" t="s">
        <v>875</v>
      </c>
      <c r="E7" s="251" t="s">
        <v>881</v>
      </c>
      <c r="F7" s="251" t="s">
        <v>887</v>
      </c>
      <c r="G7" s="251" t="s">
        <v>893</v>
      </c>
      <c r="H7" s="251" t="s">
        <v>898</v>
      </c>
      <c r="I7" s="251" t="s">
        <v>903</v>
      </c>
      <c r="J7" s="251" t="s">
        <v>908</v>
      </c>
      <c r="K7" s="251" t="s">
        <v>913</v>
      </c>
      <c r="L7" s="251" t="s">
        <v>926</v>
      </c>
      <c r="M7" s="98" t="s">
        <v>925</v>
      </c>
      <c r="N7" s="170"/>
      <c r="O7" s="364" t="s">
        <v>1357</v>
      </c>
      <c r="S7" s="126"/>
      <c r="T7" s="124" t="s">
        <v>492</v>
      </c>
      <c r="U7" s="124" t="s">
        <v>493</v>
      </c>
      <c r="V7" s="124"/>
      <c r="W7" s="125"/>
    </row>
    <row r="8" spans="1:26">
      <c r="A8" s="322" t="s">
        <v>582</v>
      </c>
      <c r="B8" s="250" t="s">
        <v>864</v>
      </c>
      <c r="C8" s="251" t="s">
        <v>870</v>
      </c>
      <c r="D8" s="251" t="s">
        <v>876</v>
      </c>
      <c r="E8" s="251" t="s">
        <v>882</v>
      </c>
      <c r="F8" s="251" t="s">
        <v>888</v>
      </c>
      <c r="G8" s="351"/>
      <c r="H8" s="351"/>
      <c r="I8" s="351"/>
      <c r="J8" s="351"/>
      <c r="K8" s="351"/>
      <c r="L8" s="351"/>
      <c r="M8" s="352"/>
      <c r="N8" s="357"/>
      <c r="O8" s="365" t="s">
        <v>1347</v>
      </c>
    </row>
    <row r="9" spans="1:26">
      <c r="A9" s="322" t="s">
        <v>583</v>
      </c>
      <c r="B9" s="353"/>
      <c r="C9" s="351"/>
      <c r="D9" s="351"/>
      <c r="E9" s="351"/>
      <c r="F9" s="351"/>
      <c r="G9" s="351"/>
      <c r="H9" s="351"/>
      <c r="I9" s="351"/>
      <c r="J9" s="351"/>
      <c r="K9" s="351"/>
      <c r="L9" s="351"/>
      <c r="M9" s="352"/>
      <c r="N9" s="357"/>
      <c r="O9" s="380"/>
    </row>
    <row r="10" spans="1:26" ht="17" thickBot="1">
      <c r="A10" s="322" t="s">
        <v>584</v>
      </c>
      <c r="B10" s="354"/>
      <c r="C10" s="355"/>
      <c r="D10" s="355"/>
      <c r="E10" s="355"/>
      <c r="F10" s="355"/>
      <c r="G10" s="355"/>
      <c r="H10" s="355"/>
      <c r="I10" s="355"/>
      <c r="J10" s="355"/>
      <c r="K10" s="355"/>
      <c r="L10" s="355"/>
      <c r="M10" s="356"/>
      <c r="N10" s="357"/>
      <c r="O10" s="380"/>
    </row>
    <row r="11" spans="1:26" ht="17" thickBot="1">
      <c r="A11" s="319"/>
      <c r="B11" s="319"/>
      <c r="C11" s="319"/>
      <c r="D11" s="319"/>
      <c r="E11" s="319"/>
      <c r="F11" s="319"/>
      <c r="G11" s="319"/>
      <c r="H11" s="319"/>
      <c r="I11" s="319"/>
      <c r="J11" s="319"/>
      <c r="K11" s="319"/>
      <c r="L11" s="319"/>
      <c r="M11" s="319"/>
      <c r="N11" s="319"/>
      <c r="O11" s="319"/>
    </row>
    <row r="12" spans="1:26" ht="17" thickBot="1">
      <c r="A12" s="319"/>
      <c r="B12" s="210"/>
      <c r="C12" s="324"/>
      <c r="D12" s="319"/>
      <c r="E12" s="319"/>
      <c r="F12" s="319"/>
      <c r="G12" s="319"/>
      <c r="H12" s="319"/>
      <c r="I12" s="319"/>
      <c r="J12" s="319"/>
      <c r="K12" s="319"/>
      <c r="L12" s="319"/>
      <c r="M12" s="345" t="s">
        <v>1350</v>
      </c>
      <c r="N12" s="346">
        <v>3</v>
      </c>
      <c r="P12" s="113" t="s">
        <v>479</v>
      </c>
      <c r="Q12" s="114" t="s">
        <v>1491</v>
      </c>
      <c r="R12" s="115" t="str">
        <f>Z2 &amp;" pools (+error)"</f>
        <v>6 pools (+error)</v>
      </c>
    </row>
    <row r="13" spans="1:26" ht="17" thickBot="1">
      <c r="A13" s="155">
        <v>1</v>
      </c>
      <c r="B13" s="533" t="s">
        <v>1533</v>
      </c>
      <c r="C13" s="534" t="s">
        <v>1534</v>
      </c>
      <c r="D13" s="535" t="s">
        <v>1535</v>
      </c>
      <c r="E13" s="536" t="s">
        <v>1536</v>
      </c>
      <c r="F13" s="537" t="s">
        <v>1537</v>
      </c>
      <c r="G13" s="538" t="s">
        <v>1538</v>
      </c>
      <c r="H13" s="543"/>
      <c r="I13" s="544"/>
      <c r="P13" s="119" t="s">
        <v>483</v>
      </c>
      <c r="Q13" s="120">
        <v>1</v>
      </c>
      <c r="R13" s="121">
        <f t="shared" ref="R13:R19" si="0">Q13*$Z$2*1.1</f>
        <v>6.6000000000000005</v>
      </c>
    </row>
    <row r="14" spans="1:26" ht="18">
      <c r="P14" s="122" t="s">
        <v>1484</v>
      </c>
      <c r="Q14" s="24">
        <v>14.4</v>
      </c>
      <c r="R14" s="36">
        <f t="shared" si="0"/>
        <v>95.04000000000002</v>
      </c>
    </row>
    <row r="15" spans="1:26">
      <c r="B15" t="s">
        <v>1658</v>
      </c>
      <c r="P15" s="122" t="s">
        <v>489</v>
      </c>
      <c r="Q15" s="24">
        <v>1</v>
      </c>
      <c r="R15" s="36">
        <f t="shared" si="0"/>
        <v>6.6000000000000005</v>
      </c>
    </row>
    <row r="16" spans="1:26">
      <c r="P16" s="122" t="s">
        <v>491</v>
      </c>
      <c r="Q16" s="24">
        <v>1</v>
      </c>
      <c r="R16" s="36">
        <f t="shared" si="0"/>
        <v>6.6000000000000005</v>
      </c>
    </row>
    <row r="17" spans="10:18">
      <c r="P17" s="122" t="s">
        <v>1539</v>
      </c>
      <c r="Q17" s="24">
        <v>0.6</v>
      </c>
      <c r="R17" s="36">
        <f t="shared" si="0"/>
        <v>3.96</v>
      </c>
    </row>
    <row r="18" spans="10:18">
      <c r="P18" s="122" t="s">
        <v>496</v>
      </c>
      <c r="Q18" s="24">
        <v>5</v>
      </c>
      <c r="R18" s="36">
        <f t="shared" si="0"/>
        <v>33</v>
      </c>
    </row>
    <row r="19" spans="10:18" ht="17" thickBot="1">
      <c r="P19" s="514" t="s">
        <v>497</v>
      </c>
      <c r="Q19" s="265">
        <v>1</v>
      </c>
      <c r="R19" s="268">
        <f t="shared" si="0"/>
        <v>6.6000000000000005</v>
      </c>
    </row>
    <row r="20" spans="10:18" ht="17" thickBot="1">
      <c r="P20" s="515" t="s">
        <v>468</v>
      </c>
      <c r="Q20" s="516">
        <f>SUM(Q13:Q19)</f>
        <v>24</v>
      </c>
      <c r="R20" s="517">
        <f>SUM(R13:R19)</f>
        <v>158.4</v>
      </c>
    </row>
    <row r="22" spans="10:18" ht="80" customHeight="1">
      <c r="P22" s="518" t="s">
        <v>1493</v>
      </c>
      <c r="Q22" s="519">
        <v>6</v>
      </c>
    </row>
    <row r="23" spans="10:18" ht="64" customHeight="1">
      <c r="J23" s="705" t="s">
        <v>1494</v>
      </c>
      <c r="K23" s="705"/>
      <c r="L23" s="705"/>
      <c r="M23" s="705"/>
      <c r="N23" s="705"/>
      <c r="O23" s="705"/>
      <c r="P23" s="518" t="s">
        <v>1495</v>
      </c>
      <c r="Q23" s="519">
        <v>20</v>
      </c>
    </row>
  </sheetData>
  <mergeCells count="1">
    <mergeCell ref="J23:O23"/>
  </mergeCells>
  <pageMargins left="0.7" right="0.7" top="0.75" bottom="0.75" header="0.3" footer="0.3"/>
  <pageSetup scale="65" orientation="portrait" horizontalDpi="0" verticalDpi="0"/>
  <colBreaks count="1" manualBreakCount="1">
    <brk id="15" max="1048575" man="1"/>
  </colBreaks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AE333A-DBA3-7D47-9647-DB29E54CB20C}">
  <dimension ref="B1:AJ6"/>
  <sheetViews>
    <sheetView workbookViewId="0">
      <selection activeCell="T9" sqref="T9"/>
    </sheetView>
  </sheetViews>
  <sheetFormatPr baseColWidth="10" defaultRowHeight="16"/>
  <cols>
    <col min="1" max="1" width="1.28515625" customWidth="1"/>
    <col min="2" max="36" width="6" customWidth="1"/>
  </cols>
  <sheetData>
    <row r="1" spans="2:36">
      <c r="B1" s="155" t="s">
        <v>1544</v>
      </c>
      <c r="C1" s="155"/>
      <c r="D1" s="155"/>
      <c r="E1" s="155"/>
      <c r="F1" s="155"/>
      <c r="G1" s="155"/>
      <c r="H1" s="155"/>
      <c r="I1" s="155"/>
      <c r="J1" s="155"/>
      <c r="K1" s="155"/>
      <c r="L1" s="155"/>
      <c r="M1" s="155"/>
      <c r="N1" s="155"/>
      <c r="O1" s="155"/>
      <c r="P1" s="155"/>
      <c r="Q1" s="155"/>
      <c r="R1" s="155"/>
    </row>
    <row r="2" spans="2:36" ht="17" thickBot="1">
      <c r="B2" s="135">
        <v>1</v>
      </c>
      <c r="C2" s="135">
        <v>2</v>
      </c>
      <c r="D2" s="135">
        <v>3</v>
      </c>
      <c r="E2" s="135">
        <v>4</v>
      </c>
      <c r="F2" s="135">
        <v>5</v>
      </c>
      <c r="G2" s="135">
        <v>6</v>
      </c>
      <c r="H2" s="135">
        <v>7</v>
      </c>
      <c r="I2" s="135">
        <v>8</v>
      </c>
      <c r="J2" s="135">
        <v>9</v>
      </c>
      <c r="K2" s="135">
        <v>10</v>
      </c>
      <c r="L2" s="135">
        <v>11</v>
      </c>
      <c r="M2" s="135">
        <v>12</v>
      </c>
      <c r="N2" s="135">
        <v>13</v>
      </c>
      <c r="O2" s="135">
        <v>14</v>
      </c>
      <c r="P2" s="135">
        <v>15</v>
      </c>
      <c r="Q2" s="135">
        <v>16</v>
      </c>
      <c r="R2" s="135">
        <v>17</v>
      </c>
      <c r="S2" s="135">
        <v>18</v>
      </c>
      <c r="T2" s="135"/>
      <c r="U2" s="135"/>
      <c r="V2" s="135"/>
      <c r="W2" s="135"/>
      <c r="X2" s="135"/>
      <c r="Y2" s="135"/>
      <c r="Z2" s="135"/>
      <c r="AA2" s="135"/>
      <c r="AB2" s="135"/>
      <c r="AC2" s="135"/>
      <c r="AD2" s="135"/>
      <c r="AE2" s="135"/>
      <c r="AF2" s="135"/>
      <c r="AG2" s="135"/>
      <c r="AH2" s="135"/>
      <c r="AI2" s="135"/>
      <c r="AJ2" s="135"/>
    </row>
    <row r="3" spans="2:36" ht="17" thickBot="1">
      <c r="B3" s="594" t="s">
        <v>1545</v>
      </c>
      <c r="C3" s="550" t="s">
        <v>1517</v>
      </c>
      <c r="D3" s="534" t="s">
        <v>1518</v>
      </c>
      <c r="E3" s="535" t="s">
        <v>1519</v>
      </c>
      <c r="F3" s="536" t="s">
        <v>1520</v>
      </c>
      <c r="G3" s="537" t="s">
        <v>1521</v>
      </c>
      <c r="H3" s="538" t="s">
        <v>1522</v>
      </c>
      <c r="I3" s="539" t="s">
        <v>1523</v>
      </c>
      <c r="J3" s="551" t="s">
        <v>1524</v>
      </c>
      <c r="K3" s="596" t="s">
        <v>1545</v>
      </c>
      <c r="L3" s="550" t="s">
        <v>1525</v>
      </c>
      <c r="M3" s="534" t="s">
        <v>1526</v>
      </c>
      <c r="N3" s="535" t="s">
        <v>1527</v>
      </c>
      <c r="O3" s="536" t="s">
        <v>1528</v>
      </c>
      <c r="P3" s="537" t="s">
        <v>1529</v>
      </c>
      <c r="Q3" s="538" t="s">
        <v>1530</v>
      </c>
      <c r="R3" s="539" t="s">
        <v>1531</v>
      </c>
      <c r="S3" s="551" t="s">
        <v>1532</v>
      </c>
      <c r="T3" s="595" t="s">
        <v>1545</v>
      </c>
    </row>
    <row r="4" spans="2:36" ht="17" thickBot="1">
      <c r="B4" s="155"/>
      <c r="C4" s="155"/>
      <c r="D4" s="155"/>
      <c r="E4" s="155"/>
      <c r="F4" s="155"/>
      <c r="G4" s="155"/>
      <c r="H4" s="155"/>
      <c r="I4" s="155"/>
      <c r="J4" s="155"/>
      <c r="K4" s="155"/>
      <c r="L4" s="155"/>
      <c r="M4" s="155"/>
      <c r="N4" s="155"/>
      <c r="O4" s="155"/>
      <c r="P4" s="155"/>
      <c r="Q4" s="155"/>
      <c r="R4" s="155"/>
    </row>
    <row r="5" spans="2:36" ht="17" thickBot="1">
      <c r="B5" s="594" t="s">
        <v>1545</v>
      </c>
      <c r="C5" s="550" t="s">
        <v>1533</v>
      </c>
      <c r="D5" s="534" t="s">
        <v>1534</v>
      </c>
      <c r="E5" s="535" t="s">
        <v>1535</v>
      </c>
      <c r="F5" s="536" t="s">
        <v>1536</v>
      </c>
      <c r="G5" s="537" t="s">
        <v>1537</v>
      </c>
      <c r="H5" s="538" t="s">
        <v>1538</v>
      </c>
      <c r="I5" s="595" t="s">
        <v>1545</v>
      </c>
    </row>
    <row r="6" spans="2:36">
      <c r="B6" s="155"/>
      <c r="C6" s="155"/>
      <c r="D6" s="155"/>
      <c r="E6" s="155"/>
      <c r="F6" s="155"/>
      <c r="G6" s="155"/>
      <c r="H6" s="155"/>
      <c r="I6" s="155"/>
      <c r="J6" s="155"/>
      <c r="K6" s="155"/>
      <c r="L6" s="155"/>
      <c r="M6" s="155"/>
      <c r="N6" s="155"/>
      <c r="O6" s="155"/>
      <c r="P6" s="155"/>
      <c r="Q6" s="155"/>
      <c r="R6" s="155"/>
    </row>
  </sheetData>
  <pageMargins left="1" right="1" top="1" bottom="1" header="0.5" footer="0.5"/>
  <pageSetup orientation="portrait" horizontalDpi="0" verticalDpi="0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5E127F-8FC4-0042-B7E2-58F0E6B962CA}">
  <dimension ref="A1:F16"/>
  <sheetViews>
    <sheetView workbookViewId="0">
      <selection activeCell="C16" sqref="C16"/>
    </sheetView>
  </sheetViews>
  <sheetFormatPr baseColWidth="10" defaultRowHeight="16"/>
  <sheetData>
    <row r="1" spans="1:6">
      <c r="A1" s="200" t="s">
        <v>1659</v>
      </c>
      <c r="B1" s="200"/>
      <c r="C1" s="200"/>
      <c r="D1" s="200"/>
      <c r="E1" s="200"/>
    </row>
    <row r="2" spans="1:6">
      <c r="A2" s="200" t="s">
        <v>1546</v>
      </c>
      <c r="B2" s="200"/>
      <c r="C2" s="200"/>
      <c r="D2" s="200"/>
      <c r="E2" s="200"/>
    </row>
    <row r="3" spans="1:6">
      <c r="A3" s="200" t="s">
        <v>1547</v>
      </c>
      <c r="B3" s="200"/>
      <c r="C3" s="200"/>
      <c r="D3" s="200"/>
      <c r="E3" s="200"/>
    </row>
    <row r="4" spans="1:6">
      <c r="A4" s="200" t="s">
        <v>1548</v>
      </c>
      <c r="B4" s="200"/>
      <c r="C4" s="200"/>
      <c r="D4" s="200"/>
      <c r="E4" s="200"/>
    </row>
    <row r="5" spans="1:6">
      <c r="A5" s="200"/>
      <c r="B5" s="200"/>
      <c r="C5" s="200"/>
      <c r="D5" s="200"/>
      <c r="E5" s="200"/>
    </row>
    <row r="6" spans="1:6">
      <c r="A6" s="510" t="s">
        <v>1554</v>
      </c>
      <c r="B6" s="510" t="s">
        <v>1549</v>
      </c>
      <c r="C6" s="200"/>
      <c r="D6" s="200"/>
      <c r="E6" s="200"/>
      <c r="F6" s="200"/>
    </row>
    <row r="7" spans="1:6">
      <c r="B7" s="512" t="s">
        <v>231</v>
      </c>
      <c r="C7" s="200"/>
      <c r="D7" s="200"/>
      <c r="E7" s="200"/>
      <c r="F7" s="200"/>
    </row>
    <row r="8" spans="1:6">
      <c r="A8" s="155" t="s">
        <v>1552</v>
      </c>
      <c r="B8" s="509">
        <v>48.9</v>
      </c>
      <c r="C8" s="200"/>
      <c r="D8" s="512" t="s">
        <v>1550</v>
      </c>
      <c r="E8" s="511">
        <f>(B8/(660*180))*10^6</f>
        <v>411.61616161616161</v>
      </c>
      <c r="F8" s="200"/>
    </row>
    <row r="9" spans="1:6">
      <c r="A9" s="599" t="s">
        <v>1553</v>
      </c>
      <c r="B9" s="600">
        <v>21</v>
      </c>
      <c r="C9" s="200"/>
      <c r="D9" s="512" t="s">
        <v>1550</v>
      </c>
      <c r="E9" s="601">
        <f>(B9/(660*180))*10^6</f>
        <v>176.76767676767676</v>
      </c>
      <c r="F9" s="200"/>
    </row>
    <row r="10" spans="1:6">
      <c r="A10" s="155" t="s">
        <v>1553</v>
      </c>
      <c r="B10" s="200">
        <v>54.5</v>
      </c>
      <c r="C10" s="200"/>
      <c r="D10" s="512" t="s">
        <v>1550</v>
      </c>
      <c r="E10" s="511">
        <f>(B10/(660*180))*10^6</f>
        <v>458.75420875420878</v>
      </c>
      <c r="F10" s="200"/>
    </row>
    <row r="11" spans="1:6">
      <c r="A11" s="155"/>
      <c r="B11" s="200"/>
      <c r="C11" s="200"/>
      <c r="D11" s="200"/>
      <c r="E11" s="200"/>
      <c r="F11" s="200"/>
    </row>
    <row r="12" spans="1:6">
      <c r="A12" s="155"/>
      <c r="B12" s="510" t="s">
        <v>1551</v>
      </c>
      <c r="C12" s="200"/>
      <c r="D12" s="200"/>
      <c r="E12" s="200"/>
      <c r="F12" s="200"/>
    </row>
    <row r="13" spans="1:6">
      <c r="A13" s="155"/>
      <c r="B13" s="512" t="s">
        <v>226</v>
      </c>
      <c r="C13" s="512" t="s">
        <v>227</v>
      </c>
      <c r="D13" s="200"/>
      <c r="E13" s="200"/>
    </row>
    <row r="14" spans="1:6">
      <c r="A14" s="510" t="s">
        <v>1552</v>
      </c>
      <c r="B14" s="200">
        <v>1.82</v>
      </c>
      <c r="C14" s="200">
        <v>2.2200000000000002</v>
      </c>
      <c r="D14" s="200"/>
      <c r="E14" s="200"/>
    </row>
    <row r="15" spans="1:6">
      <c r="A15" s="597" t="s">
        <v>1553</v>
      </c>
      <c r="B15" s="598">
        <v>1.74</v>
      </c>
      <c r="C15" s="598">
        <v>2</v>
      </c>
      <c r="D15" s="200"/>
      <c r="E15" s="200"/>
    </row>
    <row r="16" spans="1:6">
      <c r="A16" s="155" t="s">
        <v>1553</v>
      </c>
      <c r="B16" s="200">
        <v>1.77</v>
      </c>
      <c r="C16" s="200">
        <v>1.59</v>
      </c>
      <c r="D16" s="200"/>
      <c r="E16" s="200"/>
    </row>
  </sheetData>
  <pageMargins left="0.7" right="0.7" top="0.75" bottom="0.75" header="0.3" footer="0.3"/>
  <pageSetup orientation="portrait" horizontalDpi="0" verticalDpi="0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DD73B0-3C73-8748-A0C5-0DFE0B5D8BD6}">
  <dimension ref="A1:L46"/>
  <sheetViews>
    <sheetView tabSelected="1" workbookViewId="0">
      <selection sqref="A1:I22"/>
    </sheetView>
  </sheetViews>
  <sheetFormatPr baseColWidth="10" defaultRowHeight="16"/>
  <cols>
    <col min="1" max="1" width="4.5703125" bestFit="1" customWidth="1"/>
    <col min="5" max="5" width="2" customWidth="1"/>
    <col min="6" max="6" width="6.42578125" customWidth="1"/>
    <col min="7" max="7" width="8" customWidth="1"/>
    <col min="8" max="8" width="12" customWidth="1"/>
  </cols>
  <sheetData>
    <row r="1" spans="1:12" ht="17" thickBot="1">
      <c r="A1" s="559" t="s">
        <v>1575</v>
      </c>
      <c r="B1" s="560" t="s">
        <v>1555</v>
      </c>
      <c r="C1" s="560" t="s">
        <v>1556</v>
      </c>
      <c r="D1" s="560" t="s">
        <v>1557</v>
      </c>
      <c r="E1" s="560"/>
      <c r="F1" s="560" t="s">
        <v>1627</v>
      </c>
      <c r="G1" s="560" t="s">
        <v>1628</v>
      </c>
      <c r="H1" s="560" t="s">
        <v>557</v>
      </c>
      <c r="I1" s="561" t="s">
        <v>1628</v>
      </c>
    </row>
    <row r="2" spans="1:12" ht="18" thickTop="1">
      <c r="A2" s="6">
        <v>1</v>
      </c>
      <c r="B2" s="28" t="s">
        <v>1496</v>
      </c>
      <c r="C2" s="28" t="str" cm="1">
        <f t="array" ref="C2">[1]!revcom(G2)</f>
        <v>GAGTGG</v>
      </c>
      <c r="D2" s="28" t="str">
        <f>I2</f>
        <v>ATCACG</v>
      </c>
      <c r="E2" s="28"/>
      <c r="F2" s="562" t="s">
        <v>1558</v>
      </c>
      <c r="G2" s="562" t="s">
        <v>1559</v>
      </c>
      <c r="H2" s="568" t="s">
        <v>1492</v>
      </c>
      <c r="I2" s="569" t="s">
        <v>1560</v>
      </c>
      <c r="K2" s="553"/>
      <c r="L2" s="554"/>
    </row>
    <row r="3" spans="1:12" ht="17">
      <c r="A3" s="9">
        <v>1</v>
      </c>
      <c r="B3" s="13" t="s">
        <v>1497</v>
      </c>
      <c r="C3" s="13" t="str" cm="1">
        <f t="array" ref="C3">[1]!revcom(G3)</f>
        <v>GGTAGC</v>
      </c>
      <c r="D3" s="13" t="str">
        <f t="shared" ref="D3:D44" si="0">I3</f>
        <v>ATCACG</v>
      </c>
      <c r="E3" s="13"/>
      <c r="F3" s="563" t="s">
        <v>1561</v>
      </c>
      <c r="G3" s="563" t="s">
        <v>1562</v>
      </c>
      <c r="H3" s="568" t="s">
        <v>1492</v>
      </c>
      <c r="I3" s="569" t="s">
        <v>1560</v>
      </c>
      <c r="K3" s="553"/>
      <c r="L3" s="554"/>
    </row>
    <row r="4" spans="1:12" ht="17">
      <c r="A4" s="9">
        <v>1</v>
      </c>
      <c r="B4" s="13" t="s">
        <v>1498</v>
      </c>
      <c r="C4" s="13" t="str" cm="1">
        <f t="array" ref="C4">[1]!revcom(G4)</f>
        <v>ACTGAT</v>
      </c>
      <c r="D4" s="13" t="str">
        <f t="shared" si="0"/>
        <v>ATCACG</v>
      </c>
      <c r="E4" s="13"/>
      <c r="F4" s="563" t="s">
        <v>1563</v>
      </c>
      <c r="G4" s="563" t="s">
        <v>1564</v>
      </c>
      <c r="H4" s="568" t="s">
        <v>1492</v>
      </c>
      <c r="I4" s="569" t="s">
        <v>1560</v>
      </c>
      <c r="K4" s="553"/>
      <c r="L4" s="554"/>
    </row>
    <row r="5" spans="1:12" ht="17">
      <c r="A5" s="9">
        <v>1</v>
      </c>
      <c r="B5" s="13" t="s">
        <v>1499</v>
      </c>
      <c r="C5" s="13" t="str" cm="1">
        <f t="array" ref="C5">[1]!revcom(G5)</f>
        <v>ATGAGC</v>
      </c>
      <c r="D5" s="13" t="str">
        <f t="shared" si="0"/>
        <v>ATCACG</v>
      </c>
      <c r="E5" s="13"/>
      <c r="F5" s="563" t="s">
        <v>1565</v>
      </c>
      <c r="G5" s="563" t="s">
        <v>1566</v>
      </c>
      <c r="H5" s="568" t="s">
        <v>1492</v>
      </c>
      <c r="I5" s="569" t="s">
        <v>1560</v>
      </c>
      <c r="K5" s="553"/>
      <c r="L5" s="554"/>
    </row>
    <row r="6" spans="1:12" ht="17">
      <c r="A6" s="9">
        <v>1</v>
      </c>
      <c r="B6" s="13" t="s">
        <v>1500</v>
      </c>
      <c r="C6" s="13" t="str" cm="1">
        <f t="array" ref="C6">[1]!revcom(G6)</f>
        <v>ATTCCT</v>
      </c>
      <c r="D6" s="13" t="str">
        <f t="shared" si="0"/>
        <v>ATCACG</v>
      </c>
      <c r="E6" s="13"/>
      <c r="F6" s="563" t="s">
        <v>1626</v>
      </c>
      <c r="G6" s="563" t="s">
        <v>1583</v>
      </c>
      <c r="H6" s="568" t="s">
        <v>1492</v>
      </c>
      <c r="I6" s="569" t="s">
        <v>1560</v>
      </c>
      <c r="K6" s="553"/>
      <c r="L6" s="554"/>
    </row>
    <row r="7" spans="1:12" ht="17">
      <c r="A7" s="9">
        <v>1</v>
      </c>
      <c r="B7" s="13" t="s">
        <v>1501</v>
      </c>
      <c r="C7" s="13" t="str" cm="1">
        <f t="array" ref="C7">[1]!revcom(G7)</f>
        <v>CAAAAG</v>
      </c>
      <c r="D7" s="13" t="str">
        <f t="shared" si="0"/>
        <v>ATCACG</v>
      </c>
      <c r="E7" s="13"/>
      <c r="F7" s="563" t="s">
        <v>1567</v>
      </c>
      <c r="G7" s="563" t="s">
        <v>1568</v>
      </c>
      <c r="H7" s="568" t="s">
        <v>1492</v>
      </c>
      <c r="I7" s="569" t="s">
        <v>1560</v>
      </c>
      <c r="K7" s="553"/>
      <c r="L7" s="554"/>
    </row>
    <row r="8" spans="1:12" ht="17">
      <c r="A8" s="9">
        <v>1</v>
      </c>
      <c r="B8" s="13" t="s">
        <v>1502</v>
      </c>
      <c r="C8" s="13" t="str" cm="1">
        <f t="array" ref="C8">[1]!revcom(G8)</f>
        <v>CAACTA</v>
      </c>
      <c r="D8" s="13" t="str">
        <f t="shared" si="0"/>
        <v>ATCACG</v>
      </c>
      <c r="E8" s="13"/>
      <c r="F8" s="563" t="s">
        <v>1569</v>
      </c>
      <c r="G8" s="563" t="s">
        <v>1570</v>
      </c>
      <c r="H8" s="568" t="s">
        <v>1492</v>
      </c>
      <c r="I8" s="569" t="s">
        <v>1560</v>
      </c>
      <c r="K8" s="553"/>
      <c r="L8" s="554"/>
    </row>
    <row r="9" spans="1:12" ht="18" thickBot="1">
      <c r="A9" s="557">
        <v>1</v>
      </c>
      <c r="B9" s="558" t="s">
        <v>1503</v>
      </c>
      <c r="C9" s="558" t="str" cm="1">
        <f t="array" ref="C9">[1]!revcom(G9)</f>
        <v>CACCGG</v>
      </c>
      <c r="D9" s="558" t="str">
        <f t="shared" si="0"/>
        <v>ATCACG</v>
      </c>
      <c r="E9" s="558"/>
      <c r="F9" s="564" t="s">
        <v>1571</v>
      </c>
      <c r="G9" s="564" t="s">
        <v>1572</v>
      </c>
      <c r="H9" s="570" t="s">
        <v>1492</v>
      </c>
      <c r="I9" s="571" t="s">
        <v>1560</v>
      </c>
      <c r="K9" s="553"/>
      <c r="L9" s="554"/>
    </row>
    <row r="10" spans="1:12">
      <c r="A10" s="15">
        <v>1</v>
      </c>
      <c r="B10" s="178" t="s">
        <v>1504</v>
      </c>
      <c r="C10" s="178" t="str" cm="1">
        <f t="array" ref="C10">[1]!revcom(G10)</f>
        <v>GAGTGG</v>
      </c>
      <c r="D10" s="178" t="str">
        <f t="shared" si="0"/>
        <v>ACTTGA</v>
      </c>
      <c r="E10" s="178"/>
      <c r="F10" s="565" t="s">
        <v>1558</v>
      </c>
      <c r="G10" s="565" t="s">
        <v>1559</v>
      </c>
      <c r="H10" s="572" t="s">
        <v>1540</v>
      </c>
      <c r="I10" s="573" t="s">
        <v>1573</v>
      </c>
    </row>
    <row r="11" spans="1:12">
      <c r="A11" s="9">
        <v>1</v>
      </c>
      <c r="B11" s="13" t="s">
        <v>1505</v>
      </c>
      <c r="C11" s="13" t="str" cm="1">
        <f t="array" ref="C11">[1]!revcom(G11)</f>
        <v>GGTAGC</v>
      </c>
      <c r="D11" s="13" t="str">
        <f t="shared" si="0"/>
        <v>ACTTGA</v>
      </c>
      <c r="E11" s="13"/>
      <c r="F11" s="563" t="s">
        <v>1561</v>
      </c>
      <c r="G11" s="563" t="s">
        <v>1562</v>
      </c>
      <c r="H11" s="574" t="s">
        <v>1540</v>
      </c>
      <c r="I11" s="575" t="s">
        <v>1573</v>
      </c>
    </row>
    <row r="12" spans="1:12">
      <c r="A12" s="9">
        <v>1</v>
      </c>
      <c r="B12" s="13" t="s">
        <v>1506</v>
      </c>
      <c r="C12" s="13" t="str" cm="1">
        <f t="array" ref="C12">[1]!revcom(G12)</f>
        <v>ACTGAT</v>
      </c>
      <c r="D12" s="13" t="str">
        <f t="shared" si="0"/>
        <v>ACTTGA</v>
      </c>
      <c r="E12" s="13"/>
      <c r="F12" s="563" t="s">
        <v>1563</v>
      </c>
      <c r="G12" s="563" t="s">
        <v>1564</v>
      </c>
      <c r="H12" s="574" t="s">
        <v>1540</v>
      </c>
      <c r="I12" s="575" t="s">
        <v>1573</v>
      </c>
    </row>
    <row r="13" spans="1:12">
      <c r="A13" s="9">
        <v>1</v>
      </c>
      <c r="B13" s="13" t="s">
        <v>1507</v>
      </c>
      <c r="C13" s="13" t="str" cm="1">
        <f t="array" ref="C13">[1]!revcom(G13)</f>
        <v>ATGAGC</v>
      </c>
      <c r="D13" s="13" t="str">
        <f t="shared" si="0"/>
        <v>ACTTGA</v>
      </c>
      <c r="E13" s="13"/>
      <c r="F13" s="563" t="s">
        <v>1565</v>
      </c>
      <c r="G13" s="563" t="s">
        <v>1566</v>
      </c>
      <c r="H13" s="574" t="s">
        <v>1540</v>
      </c>
      <c r="I13" s="575" t="s">
        <v>1573</v>
      </c>
    </row>
    <row r="14" spans="1:12">
      <c r="A14" s="9">
        <v>1</v>
      </c>
      <c r="B14" s="13" t="s">
        <v>1508</v>
      </c>
      <c r="C14" s="13" t="str" cm="1">
        <f t="array" ref="C14">[1]!revcom(G14)</f>
        <v>ATTCCT</v>
      </c>
      <c r="D14" s="13" t="str">
        <f t="shared" si="0"/>
        <v>ACTTGA</v>
      </c>
      <c r="E14" s="13"/>
      <c r="F14" s="563" t="s">
        <v>1626</v>
      </c>
      <c r="G14" s="563" t="s">
        <v>1583</v>
      </c>
      <c r="H14" s="574" t="s">
        <v>1540</v>
      </c>
      <c r="I14" s="575" t="s">
        <v>1573</v>
      </c>
    </row>
    <row r="15" spans="1:12">
      <c r="A15" s="9">
        <v>1</v>
      </c>
      <c r="B15" s="13" t="s">
        <v>1509</v>
      </c>
      <c r="C15" s="13" t="str" cm="1">
        <f t="array" ref="C15">[1]!revcom(G15)</f>
        <v>CAAAAG</v>
      </c>
      <c r="D15" s="13" t="str">
        <f t="shared" si="0"/>
        <v>ACTTGA</v>
      </c>
      <c r="E15" s="13"/>
      <c r="F15" s="563" t="s">
        <v>1567</v>
      </c>
      <c r="G15" s="563" t="s">
        <v>1568</v>
      </c>
      <c r="H15" s="574" t="s">
        <v>1540</v>
      </c>
      <c r="I15" s="575" t="s">
        <v>1573</v>
      </c>
    </row>
    <row r="16" spans="1:12">
      <c r="A16" s="9">
        <v>1</v>
      </c>
      <c r="B16" s="13" t="s">
        <v>1510</v>
      </c>
      <c r="C16" s="13" t="str" cm="1">
        <f t="array" ref="C16">[1]!revcom(G16)</f>
        <v>CAACTA</v>
      </c>
      <c r="D16" s="13" t="str">
        <f t="shared" si="0"/>
        <v>ACTTGA</v>
      </c>
      <c r="E16" s="13"/>
      <c r="F16" s="563" t="s">
        <v>1569</v>
      </c>
      <c r="G16" s="563" t="s">
        <v>1570</v>
      </c>
      <c r="H16" s="574" t="s">
        <v>1540</v>
      </c>
      <c r="I16" s="575" t="s">
        <v>1573</v>
      </c>
    </row>
    <row r="17" spans="1:9" ht="17" thickBot="1">
      <c r="A17" s="177">
        <v>1</v>
      </c>
      <c r="B17" s="43" t="s">
        <v>1511</v>
      </c>
      <c r="C17" s="43" t="str" cm="1">
        <f t="array" ref="C17">[1]!revcom(G17)</f>
        <v>CACCGG</v>
      </c>
      <c r="D17" s="43" t="str">
        <f t="shared" si="0"/>
        <v>ACTTGA</v>
      </c>
      <c r="E17" s="43"/>
      <c r="F17" s="566" t="s">
        <v>1571</v>
      </c>
      <c r="G17" s="566" t="s">
        <v>1572</v>
      </c>
      <c r="H17" s="576" t="s">
        <v>1540</v>
      </c>
      <c r="I17" s="577" t="s">
        <v>1573</v>
      </c>
    </row>
    <row r="18" spans="1:9">
      <c r="A18" s="15">
        <v>1</v>
      </c>
      <c r="B18" s="178" t="s">
        <v>1512</v>
      </c>
      <c r="C18" s="178" t="str" cm="1">
        <f t="array" ref="C18">[1]!revcom(G18)</f>
        <v>GAGTGG</v>
      </c>
      <c r="D18" s="178" t="str">
        <f t="shared" si="0"/>
        <v>TAGCTT</v>
      </c>
      <c r="E18" s="178"/>
      <c r="F18" s="565" t="s">
        <v>1558</v>
      </c>
      <c r="G18" s="565" t="s">
        <v>1559</v>
      </c>
      <c r="H18" s="572" t="s">
        <v>1539</v>
      </c>
      <c r="I18" s="578" t="s">
        <v>1574</v>
      </c>
    </row>
    <row r="19" spans="1:9">
      <c r="A19" s="9">
        <v>1</v>
      </c>
      <c r="B19" s="13" t="s">
        <v>1513</v>
      </c>
      <c r="C19" s="13" t="str" cm="1">
        <f t="array" ref="C19">[1]!revcom(G19)</f>
        <v>GGTAGC</v>
      </c>
      <c r="D19" s="13" t="str">
        <f t="shared" si="0"/>
        <v>TAGCTT</v>
      </c>
      <c r="E19" s="13"/>
      <c r="F19" s="563" t="s">
        <v>1561</v>
      </c>
      <c r="G19" s="563" t="s">
        <v>1562</v>
      </c>
      <c r="H19" s="568" t="s">
        <v>1539</v>
      </c>
      <c r="I19" s="579" t="s">
        <v>1574</v>
      </c>
    </row>
    <row r="20" spans="1:9">
      <c r="A20" s="9">
        <v>1</v>
      </c>
      <c r="B20" s="13" t="s">
        <v>1514</v>
      </c>
      <c r="C20" s="13" t="str" cm="1">
        <f t="array" ref="C20">[1]!revcom(G20)</f>
        <v>ACTGAT</v>
      </c>
      <c r="D20" s="13" t="str">
        <f t="shared" si="0"/>
        <v>TAGCTT</v>
      </c>
      <c r="E20" s="13"/>
      <c r="F20" s="563" t="s">
        <v>1563</v>
      </c>
      <c r="G20" s="563" t="s">
        <v>1564</v>
      </c>
      <c r="H20" s="568" t="s">
        <v>1539</v>
      </c>
      <c r="I20" s="579" t="s">
        <v>1574</v>
      </c>
    </row>
    <row r="21" spans="1:9">
      <c r="A21" s="9">
        <v>1</v>
      </c>
      <c r="B21" s="13" t="s">
        <v>1515</v>
      </c>
      <c r="C21" s="13" t="str" cm="1">
        <f t="array" ref="C21">[1]!revcom(G21)</f>
        <v>ATGAGC</v>
      </c>
      <c r="D21" s="13" t="str">
        <f t="shared" si="0"/>
        <v>TAGCTT</v>
      </c>
      <c r="E21" s="13"/>
      <c r="F21" s="563" t="s">
        <v>1565</v>
      </c>
      <c r="G21" s="563" t="s">
        <v>1566</v>
      </c>
      <c r="H21" s="568" t="s">
        <v>1539</v>
      </c>
      <c r="I21" s="579" t="s">
        <v>1574</v>
      </c>
    </row>
    <row r="22" spans="1:9" ht="17" thickBot="1">
      <c r="A22" s="555">
        <v>1</v>
      </c>
      <c r="B22" s="556" t="s">
        <v>1516</v>
      </c>
      <c r="C22" s="556" t="str" cm="1">
        <f t="array" ref="C22">[1]!revcom(G22)</f>
        <v>ATTCCT</v>
      </c>
      <c r="D22" s="556" t="str">
        <f t="shared" si="0"/>
        <v>TAGCTT</v>
      </c>
      <c r="E22" s="556"/>
      <c r="F22" s="567" t="s">
        <v>1626</v>
      </c>
      <c r="G22" s="567" t="s">
        <v>1583</v>
      </c>
      <c r="H22" s="580" t="s">
        <v>1539</v>
      </c>
      <c r="I22" s="581" t="s">
        <v>1574</v>
      </c>
    </row>
    <row r="23" spans="1:9" ht="17" thickTop="1">
      <c r="A23" s="6">
        <v>2</v>
      </c>
      <c r="B23" s="28" t="s">
        <v>1517</v>
      </c>
      <c r="C23" s="28" t="str" cm="1">
        <f t="array" ref="C23">[1]!revcom(G23)</f>
        <v>GAGTGG</v>
      </c>
      <c r="D23" s="28" t="str">
        <f t="shared" si="0"/>
        <v>ATCACG</v>
      </c>
      <c r="E23" s="28"/>
      <c r="F23" s="562" t="s">
        <v>1558</v>
      </c>
      <c r="G23" s="562" t="s">
        <v>1559</v>
      </c>
      <c r="H23" s="568" t="s">
        <v>1492</v>
      </c>
      <c r="I23" s="569" t="s">
        <v>1560</v>
      </c>
    </row>
    <row r="24" spans="1:9">
      <c r="A24" s="9">
        <v>2</v>
      </c>
      <c r="B24" s="13" t="s">
        <v>1518</v>
      </c>
      <c r="C24" s="13" t="str" cm="1">
        <f t="array" ref="C24">[1]!revcom(G24)</f>
        <v>GGTAGC</v>
      </c>
      <c r="D24" s="13" t="str">
        <f t="shared" si="0"/>
        <v>ATCACG</v>
      </c>
      <c r="E24" s="13"/>
      <c r="F24" s="563" t="s">
        <v>1561</v>
      </c>
      <c r="G24" s="563" t="s">
        <v>1562</v>
      </c>
      <c r="H24" s="568" t="s">
        <v>1492</v>
      </c>
      <c r="I24" s="569" t="s">
        <v>1560</v>
      </c>
    </row>
    <row r="25" spans="1:9">
      <c r="A25" s="9">
        <v>2</v>
      </c>
      <c r="B25" s="13" t="s">
        <v>1519</v>
      </c>
      <c r="C25" s="13" t="str" cm="1">
        <f t="array" ref="C25">[1]!revcom(G25)</f>
        <v>ACTGAT</v>
      </c>
      <c r="D25" s="13" t="str">
        <f t="shared" si="0"/>
        <v>ATCACG</v>
      </c>
      <c r="E25" s="13"/>
      <c r="F25" s="563" t="s">
        <v>1563</v>
      </c>
      <c r="G25" s="563" t="s">
        <v>1564</v>
      </c>
      <c r="H25" s="568" t="s">
        <v>1492</v>
      </c>
      <c r="I25" s="569" t="s">
        <v>1560</v>
      </c>
    </row>
    <row r="26" spans="1:9">
      <c r="A26" s="9">
        <v>2</v>
      </c>
      <c r="B26" s="13" t="s">
        <v>1520</v>
      </c>
      <c r="C26" s="13" t="str" cm="1">
        <f t="array" ref="C26">[1]!revcom(G26)</f>
        <v>ATGAGC</v>
      </c>
      <c r="D26" s="13" t="str">
        <f t="shared" si="0"/>
        <v>ATCACG</v>
      </c>
      <c r="E26" s="13"/>
      <c r="F26" s="563" t="s">
        <v>1565</v>
      </c>
      <c r="G26" s="563" t="s">
        <v>1566</v>
      </c>
      <c r="H26" s="568" t="s">
        <v>1492</v>
      </c>
      <c r="I26" s="569" t="s">
        <v>1560</v>
      </c>
    </row>
    <row r="27" spans="1:9">
      <c r="A27" s="9">
        <v>2</v>
      </c>
      <c r="B27" s="13" t="s">
        <v>1521</v>
      </c>
      <c r="C27" s="13" t="str" cm="1">
        <f t="array" ref="C27">[1]!revcom(G27)</f>
        <v>ATTCCT</v>
      </c>
      <c r="D27" s="13" t="str">
        <f t="shared" si="0"/>
        <v>ATCACG</v>
      </c>
      <c r="E27" s="13"/>
      <c r="F27" s="563" t="s">
        <v>1626</v>
      </c>
      <c r="G27" s="563" t="s">
        <v>1583</v>
      </c>
      <c r="H27" s="568" t="s">
        <v>1492</v>
      </c>
      <c r="I27" s="569" t="s">
        <v>1560</v>
      </c>
    </row>
    <row r="28" spans="1:9">
      <c r="A28" s="9">
        <v>2</v>
      </c>
      <c r="B28" s="13" t="s">
        <v>1522</v>
      </c>
      <c r="C28" s="13" t="str" cm="1">
        <f t="array" ref="C28">[1]!revcom(G28)</f>
        <v>CAAAAG</v>
      </c>
      <c r="D28" s="13" t="str">
        <f t="shared" si="0"/>
        <v>ATCACG</v>
      </c>
      <c r="E28" s="13"/>
      <c r="F28" s="563" t="s">
        <v>1567</v>
      </c>
      <c r="G28" s="563" t="s">
        <v>1568</v>
      </c>
      <c r="H28" s="568" t="s">
        <v>1492</v>
      </c>
      <c r="I28" s="569" t="s">
        <v>1560</v>
      </c>
    </row>
    <row r="29" spans="1:9">
      <c r="A29" s="9">
        <v>2</v>
      </c>
      <c r="B29" s="13" t="s">
        <v>1523</v>
      </c>
      <c r="C29" s="13" t="str" cm="1">
        <f t="array" ref="C29">[1]!revcom(G29)</f>
        <v>CAACTA</v>
      </c>
      <c r="D29" s="13" t="str">
        <f t="shared" si="0"/>
        <v>ATCACG</v>
      </c>
      <c r="E29" s="13"/>
      <c r="F29" s="563" t="s">
        <v>1569</v>
      </c>
      <c r="G29" s="563" t="s">
        <v>1570</v>
      </c>
      <c r="H29" s="568" t="s">
        <v>1492</v>
      </c>
      <c r="I29" s="569" t="s">
        <v>1560</v>
      </c>
    </row>
    <row r="30" spans="1:9" ht="17" thickBot="1">
      <c r="A30" s="557">
        <v>2</v>
      </c>
      <c r="B30" s="558" t="s">
        <v>1524</v>
      </c>
      <c r="C30" s="558" t="str" cm="1">
        <f t="array" ref="C30">[1]!revcom(G30)</f>
        <v>CACCGG</v>
      </c>
      <c r="D30" s="558" t="str">
        <f t="shared" si="0"/>
        <v>ATCACG</v>
      </c>
      <c r="E30" s="558"/>
      <c r="F30" s="564" t="s">
        <v>1571</v>
      </c>
      <c r="G30" s="564" t="s">
        <v>1572</v>
      </c>
      <c r="H30" s="568" t="s">
        <v>1492</v>
      </c>
      <c r="I30" s="569" t="s">
        <v>1560</v>
      </c>
    </row>
    <row r="31" spans="1:9">
      <c r="A31" s="15">
        <v>2</v>
      </c>
      <c r="B31" s="178" t="s">
        <v>1525</v>
      </c>
      <c r="C31" s="178" t="str" cm="1">
        <f t="array" ref="C31">[1]!revcom(G31)</f>
        <v>GAGTGG</v>
      </c>
      <c r="D31" s="178" t="str">
        <f t="shared" si="0"/>
        <v>ACTTGA</v>
      </c>
      <c r="E31" s="178"/>
      <c r="F31" s="565" t="s">
        <v>1558</v>
      </c>
      <c r="G31" s="565" t="s">
        <v>1559</v>
      </c>
      <c r="H31" s="592" t="s">
        <v>1540</v>
      </c>
      <c r="I31" s="573" t="s">
        <v>1573</v>
      </c>
    </row>
    <row r="32" spans="1:9">
      <c r="A32" s="9">
        <v>2</v>
      </c>
      <c r="B32" s="13" t="s">
        <v>1526</v>
      </c>
      <c r="C32" s="13" t="str" cm="1">
        <f t="array" ref="C32">[1]!revcom(G32)</f>
        <v>GGTAGC</v>
      </c>
      <c r="D32" s="13" t="str">
        <f t="shared" si="0"/>
        <v>ACTTGA</v>
      </c>
      <c r="E32" s="13"/>
      <c r="F32" s="563" t="s">
        <v>1561</v>
      </c>
      <c r="G32" s="563" t="s">
        <v>1562</v>
      </c>
      <c r="H32" s="574" t="s">
        <v>1540</v>
      </c>
      <c r="I32" s="575" t="s">
        <v>1573</v>
      </c>
    </row>
    <row r="33" spans="1:9">
      <c r="A33" s="9">
        <v>2</v>
      </c>
      <c r="B33" s="13" t="s">
        <v>1527</v>
      </c>
      <c r="C33" s="13" t="str" cm="1">
        <f t="array" ref="C33">[1]!revcom(G33)</f>
        <v>ACTGAT</v>
      </c>
      <c r="D33" s="13" t="str">
        <f t="shared" si="0"/>
        <v>ACTTGA</v>
      </c>
      <c r="E33" s="13"/>
      <c r="F33" s="563" t="s">
        <v>1563</v>
      </c>
      <c r="G33" s="563" t="s">
        <v>1564</v>
      </c>
      <c r="H33" s="574" t="s">
        <v>1540</v>
      </c>
      <c r="I33" s="575" t="s">
        <v>1573</v>
      </c>
    </row>
    <row r="34" spans="1:9">
      <c r="A34" s="9">
        <v>2</v>
      </c>
      <c r="B34" s="13" t="s">
        <v>1528</v>
      </c>
      <c r="C34" s="13" t="str" cm="1">
        <f t="array" ref="C34">[1]!revcom(G34)</f>
        <v>ATGAGC</v>
      </c>
      <c r="D34" s="13" t="str">
        <f t="shared" si="0"/>
        <v>ACTTGA</v>
      </c>
      <c r="E34" s="13"/>
      <c r="F34" s="563" t="s">
        <v>1565</v>
      </c>
      <c r="G34" s="563" t="s">
        <v>1566</v>
      </c>
      <c r="H34" s="574" t="s">
        <v>1540</v>
      </c>
      <c r="I34" s="575" t="s">
        <v>1573</v>
      </c>
    </row>
    <row r="35" spans="1:9">
      <c r="A35" s="9">
        <v>2</v>
      </c>
      <c r="B35" s="13" t="s">
        <v>1529</v>
      </c>
      <c r="C35" s="13" t="str" cm="1">
        <f t="array" ref="C35">[1]!revcom(G35)</f>
        <v>ATTCCT</v>
      </c>
      <c r="D35" s="13" t="str">
        <f t="shared" si="0"/>
        <v>ACTTGA</v>
      </c>
      <c r="E35" s="13"/>
      <c r="F35" s="563" t="s">
        <v>1626</v>
      </c>
      <c r="G35" s="563" t="s">
        <v>1583</v>
      </c>
      <c r="H35" s="574" t="s">
        <v>1540</v>
      </c>
      <c r="I35" s="575" t="s">
        <v>1573</v>
      </c>
    </row>
    <row r="36" spans="1:9">
      <c r="A36" s="9">
        <v>2</v>
      </c>
      <c r="B36" s="13" t="s">
        <v>1530</v>
      </c>
      <c r="C36" s="13" t="str" cm="1">
        <f t="array" ref="C36">[1]!revcom(G36)</f>
        <v>CAAAAG</v>
      </c>
      <c r="D36" s="13" t="str">
        <f t="shared" si="0"/>
        <v>ACTTGA</v>
      </c>
      <c r="E36" s="13"/>
      <c r="F36" s="563" t="s">
        <v>1567</v>
      </c>
      <c r="G36" s="563" t="s">
        <v>1568</v>
      </c>
      <c r="H36" s="574" t="s">
        <v>1540</v>
      </c>
      <c r="I36" s="575" t="s">
        <v>1573</v>
      </c>
    </row>
    <row r="37" spans="1:9">
      <c r="A37" s="9">
        <v>2</v>
      </c>
      <c r="B37" s="13" t="s">
        <v>1531</v>
      </c>
      <c r="C37" s="13" t="str" cm="1">
        <f t="array" ref="C37">[1]!revcom(G37)</f>
        <v>CAACTA</v>
      </c>
      <c r="D37" s="13" t="str">
        <f t="shared" si="0"/>
        <v>ACTTGA</v>
      </c>
      <c r="E37" s="13"/>
      <c r="F37" s="563" t="s">
        <v>1569</v>
      </c>
      <c r="G37" s="563" t="s">
        <v>1570</v>
      </c>
      <c r="H37" s="574" t="s">
        <v>1540</v>
      </c>
      <c r="I37" s="575" t="s">
        <v>1573</v>
      </c>
    </row>
    <row r="38" spans="1:9" ht="17" thickBot="1">
      <c r="A38" s="557">
        <v>2</v>
      </c>
      <c r="B38" s="558" t="s">
        <v>1532</v>
      </c>
      <c r="C38" s="558" t="str" cm="1">
        <f t="array" ref="C38">[1]!revcom(G38)</f>
        <v>CACCGG</v>
      </c>
      <c r="D38" s="558" t="str">
        <f t="shared" si="0"/>
        <v>ACTTGA</v>
      </c>
      <c r="E38" s="558"/>
      <c r="F38" s="564" t="s">
        <v>1571</v>
      </c>
      <c r="G38" s="564" t="s">
        <v>1572</v>
      </c>
      <c r="H38" s="574" t="s">
        <v>1540</v>
      </c>
      <c r="I38" s="586" t="s">
        <v>1573</v>
      </c>
    </row>
    <row r="39" spans="1:9">
      <c r="A39" s="15">
        <v>2</v>
      </c>
      <c r="B39" s="178" t="s">
        <v>1533</v>
      </c>
      <c r="C39" s="178" t="str" cm="1">
        <f t="array" ref="C39">[1]!revcom(G39)</f>
        <v>GAGTGG</v>
      </c>
      <c r="D39" s="178" t="str">
        <f t="shared" si="0"/>
        <v>TAGCTT</v>
      </c>
      <c r="E39" s="178"/>
      <c r="F39" s="565" t="s">
        <v>1558</v>
      </c>
      <c r="G39" s="565" t="s">
        <v>1559</v>
      </c>
      <c r="H39" s="592" t="s">
        <v>1539</v>
      </c>
      <c r="I39" s="593" t="s">
        <v>1574</v>
      </c>
    </row>
    <row r="40" spans="1:9">
      <c r="A40" s="9">
        <v>2</v>
      </c>
      <c r="B40" s="13" t="s">
        <v>1534</v>
      </c>
      <c r="C40" s="13" t="str" cm="1">
        <f t="array" ref="C40">[1]!revcom(G40)</f>
        <v>GGTAGC</v>
      </c>
      <c r="D40" s="13" t="str">
        <f t="shared" si="0"/>
        <v>TAGCTT</v>
      </c>
      <c r="E40" s="13"/>
      <c r="F40" s="563" t="s">
        <v>1561</v>
      </c>
      <c r="G40" s="563" t="s">
        <v>1562</v>
      </c>
      <c r="H40" s="574" t="s">
        <v>1539</v>
      </c>
      <c r="I40" s="585" t="s">
        <v>1574</v>
      </c>
    </row>
    <row r="41" spans="1:9">
      <c r="A41" s="9">
        <v>2</v>
      </c>
      <c r="B41" s="13" t="s">
        <v>1535</v>
      </c>
      <c r="C41" s="13" t="str" cm="1">
        <f t="array" ref="C41">[1]!revcom(G41)</f>
        <v>ACTGAT</v>
      </c>
      <c r="D41" s="13" t="str">
        <f t="shared" si="0"/>
        <v>TAGCTT</v>
      </c>
      <c r="E41" s="13"/>
      <c r="F41" s="563" t="s">
        <v>1563</v>
      </c>
      <c r="G41" s="563" t="s">
        <v>1564</v>
      </c>
      <c r="H41" s="574" t="s">
        <v>1539</v>
      </c>
      <c r="I41" s="585" t="s">
        <v>1574</v>
      </c>
    </row>
    <row r="42" spans="1:9">
      <c r="A42" s="9">
        <v>2</v>
      </c>
      <c r="B42" s="13" t="s">
        <v>1536</v>
      </c>
      <c r="C42" s="13" t="str" cm="1">
        <f t="array" ref="C42">[1]!revcom(G42)</f>
        <v>ATGAGC</v>
      </c>
      <c r="D42" s="13" t="str">
        <f t="shared" si="0"/>
        <v>TAGCTT</v>
      </c>
      <c r="E42" s="13"/>
      <c r="F42" s="563" t="s">
        <v>1565</v>
      </c>
      <c r="G42" s="563" t="s">
        <v>1566</v>
      </c>
      <c r="H42" s="574" t="s">
        <v>1539</v>
      </c>
      <c r="I42" s="585" t="s">
        <v>1574</v>
      </c>
    </row>
    <row r="43" spans="1:9">
      <c r="A43" s="9">
        <v>2</v>
      </c>
      <c r="B43" s="13" t="s">
        <v>1537</v>
      </c>
      <c r="C43" s="13" t="str" cm="1">
        <f t="array" ref="C43">[1]!revcom(G43)</f>
        <v>ATTCCT</v>
      </c>
      <c r="D43" s="13" t="str">
        <f t="shared" si="0"/>
        <v>TAGCTT</v>
      </c>
      <c r="E43" s="13"/>
      <c r="F43" s="563" t="s">
        <v>1626</v>
      </c>
      <c r="G43" s="563" t="s">
        <v>1583</v>
      </c>
      <c r="H43" s="574" t="s">
        <v>1539</v>
      </c>
      <c r="I43" s="585" t="s">
        <v>1574</v>
      </c>
    </row>
    <row r="44" spans="1:9" ht="17" thickBot="1">
      <c r="A44" s="177">
        <v>2</v>
      </c>
      <c r="B44" s="43" t="s">
        <v>1538</v>
      </c>
      <c r="C44" s="43" t="str" cm="1">
        <f t="array" ref="C44">[1]!revcom(G44)</f>
        <v>CAAAAG</v>
      </c>
      <c r="D44" s="43" t="str">
        <f t="shared" si="0"/>
        <v>TAGCTT</v>
      </c>
      <c r="E44" s="43"/>
      <c r="F44" s="566" t="s">
        <v>1567</v>
      </c>
      <c r="G44" s="566" t="s">
        <v>1568</v>
      </c>
      <c r="H44" s="576" t="s">
        <v>1539</v>
      </c>
      <c r="I44" s="587" t="s">
        <v>1574</v>
      </c>
    </row>
    <row r="45" spans="1:9" ht="17">
      <c r="F45" s="553"/>
      <c r="G45" s="554"/>
    </row>
    <row r="46" spans="1:9" ht="17">
      <c r="F46" s="553"/>
      <c r="G46" s="554"/>
    </row>
  </sheetData>
  <phoneticPr fontId="7" type="noConversion"/>
  <pageMargins left="0.7" right="0.7" top="0.75" bottom="0.75" header="0.3" footer="0.3"/>
  <pageSetup orientation="portrait" horizontalDpi="0" verticalDpi="0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FCD47C-F166-9041-A2E7-46D1D73C899A}">
  <dimension ref="A1:D28"/>
  <sheetViews>
    <sheetView workbookViewId="0">
      <selection activeCell="D19" sqref="D19"/>
    </sheetView>
  </sheetViews>
  <sheetFormatPr baseColWidth="10" defaultRowHeight="16"/>
  <cols>
    <col min="1" max="1" width="12.42578125" customWidth="1"/>
    <col min="2" max="2" width="70.5703125" bestFit="1" customWidth="1"/>
  </cols>
  <sheetData>
    <row r="1" spans="1:4">
      <c r="A1" s="584" t="s">
        <v>1576</v>
      </c>
      <c r="B1" s="584" t="s">
        <v>1577</v>
      </c>
      <c r="C1" s="584" t="s">
        <v>1578</v>
      </c>
      <c r="D1" s="584" t="s">
        <v>1579</v>
      </c>
    </row>
    <row r="2" spans="1:4">
      <c r="A2" s="582" t="s">
        <v>1492</v>
      </c>
      <c r="B2" s="582" t="s">
        <v>1629</v>
      </c>
      <c r="C2" s="588" t="s">
        <v>1560</v>
      </c>
      <c r="D2" s="584"/>
    </row>
    <row r="3" spans="1:4">
      <c r="A3" s="582" t="s">
        <v>1540</v>
      </c>
      <c r="B3" s="582" t="s">
        <v>1630</v>
      </c>
      <c r="C3" s="588" t="s">
        <v>1573</v>
      </c>
      <c r="D3" s="584"/>
    </row>
    <row r="4" spans="1:4">
      <c r="A4" s="582" t="s">
        <v>1539</v>
      </c>
      <c r="B4" s="582" t="s">
        <v>1631</v>
      </c>
      <c r="C4" s="583" t="s">
        <v>1574</v>
      </c>
      <c r="D4" s="584"/>
    </row>
    <row r="5" spans="1:4">
      <c r="A5" s="582" t="s">
        <v>1541</v>
      </c>
      <c r="B5" s="582" t="s">
        <v>1632</v>
      </c>
      <c r="C5" s="583" t="s">
        <v>1580</v>
      </c>
      <c r="D5" s="584"/>
    </row>
    <row r="6" spans="1:4">
      <c r="A6" s="582" t="s">
        <v>1542</v>
      </c>
      <c r="B6" s="582" t="s">
        <v>1633</v>
      </c>
      <c r="C6" s="583" t="s">
        <v>1581</v>
      </c>
      <c r="D6" s="584"/>
    </row>
    <row r="7" spans="1:4">
      <c r="A7" s="582" t="s">
        <v>1543</v>
      </c>
      <c r="B7" s="582" t="s">
        <v>1634</v>
      </c>
      <c r="C7" s="583" t="s">
        <v>1582</v>
      </c>
      <c r="D7" s="584"/>
    </row>
    <row r="8" spans="1:4">
      <c r="A8" s="582" t="s">
        <v>502</v>
      </c>
      <c r="B8" s="582" t="s">
        <v>1635</v>
      </c>
      <c r="C8" s="583" t="s">
        <v>1559</v>
      </c>
      <c r="D8" s="584" t="s">
        <v>1608</v>
      </c>
    </row>
    <row r="9" spans="1:4">
      <c r="A9" s="582" t="s">
        <v>503</v>
      </c>
      <c r="B9" s="582" t="s">
        <v>1636</v>
      </c>
      <c r="C9" s="583" t="s">
        <v>1562</v>
      </c>
      <c r="D9" s="584" t="s">
        <v>1609</v>
      </c>
    </row>
    <row r="10" spans="1:4">
      <c r="A10" s="582" t="s">
        <v>504</v>
      </c>
      <c r="B10" s="582" t="s">
        <v>1637</v>
      </c>
      <c r="C10" s="583" t="s">
        <v>1564</v>
      </c>
      <c r="D10" s="584" t="s">
        <v>1610</v>
      </c>
    </row>
    <row r="11" spans="1:4">
      <c r="A11" s="582" t="s">
        <v>505</v>
      </c>
      <c r="B11" s="582" t="s">
        <v>1638</v>
      </c>
      <c r="C11" s="583" t="s">
        <v>1566</v>
      </c>
      <c r="D11" s="584" t="s">
        <v>1611</v>
      </c>
    </row>
    <row r="12" spans="1:4">
      <c r="A12" s="582" t="s">
        <v>506</v>
      </c>
      <c r="B12" s="582" t="s">
        <v>1639</v>
      </c>
      <c r="C12" s="583" t="s">
        <v>1583</v>
      </c>
      <c r="D12" s="584" t="s">
        <v>1612</v>
      </c>
    </row>
    <row r="13" spans="1:4">
      <c r="A13" s="582" t="s">
        <v>507</v>
      </c>
      <c r="B13" s="582" t="s">
        <v>1640</v>
      </c>
      <c r="C13" s="583" t="s">
        <v>1568</v>
      </c>
      <c r="D13" s="584" t="s">
        <v>1613</v>
      </c>
    </row>
    <row r="14" spans="1:4">
      <c r="A14" s="582" t="s">
        <v>508</v>
      </c>
      <c r="B14" s="582" t="s">
        <v>1641</v>
      </c>
      <c r="C14" s="583" t="s">
        <v>1570</v>
      </c>
      <c r="D14" s="584" t="s">
        <v>1614</v>
      </c>
    </row>
    <row r="15" spans="1:4">
      <c r="A15" s="582" t="s">
        <v>509</v>
      </c>
      <c r="B15" s="582" t="s">
        <v>1642</v>
      </c>
      <c r="C15" s="583" t="s">
        <v>1572</v>
      </c>
      <c r="D15" s="584" t="s">
        <v>1615</v>
      </c>
    </row>
    <row r="16" spans="1:4">
      <c r="A16" s="582" t="s">
        <v>1584</v>
      </c>
      <c r="B16" s="582" t="s">
        <v>1643</v>
      </c>
      <c r="C16" s="583" t="s">
        <v>1585</v>
      </c>
      <c r="D16" s="584" t="s">
        <v>1616</v>
      </c>
    </row>
    <row r="17" spans="1:4">
      <c r="A17" s="582" t="s">
        <v>1586</v>
      </c>
      <c r="B17" s="582" t="s">
        <v>1644</v>
      </c>
      <c r="C17" s="583" t="s">
        <v>1587</v>
      </c>
      <c r="D17" s="584" t="s">
        <v>1617</v>
      </c>
    </row>
    <row r="18" spans="1:4">
      <c r="A18" s="582" t="s">
        <v>1588</v>
      </c>
      <c r="B18" s="582" t="s">
        <v>1645</v>
      </c>
      <c r="C18" s="583" t="s">
        <v>1589</v>
      </c>
      <c r="D18" s="584" t="s">
        <v>1618</v>
      </c>
    </row>
    <row r="19" spans="1:4">
      <c r="A19" s="582" t="s">
        <v>1590</v>
      </c>
      <c r="B19" s="582" t="s">
        <v>1646</v>
      </c>
      <c r="C19" s="583" t="s">
        <v>1591</v>
      </c>
      <c r="D19" s="584" t="s">
        <v>1619</v>
      </c>
    </row>
    <row r="20" spans="1:4">
      <c r="A20" s="582" t="s">
        <v>1592</v>
      </c>
      <c r="B20" s="582" t="s">
        <v>1647</v>
      </c>
      <c r="C20" s="583" t="s">
        <v>1593</v>
      </c>
      <c r="D20" s="584" t="s">
        <v>1620</v>
      </c>
    </row>
    <row r="21" spans="1:4">
      <c r="A21" s="582" t="s">
        <v>1594</v>
      </c>
      <c r="B21" s="582" t="s">
        <v>1648</v>
      </c>
      <c r="C21" s="583" t="s">
        <v>1595</v>
      </c>
      <c r="D21" s="584" t="s">
        <v>1605</v>
      </c>
    </row>
    <row r="22" spans="1:4">
      <c r="A22" s="582" t="s">
        <v>1596</v>
      </c>
      <c r="B22" s="582" t="s">
        <v>1649</v>
      </c>
      <c r="C22" s="583" t="s">
        <v>1597</v>
      </c>
      <c r="D22" s="584" t="s">
        <v>1621</v>
      </c>
    </row>
    <row r="23" spans="1:4">
      <c r="A23" s="582" t="s">
        <v>1598</v>
      </c>
      <c r="B23" s="582" t="s">
        <v>1650</v>
      </c>
      <c r="C23" s="583" t="s">
        <v>1599</v>
      </c>
      <c r="D23" s="584" t="s">
        <v>1622</v>
      </c>
    </row>
    <row r="24" spans="1:4">
      <c r="A24" s="582" t="s">
        <v>1600</v>
      </c>
      <c r="B24" s="582" t="s">
        <v>1651</v>
      </c>
      <c r="C24" s="583" t="s">
        <v>1601</v>
      </c>
      <c r="D24" s="584" t="s">
        <v>1623</v>
      </c>
    </row>
    <row r="25" spans="1:4">
      <c r="A25" s="582" t="s">
        <v>1602</v>
      </c>
      <c r="B25" s="582" t="s">
        <v>1652</v>
      </c>
      <c r="C25" s="583" t="s">
        <v>1603</v>
      </c>
      <c r="D25" s="584" t="s">
        <v>1624</v>
      </c>
    </row>
    <row r="26" spans="1:4">
      <c r="A26" s="582" t="s">
        <v>1604</v>
      </c>
      <c r="B26" s="582" t="s">
        <v>1653</v>
      </c>
      <c r="C26" s="583" t="s">
        <v>1605</v>
      </c>
      <c r="D26" s="584" t="s">
        <v>1595</v>
      </c>
    </row>
    <row r="27" spans="1:4">
      <c r="A27" s="582" t="s">
        <v>1606</v>
      </c>
      <c r="B27" s="582" t="s">
        <v>1654</v>
      </c>
      <c r="C27" s="583" t="s">
        <v>1607</v>
      </c>
      <c r="D27" s="584" t="s">
        <v>1625</v>
      </c>
    </row>
    <row r="28" spans="1:4" ht="17">
      <c r="D28" s="552"/>
    </row>
  </sheetData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54</vt:i4>
      </vt:variant>
      <vt:variant>
        <vt:lpstr>Named Ranges</vt:lpstr>
      </vt:variant>
      <vt:variant>
        <vt:i4>2</vt:i4>
      </vt:variant>
    </vt:vector>
  </HeadingPairs>
  <TitlesOfParts>
    <vt:vector size="56" baseType="lpstr">
      <vt:lpstr>Primer calculations</vt:lpstr>
      <vt:lpstr>zymo test</vt:lpstr>
      <vt:lpstr>samples</vt:lpstr>
      <vt:lpstr>barcodedSamples</vt:lpstr>
      <vt:lpstr>sintQuantification</vt:lpstr>
      <vt:lpstr>ofavQuantification</vt:lpstr>
      <vt:lpstr>xmutQuantification</vt:lpstr>
      <vt:lpstr>dilutions</vt:lpstr>
      <vt:lpstr>dilutionPlate1</vt:lpstr>
      <vt:lpstr>dilutionPlate2</vt:lpstr>
      <vt:lpstr>dilutionPlate3</vt:lpstr>
      <vt:lpstr>dilutionPlate4</vt:lpstr>
      <vt:lpstr>dilutionPlate5</vt:lpstr>
      <vt:lpstr>dilutionPlate6</vt:lpstr>
      <vt:lpstr>ligationPlate1</vt:lpstr>
      <vt:lpstr>ligationPlate2</vt:lpstr>
      <vt:lpstr>ligationPlate3</vt:lpstr>
      <vt:lpstr>ligationPlate4</vt:lpstr>
      <vt:lpstr>ligationPlate5</vt:lpstr>
      <vt:lpstr>ligationPlate6</vt:lpstr>
      <vt:lpstr>qPcrPlate1</vt:lpstr>
      <vt:lpstr>qPcrPlate1_reuslts</vt:lpstr>
      <vt:lpstr>qPcrPlate1-2</vt:lpstr>
      <vt:lpstr>qPcrPlate1-2_reuslts</vt:lpstr>
      <vt:lpstr>qPcrPlate2</vt:lpstr>
      <vt:lpstr>qPcrPlate2_results</vt:lpstr>
      <vt:lpstr>qPcrPlate3</vt:lpstr>
      <vt:lpstr>qPcrPlate3_reuslts</vt:lpstr>
      <vt:lpstr>qPcrPlate4</vt:lpstr>
      <vt:lpstr>qPcrPlate4_reuslts</vt:lpstr>
      <vt:lpstr>qPcrPlate5</vt:lpstr>
      <vt:lpstr>qPcrPlate5_reuslts</vt:lpstr>
      <vt:lpstr>qPcrPlate5.2_results</vt:lpstr>
      <vt:lpstr>qPCRPlate6</vt:lpstr>
      <vt:lpstr>qPcrPlate6_reuslts</vt:lpstr>
      <vt:lpstr>testPCR</vt:lpstr>
      <vt:lpstr>testPCR_2</vt:lpstr>
      <vt:lpstr>PCRplate1</vt:lpstr>
      <vt:lpstr>PCRplate2</vt:lpstr>
      <vt:lpstr>PCRplate3</vt:lpstr>
      <vt:lpstr>PCRplate4</vt:lpstr>
      <vt:lpstr>PCRplate5</vt:lpstr>
      <vt:lpstr>PCRplate6</vt:lpstr>
      <vt:lpstr>Gel</vt:lpstr>
      <vt:lpstr>PCRplate4_retry</vt:lpstr>
      <vt:lpstr>PCRplate6_retry</vt:lpstr>
      <vt:lpstr>Gel2</vt:lpstr>
      <vt:lpstr>PCRplate4.2</vt:lpstr>
      <vt:lpstr>PCRplate5.2</vt:lpstr>
      <vt:lpstr>PCRplate6.2</vt:lpstr>
      <vt:lpstr>Gel3</vt:lpstr>
      <vt:lpstr>finalPools</vt:lpstr>
      <vt:lpstr>barcodedPools</vt:lpstr>
      <vt:lpstr>allBarcodes</vt:lpstr>
      <vt:lpstr>PCRplate1!Print_Area</vt:lpstr>
      <vt:lpstr>qPcrPlate4!Print_Area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Ryan Eckert</dc:creator>
  <cp:lastModifiedBy>Ryan Eckert</cp:lastModifiedBy>
  <cp:lastPrinted>2023-09-11T18:42:07Z</cp:lastPrinted>
  <dcterms:created xsi:type="dcterms:W3CDTF">2021-07-06T15:49:57Z</dcterms:created>
  <dcterms:modified xsi:type="dcterms:W3CDTF">2023-10-09T16:45:56Z</dcterms:modified>
</cp:coreProperties>
</file>