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Documents/GitHub/Stephanocoenia_FKNMS_PopGen/lab/2bRAD/"/>
    </mc:Choice>
  </mc:AlternateContent>
  <xr:revisionPtr revIDLastSave="0" documentId="13_ncr:1_{66B2F50B-6CD2-0A43-913D-6F507E4A2BE6}" xr6:coauthVersionLast="46" xr6:coauthVersionMax="46" xr10:uidLastSave="{00000000-0000-0000-0000-000000000000}"/>
  <bookViews>
    <workbookView xWindow="2880" yWindow="500" windowWidth="29740" windowHeight="19700" xr2:uid="{98C28B52-02DC-C348-8CA4-76EA147CC573}"/>
  </bookViews>
  <sheets>
    <sheet name="Samples" sheetId="17" r:id="rId1"/>
    <sheet name="Quantification" sheetId="13" r:id="rId2"/>
    <sheet name="re-extractions" sheetId="40" r:id="rId3"/>
    <sheet name="Test Digestion Ligation Amp" sheetId="36" r:id="rId4"/>
    <sheet name="ITS2 test" sheetId="38" r:id="rId5"/>
    <sheet name="Dilutions" sheetId="41" r:id="rId6"/>
    <sheet name="Dilution_Plate_1" sheetId="14" r:id="rId7"/>
    <sheet name="Dilution_Plate_2" sheetId="15" r:id="rId8"/>
    <sheet name="Dilution_Plate_3" sheetId="16" r:id="rId9"/>
    <sheet name="Ligation_Plate1" sheetId="18" r:id="rId10"/>
    <sheet name="Ligation_Plate2" sheetId="19" r:id="rId11"/>
    <sheet name="Ligation_Plate3" sheetId="20" r:id="rId12"/>
    <sheet name="qPCR_Plate1" sheetId="21" r:id="rId13"/>
    <sheet name="qPCR_Plate1_results" sheetId="22" r:id="rId14"/>
    <sheet name="qPCR_Plate2" sheetId="23" r:id="rId15"/>
    <sheet name="qPCR_Plate2_results" sheetId="24" r:id="rId16"/>
    <sheet name="qPCR_Plate3" sheetId="31" r:id="rId17"/>
    <sheet name="qPCR_Plate3_results" sheetId="32" r:id="rId18"/>
    <sheet name="Test_PCR" sheetId="1" r:id="rId19"/>
    <sheet name="2bRAD_Plate1" sheetId="2" r:id="rId20"/>
    <sheet name="2bRAD_Plate2" sheetId="4" r:id="rId21"/>
    <sheet name="2bRAD_Plate3" sheetId="5" r:id="rId22"/>
    <sheet name="Gel" sheetId="6" r:id="rId23"/>
    <sheet name="FinalPool" sheetId="8" r:id="rId24"/>
    <sheet name="BarcodedPools" sheetId="11" r:id="rId25"/>
    <sheet name="AllBarcodes" sheetId="12" r:id="rId26"/>
  </sheets>
  <externalReferences>
    <externalReference r:id="rId2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" i="11"/>
  <c r="B10" i="11" a="1"/>
  <c r="B17" i="11" a="1"/>
  <c r="B6" i="11" a="1"/>
  <c r="B7" i="11" a="1"/>
  <c r="B14" i="11" a="1"/>
  <c r="B5" i="11" a="1"/>
  <c r="B12" i="11" a="1"/>
  <c r="B9" i="11" a="1"/>
  <c r="B18" i="11" a="1"/>
  <c r="B20" i="11" a="1"/>
  <c r="B11" i="11" a="1"/>
  <c r="B2" i="11" a="1"/>
  <c r="B15" i="11" a="1"/>
  <c r="B19" i="11" a="1"/>
  <c r="B13" i="11" a="1"/>
  <c r="B16" i="11" a="1"/>
  <c r="B4" i="11" a="1"/>
  <c r="B3" i="11" a="1"/>
  <c r="B8" i="11" a="1"/>
  <c r="B9" i="11" l="1"/>
  <c r="B10" i="11"/>
  <c r="B6" i="11"/>
  <c r="B17" i="11"/>
  <c r="B13" i="11"/>
  <c r="B5" i="11"/>
  <c r="B14" i="11"/>
  <c r="B20" i="11"/>
  <c r="B12" i="11"/>
  <c r="B8" i="11"/>
  <c r="B4" i="11"/>
  <c r="B16" i="11"/>
  <c r="B18" i="11"/>
  <c r="B19" i="11"/>
  <c r="B15" i="11"/>
  <c r="B11" i="11"/>
  <c r="B7" i="11"/>
  <c r="B3" i="11"/>
  <c r="B2" i="11"/>
  <c r="Y2" i="2"/>
  <c r="Q16" i="2" s="1"/>
  <c r="Y2" i="4"/>
  <c r="Q13" i="4" s="1"/>
  <c r="X3" i="1"/>
  <c r="P19" i="1" s="1"/>
  <c r="V33" i="36"/>
  <c r="V32" i="36"/>
  <c r="V31" i="36"/>
  <c r="V30" i="36"/>
  <c r="V29" i="36"/>
  <c r="V28" i="36"/>
  <c r="V27" i="36"/>
  <c r="M44" i="36"/>
  <c r="M43" i="36"/>
  <c r="M42" i="36"/>
  <c r="M41" i="36"/>
  <c r="M40" i="36"/>
  <c r="M39" i="36"/>
  <c r="M38" i="36"/>
  <c r="M37" i="36"/>
  <c r="M36" i="36"/>
  <c r="M35" i="36"/>
  <c r="R29" i="36"/>
  <c r="R28" i="36"/>
  <c r="R30" i="36" s="1"/>
  <c r="R22" i="36"/>
  <c r="R23" i="36"/>
  <c r="M26" i="36"/>
  <c r="M25" i="36"/>
  <c r="M24" i="36"/>
  <c r="M23" i="36"/>
  <c r="M22" i="36"/>
  <c r="M21" i="36"/>
  <c r="N4" i="36"/>
  <c r="E3" i="41"/>
  <c r="F3" i="41" s="1"/>
  <c r="E4" i="41"/>
  <c r="F4" i="41"/>
  <c r="E5" i="41"/>
  <c r="F5" i="41" s="1"/>
  <c r="E6" i="41"/>
  <c r="F6" i="41" s="1"/>
  <c r="E7" i="41"/>
  <c r="F7" i="41"/>
  <c r="E8" i="41"/>
  <c r="F8" i="41"/>
  <c r="E9" i="41"/>
  <c r="F9" i="41" s="1"/>
  <c r="E10" i="41"/>
  <c r="F10" i="41"/>
  <c r="E11" i="41"/>
  <c r="F11" i="41" s="1"/>
  <c r="E12" i="41"/>
  <c r="F12" i="41" s="1"/>
  <c r="E13" i="41"/>
  <c r="F13" i="41" s="1"/>
  <c r="E14" i="41"/>
  <c r="F14" i="41" s="1"/>
  <c r="E15" i="41"/>
  <c r="F15" i="41" s="1"/>
  <c r="E16" i="41"/>
  <c r="F16" i="41"/>
  <c r="E17" i="41"/>
  <c r="F17" i="41" s="1"/>
  <c r="E18" i="41"/>
  <c r="F18" i="41"/>
  <c r="E19" i="41"/>
  <c r="F19" i="41"/>
  <c r="E20" i="41"/>
  <c r="F20" i="41" s="1"/>
  <c r="E21" i="41"/>
  <c r="F21" i="41" s="1"/>
  <c r="E22" i="41"/>
  <c r="F22" i="41"/>
  <c r="E23" i="41"/>
  <c r="F23" i="41" s="1"/>
  <c r="E24" i="41"/>
  <c r="F24" i="41" s="1"/>
  <c r="E25" i="41"/>
  <c r="F25" i="41" s="1"/>
  <c r="E26" i="41"/>
  <c r="F26" i="41" s="1"/>
  <c r="E27" i="41"/>
  <c r="F27" i="41"/>
  <c r="E28" i="41"/>
  <c r="F28" i="41"/>
  <c r="E29" i="41"/>
  <c r="F29" i="41" s="1"/>
  <c r="E30" i="41"/>
  <c r="F30" i="41"/>
  <c r="E31" i="41"/>
  <c r="F31" i="41"/>
  <c r="E32" i="41"/>
  <c r="F32" i="41" s="1"/>
  <c r="E33" i="41"/>
  <c r="F33" i="41" s="1"/>
  <c r="E34" i="41"/>
  <c r="F34" i="41" s="1"/>
  <c r="E35" i="41"/>
  <c r="F35" i="41" s="1"/>
  <c r="E36" i="41"/>
  <c r="F36" i="41"/>
  <c r="E37" i="41"/>
  <c r="F37" i="41" s="1"/>
  <c r="E38" i="41"/>
  <c r="F38" i="41" s="1"/>
  <c r="E39" i="41"/>
  <c r="F39" i="41"/>
  <c r="E40" i="41"/>
  <c r="F40" i="41"/>
  <c r="E41" i="41"/>
  <c r="F41" i="41" s="1"/>
  <c r="E42" i="41"/>
  <c r="F42" i="41"/>
  <c r="E43" i="41"/>
  <c r="F43" i="41" s="1"/>
  <c r="E44" i="41"/>
  <c r="F44" i="41" s="1"/>
  <c r="E45" i="41"/>
  <c r="F45" i="41" s="1"/>
  <c r="E46" i="41"/>
  <c r="F46" i="41" s="1"/>
  <c r="E47" i="41"/>
  <c r="F47" i="41" s="1"/>
  <c r="E48" i="41"/>
  <c r="F48" i="41"/>
  <c r="E49" i="41"/>
  <c r="F49" i="41" s="1"/>
  <c r="E50" i="41"/>
  <c r="F50" i="41"/>
  <c r="E51" i="41"/>
  <c r="F51" i="41"/>
  <c r="E52" i="41"/>
  <c r="F52" i="41" s="1"/>
  <c r="E53" i="41"/>
  <c r="F53" i="41" s="1"/>
  <c r="E54" i="41"/>
  <c r="F54" i="41"/>
  <c r="E55" i="41"/>
  <c r="F55" i="41" s="1"/>
  <c r="E56" i="41"/>
  <c r="F56" i="41" s="1"/>
  <c r="E57" i="41"/>
  <c r="F57" i="41" s="1"/>
  <c r="E58" i="41"/>
  <c r="F58" i="41" s="1"/>
  <c r="E59" i="41"/>
  <c r="F59" i="41"/>
  <c r="E60" i="41"/>
  <c r="F60" i="41"/>
  <c r="E61" i="41"/>
  <c r="F61" i="41" s="1"/>
  <c r="E62" i="41"/>
  <c r="F62" i="41"/>
  <c r="E63" i="41"/>
  <c r="F63" i="41"/>
  <c r="E64" i="41"/>
  <c r="F64" i="41" s="1"/>
  <c r="E65" i="41"/>
  <c r="F65" i="41" s="1"/>
  <c r="E66" i="41"/>
  <c r="F66" i="41" s="1"/>
  <c r="E67" i="41"/>
  <c r="F67" i="41" s="1"/>
  <c r="E68" i="41"/>
  <c r="F68" i="41"/>
  <c r="E69" i="41"/>
  <c r="F69" i="41" s="1"/>
  <c r="E70" i="41"/>
  <c r="F70" i="41" s="1"/>
  <c r="E71" i="41"/>
  <c r="F71" i="41"/>
  <c r="E72" i="41"/>
  <c r="F72" i="41"/>
  <c r="E73" i="41"/>
  <c r="F73" i="41" s="1"/>
  <c r="E74" i="41"/>
  <c r="F74" i="41"/>
  <c r="E75" i="41"/>
  <c r="F75" i="41" s="1"/>
  <c r="E76" i="41"/>
  <c r="F76" i="41" s="1"/>
  <c r="E77" i="41"/>
  <c r="F77" i="41" s="1"/>
  <c r="E78" i="41"/>
  <c r="F78" i="41" s="1"/>
  <c r="E79" i="41"/>
  <c r="F79" i="41" s="1"/>
  <c r="E80" i="41"/>
  <c r="F80" i="41"/>
  <c r="E81" i="41"/>
  <c r="F81" i="41" s="1"/>
  <c r="E82" i="41"/>
  <c r="F82" i="41"/>
  <c r="E83" i="41"/>
  <c r="F83" i="41"/>
  <c r="E84" i="41"/>
  <c r="F84" i="41" s="1"/>
  <c r="E85" i="41"/>
  <c r="F85" i="41" s="1"/>
  <c r="E86" i="41"/>
  <c r="F86" i="41"/>
  <c r="E87" i="41"/>
  <c r="F87" i="41" s="1"/>
  <c r="E88" i="41"/>
  <c r="F88" i="41" s="1"/>
  <c r="E89" i="41"/>
  <c r="F89" i="41" s="1"/>
  <c r="E90" i="41"/>
  <c r="F90" i="41" s="1"/>
  <c r="E91" i="41"/>
  <c r="F91" i="41"/>
  <c r="E92" i="41"/>
  <c r="F92" i="41"/>
  <c r="E93" i="41"/>
  <c r="F93" i="41" s="1"/>
  <c r="E94" i="41"/>
  <c r="F94" i="41" s="1"/>
  <c r="E95" i="41"/>
  <c r="F95" i="41"/>
  <c r="E96" i="41"/>
  <c r="F96" i="41"/>
  <c r="E97" i="41"/>
  <c r="F97" i="41" s="1"/>
  <c r="E98" i="41"/>
  <c r="F98" i="41" s="1"/>
  <c r="E99" i="41"/>
  <c r="F99" i="41"/>
  <c r="E100" i="41"/>
  <c r="F100" i="41"/>
  <c r="E101" i="41"/>
  <c r="F101" i="41" s="1"/>
  <c r="E102" i="41"/>
  <c r="F102" i="41" s="1"/>
  <c r="E103" i="41"/>
  <c r="F103" i="41"/>
  <c r="E104" i="41"/>
  <c r="F104" i="41"/>
  <c r="E105" i="41"/>
  <c r="F105" i="41" s="1"/>
  <c r="E106" i="41"/>
  <c r="F106" i="41" s="1"/>
  <c r="E107" i="41"/>
  <c r="F107" i="41"/>
  <c r="E108" i="41"/>
  <c r="F108" i="41"/>
  <c r="E109" i="41"/>
  <c r="F109" i="41" s="1"/>
  <c r="E110" i="41"/>
  <c r="F110" i="41" s="1"/>
  <c r="E111" i="41"/>
  <c r="F111" i="41"/>
  <c r="E112" i="41"/>
  <c r="F112" i="41"/>
  <c r="E113" i="41"/>
  <c r="F113" i="41" s="1"/>
  <c r="E114" i="41"/>
  <c r="F114" i="41" s="1"/>
  <c r="E115" i="41"/>
  <c r="F115" i="41"/>
  <c r="E116" i="41"/>
  <c r="F116" i="41"/>
  <c r="E117" i="41"/>
  <c r="F117" i="41" s="1"/>
  <c r="E118" i="41"/>
  <c r="F118" i="41" s="1"/>
  <c r="E119" i="41"/>
  <c r="F119" i="41"/>
  <c r="E120" i="41"/>
  <c r="F120" i="41"/>
  <c r="E121" i="41"/>
  <c r="F121" i="41" s="1"/>
  <c r="E122" i="41"/>
  <c r="F122" i="41" s="1"/>
  <c r="E123" i="41"/>
  <c r="F123" i="41"/>
  <c r="E124" i="41"/>
  <c r="F124" i="41"/>
  <c r="E125" i="41"/>
  <c r="F125" i="41" s="1"/>
  <c r="E126" i="41"/>
  <c r="F126" i="41" s="1"/>
  <c r="E127" i="41"/>
  <c r="F127" i="41"/>
  <c r="E128" i="41"/>
  <c r="F128" i="41"/>
  <c r="E129" i="41"/>
  <c r="F129" i="41" s="1"/>
  <c r="E130" i="41"/>
  <c r="F130" i="41" s="1"/>
  <c r="E131" i="41"/>
  <c r="F131" i="41"/>
  <c r="E132" i="41"/>
  <c r="F132" i="41"/>
  <c r="E133" i="41"/>
  <c r="F133" i="41" s="1"/>
  <c r="E134" i="41"/>
  <c r="F134" i="41" s="1"/>
  <c r="E135" i="41"/>
  <c r="F135" i="41"/>
  <c r="E136" i="41"/>
  <c r="F136" i="41" s="1"/>
  <c r="E137" i="41"/>
  <c r="F137" i="41" s="1"/>
  <c r="E138" i="41"/>
  <c r="F138" i="41" s="1"/>
  <c r="E139" i="41"/>
  <c r="F139" i="41"/>
  <c r="E140" i="41"/>
  <c r="F140" i="41"/>
  <c r="E141" i="41"/>
  <c r="F141" i="41" s="1"/>
  <c r="E142" i="41"/>
  <c r="F142" i="41" s="1"/>
  <c r="E143" i="41"/>
  <c r="F143" i="41"/>
  <c r="E144" i="41"/>
  <c r="F144" i="41"/>
  <c r="E145" i="41"/>
  <c r="F145" i="41" s="1"/>
  <c r="E146" i="41"/>
  <c r="F146" i="41" s="1"/>
  <c r="E147" i="41"/>
  <c r="F147" i="41"/>
  <c r="E148" i="41"/>
  <c r="F148" i="41" s="1"/>
  <c r="E149" i="41"/>
  <c r="F149" i="41" s="1"/>
  <c r="E150" i="41"/>
  <c r="F150" i="41" s="1"/>
  <c r="E151" i="41"/>
  <c r="F151" i="41"/>
  <c r="E152" i="41"/>
  <c r="F152" i="41" s="1"/>
  <c r="E153" i="41"/>
  <c r="F153" i="41" s="1"/>
  <c r="E154" i="41"/>
  <c r="F154" i="41" s="1"/>
  <c r="E155" i="41"/>
  <c r="F155" i="41"/>
  <c r="E156" i="41"/>
  <c r="F156" i="41" s="1"/>
  <c r="E157" i="41"/>
  <c r="F157" i="41" s="1"/>
  <c r="E158" i="41"/>
  <c r="F158" i="41" s="1"/>
  <c r="E159" i="41"/>
  <c r="F159" i="41"/>
  <c r="E160" i="41"/>
  <c r="F160" i="41" s="1"/>
  <c r="E161" i="41"/>
  <c r="F161" i="41" s="1"/>
  <c r="E162" i="41"/>
  <c r="F162" i="41" s="1"/>
  <c r="E163" i="41"/>
  <c r="F163" i="41"/>
  <c r="E164" i="41"/>
  <c r="F164" i="41" s="1"/>
  <c r="E165" i="41"/>
  <c r="F165" i="41" s="1"/>
  <c r="E166" i="41"/>
  <c r="F166" i="41" s="1"/>
  <c r="E167" i="41"/>
  <c r="F167" i="41"/>
  <c r="E168" i="41"/>
  <c r="F168" i="41" s="1"/>
  <c r="E169" i="41"/>
  <c r="F169" i="41" s="1"/>
  <c r="E170" i="41"/>
  <c r="F170" i="41" s="1"/>
  <c r="E171" i="41"/>
  <c r="F171" i="41"/>
  <c r="E172" i="41"/>
  <c r="F172" i="41" s="1"/>
  <c r="E173" i="41"/>
  <c r="F173" i="41" s="1"/>
  <c r="E174" i="41"/>
  <c r="F174" i="41" s="1"/>
  <c r="E175" i="41"/>
  <c r="F175" i="41"/>
  <c r="E176" i="41"/>
  <c r="F176" i="41" s="1"/>
  <c r="E177" i="41"/>
  <c r="F177" i="41" s="1"/>
  <c r="E178" i="41"/>
  <c r="F178" i="41" s="1"/>
  <c r="E179" i="41"/>
  <c r="F179" i="41"/>
  <c r="E180" i="41"/>
  <c r="F180" i="41" s="1"/>
  <c r="E181" i="41"/>
  <c r="F181" i="41" s="1"/>
  <c r="E182" i="41"/>
  <c r="F182" i="41" s="1"/>
  <c r="E183" i="41"/>
  <c r="F183" i="41"/>
  <c r="E184" i="41"/>
  <c r="F184" i="41" s="1"/>
  <c r="E185" i="41"/>
  <c r="F185" i="41" s="1"/>
  <c r="E186" i="41"/>
  <c r="F186" i="41" s="1"/>
  <c r="E187" i="41"/>
  <c r="F187" i="41"/>
  <c r="E188" i="41"/>
  <c r="F188" i="41" s="1"/>
  <c r="E189" i="41"/>
  <c r="F189" i="41" s="1"/>
  <c r="E190" i="41"/>
  <c r="F190" i="41" s="1"/>
  <c r="E191" i="41"/>
  <c r="F191" i="41"/>
  <c r="E192" i="41"/>
  <c r="F192" i="41" s="1"/>
  <c r="E193" i="41"/>
  <c r="F193" i="41" s="1"/>
  <c r="E194" i="41"/>
  <c r="F194" i="41" s="1"/>
  <c r="E195" i="41"/>
  <c r="F195" i="41"/>
  <c r="E196" i="41"/>
  <c r="F196" i="41" s="1"/>
  <c r="E197" i="41"/>
  <c r="F197" i="41" s="1"/>
  <c r="E198" i="41"/>
  <c r="F198" i="41" s="1"/>
  <c r="E199" i="41"/>
  <c r="F199" i="41"/>
  <c r="E200" i="41"/>
  <c r="F200" i="41" s="1"/>
  <c r="E201" i="41"/>
  <c r="F201" i="41" s="1"/>
  <c r="E202" i="41"/>
  <c r="F202" i="41" s="1"/>
  <c r="E203" i="41"/>
  <c r="F203" i="41"/>
  <c r="E204" i="41"/>
  <c r="F204" i="41" s="1"/>
  <c r="E205" i="41"/>
  <c r="F205" i="41" s="1"/>
  <c r="E206" i="41"/>
  <c r="F206" i="41" s="1"/>
  <c r="E207" i="41"/>
  <c r="F207" i="41"/>
  <c r="E208" i="41"/>
  <c r="F208" i="41" s="1"/>
  <c r="E209" i="41"/>
  <c r="F209" i="41" s="1"/>
  <c r="E210" i="41"/>
  <c r="F210" i="41" s="1"/>
  <c r="E211" i="41"/>
  <c r="F211" i="41"/>
  <c r="E212" i="41"/>
  <c r="F212" i="41" s="1"/>
  <c r="E213" i="41"/>
  <c r="F213" i="41" s="1"/>
  <c r="E214" i="41"/>
  <c r="F214" i="41" s="1"/>
  <c r="E215" i="41"/>
  <c r="F215" i="41"/>
  <c r="E216" i="41"/>
  <c r="F216" i="41" s="1"/>
  <c r="E217" i="41"/>
  <c r="F217" i="41" s="1"/>
  <c r="E218" i="41"/>
  <c r="F218" i="41" s="1"/>
  <c r="E219" i="41"/>
  <c r="F219" i="41"/>
  <c r="E220" i="41"/>
  <c r="F220" i="41" s="1"/>
  <c r="E221" i="41"/>
  <c r="F221" i="41" s="1"/>
  <c r="F2" i="41"/>
  <c r="E2" i="41"/>
  <c r="P20" i="5"/>
  <c r="Y2" i="5"/>
  <c r="Q13" i="5" s="1"/>
  <c r="P20" i="4"/>
  <c r="P11" i="21"/>
  <c r="U10" i="21"/>
  <c r="Q4" i="21" s="1"/>
  <c r="P11" i="23"/>
  <c r="U10" i="23"/>
  <c r="Q4" i="23" s="1"/>
  <c r="U10" i="31"/>
  <c r="Q3" i="31" s="1"/>
  <c r="AB27" i="18"/>
  <c r="P19" i="18"/>
  <c r="T18" i="18"/>
  <c r="T5" i="18"/>
  <c r="V14" i="18" s="1"/>
  <c r="T4" i="18"/>
  <c r="Y23" i="18" s="1"/>
  <c r="T3" i="18"/>
  <c r="Q18" i="18" s="1"/>
  <c r="AB27" i="19"/>
  <c r="P19" i="19"/>
  <c r="T18" i="19"/>
  <c r="V28" i="19" s="1"/>
  <c r="T5" i="19"/>
  <c r="V14" i="19" s="1"/>
  <c r="T4" i="19"/>
  <c r="Y23" i="19" s="1"/>
  <c r="T3" i="19"/>
  <c r="Q18" i="19" s="1"/>
  <c r="V27" i="20"/>
  <c r="V29" i="20"/>
  <c r="V30" i="20"/>
  <c r="V28" i="20"/>
  <c r="Y23" i="20"/>
  <c r="Y24" i="20" s="1"/>
  <c r="Y22" i="20"/>
  <c r="U23" i="20"/>
  <c r="U22" i="20"/>
  <c r="V16" i="20"/>
  <c r="V17" i="20"/>
  <c r="V15" i="20"/>
  <c r="V14" i="20"/>
  <c r="T5" i="20"/>
  <c r="U17" i="20"/>
  <c r="U16" i="20"/>
  <c r="U15" i="20"/>
  <c r="Q18" i="20"/>
  <c r="Q17" i="20"/>
  <c r="Q16" i="20"/>
  <c r="Q15" i="20"/>
  <c r="U14" i="20"/>
  <c r="Q14" i="20"/>
  <c r="T4" i="20"/>
  <c r="T3" i="20"/>
  <c r="D13" i="12" a="1"/>
  <c r="D24" i="12" a="1"/>
  <c r="D23" i="12" a="1"/>
  <c r="D11" i="12" a="1"/>
  <c r="D20" i="12" a="1"/>
  <c r="D27" i="12" a="1"/>
  <c r="D16" i="12" a="1"/>
  <c r="D17" i="12" a="1"/>
  <c r="D15" i="12" a="1"/>
  <c r="D22" i="12" a="1"/>
  <c r="D19" i="12" a="1"/>
  <c r="D12" i="12" a="1"/>
  <c r="D10" i="12" a="1"/>
  <c r="D26" i="12" a="1"/>
  <c r="D8" i="12" a="1"/>
  <c r="D25" i="12" a="1"/>
  <c r="D9" i="12" a="1"/>
  <c r="D18" i="12" a="1"/>
  <c r="D21" i="12" a="1"/>
  <c r="D14" i="12" a="1"/>
  <c r="Q17" i="2" l="1"/>
  <c r="Q18" i="2"/>
  <c r="Q19" i="2"/>
  <c r="Q14" i="2"/>
  <c r="Q13" i="2"/>
  <c r="Q15" i="2"/>
  <c r="Q12" i="2"/>
  <c r="P14" i="1"/>
  <c r="P13" i="1"/>
  <c r="P20" i="1"/>
  <c r="P17" i="1"/>
  <c r="P16" i="1"/>
  <c r="P15" i="1"/>
  <c r="P18" i="1"/>
  <c r="P12" i="1"/>
  <c r="Q4" i="31"/>
  <c r="Q7" i="31"/>
  <c r="Q5" i="31"/>
  <c r="Q8" i="31"/>
  <c r="Q9" i="31"/>
  <c r="Q6" i="31"/>
  <c r="R24" i="36"/>
  <c r="Q18" i="5"/>
  <c r="Q15" i="5"/>
  <c r="Q12" i="5"/>
  <c r="Q14" i="5"/>
  <c r="Q16" i="5"/>
  <c r="Q17" i="5"/>
  <c r="Q19" i="5"/>
  <c r="Q14" i="4"/>
  <c r="Q15" i="4"/>
  <c r="Q16" i="4"/>
  <c r="Q17" i="4"/>
  <c r="Q18" i="4"/>
  <c r="Q19" i="4"/>
  <c r="Q12" i="4"/>
  <c r="D12" i="12"/>
  <c r="D24" i="12"/>
  <c r="D27" i="12"/>
  <c r="D23" i="12"/>
  <c r="D19" i="12"/>
  <c r="D15" i="12"/>
  <c r="D11" i="12"/>
  <c r="D16" i="12"/>
  <c r="D26" i="12"/>
  <c r="D18" i="12"/>
  <c r="D10" i="12"/>
  <c r="D20" i="12"/>
  <c r="D22" i="12"/>
  <c r="D14" i="12"/>
  <c r="D25" i="12"/>
  <c r="D21" i="12"/>
  <c r="D17" i="12"/>
  <c r="D13" i="12"/>
  <c r="D9" i="12"/>
  <c r="D8" i="12"/>
  <c r="Q5" i="21"/>
  <c r="Q11" i="21" s="1"/>
  <c r="Q6" i="21"/>
  <c r="Q7" i="21"/>
  <c r="Q8" i="21"/>
  <c r="Q9" i="21"/>
  <c r="Q3" i="21"/>
  <c r="Q6" i="23"/>
  <c r="Q8" i="23"/>
  <c r="Q9" i="23"/>
  <c r="Q3" i="23"/>
  <c r="Q5" i="23"/>
  <c r="Q11" i="23" s="1"/>
  <c r="Q7" i="23"/>
  <c r="U16" i="18"/>
  <c r="V16" i="18" s="1"/>
  <c r="U14" i="18"/>
  <c r="U17" i="18"/>
  <c r="V17" i="18" s="1"/>
  <c r="Q14" i="18"/>
  <c r="Q16" i="18"/>
  <c r="V27" i="18"/>
  <c r="Q17" i="18"/>
  <c r="U22" i="18"/>
  <c r="U24" i="18" s="1"/>
  <c r="V28" i="18"/>
  <c r="Q15" i="18"/>
  <c r="Y22" i="18"/>
  <c r="Y24" i="18" s="1"/>
  <c r="V29" i="18"/>
  <c r="U15" i="18"/>
  <c r="U23" i="18"/>
  <c r="V30" i="18"/>
  <c r="U16" i="19"/>
  <c r="V16" i="19" s="1"/>
  <c r="Q17" i="19"/>
  <c r="V29" i="19"/>
  <c r="V31" i="19" s="1"/>
  <c r="Q16" i="19"/>
  <c r="Q14" i="19"/>
  <c r="V27" i="19"/>
  <c r="U14" i="19"/>
  <c r="U17" i="19"/>
  <c r="V17" i="19" s="1"/>
  <c r="U22" i="19"/>
  <c r="Q15" i="19"/>
  <c r="Y22" i="19"/>
  <c r="Y24" i="19" s="1"/>
  <c r="U15" i="19"/>
  <c r="U23" i="19"/>
  <c r="V30" i="19"/>
  <c r="U24" i="20"/>
  <c r="V31" i="20"/>
  <c r="Q20" i="4" l="1"/>
  <c r="Q20" i="2"/>
  <c r="Q20" i="5"/>
  <c r="V15" i="18"/>
  <c r="V18" i="18" s="1"/>
  <c r="U18" i="18"/>
  <c r="Q19" i="18"/>
  <c r="V31" i="18"/>
  <c r="V15" i="19"/>
  <c r="V18" i="19" s="1"/>
  <c r="U18" i="19"/>
  <c r="Q19" i="19"/>
  <c r="U24" i="19"/>
  <c r="Q11" i="31"/>
  <c r="L28" i="16"/>
  <c r="L29" i="16"/>
  <c r="L27" i="16"/>
  <c r="B26" i="16"/>
  <c r="C26" i="16"/>
  <c r="D26" i="16"/>
  <c r="E26" i="16"/>
  <c r="F26" i="16"/>
  <c r="G26" i="16"/>
  <c r="H26" i="16"/>
  <c r="I26" i="16"/>
  <c r="J26" i="16"/>
  <c r="K26" i="16"/>
  <c r="L26" i="16"/>
  <c r="B27" i="16"/>
  <c r="C27" i="16"/>
  <c r="D27" i="16"/>
  <c r="E27" i="16"/>
  <c r="F27" i="16"/>
  <c r="G27" i="16"/>
  <c r="H27" i="16"/>
  <c r="I27" i="16"/>
  <c r="J27" i="16"/>
  <c r="K27" i="16"/>
  <c r="B28" i="16"/>
  <c r="C28" i="16"/>
  <c r="D28" i="16"/>
  <c r="E28" i="16"/>
  <c r="F28" i="16"/>
  <c r="G28" i="16"/>
  <c r="H28" i="16"/>
  <c r="I28" i="16"/>
  <c r="J28" i="16"/>
  <c r="K28" i="16"/>
  <c r="B29" i="16"/>
  <c r="C29" i="16"/>
  <c r="D29" i="16"/>
  <c r="E29" i="16"/>
  <c r="F29" i="16"/>
  <c r="G29" i="16"/>
  <c r="H29" i="16"/>
  <c r="I29" i="16"/>
  <c r="J29" i="16"/>
  <c r="K29" i="16"/>
  <c r="C25" i="16"/>
  <c r="D25" i="16"/>
  <c r="E25" i="16"/>
  <c r="F25" i="16"/>
  <c r="G25" i="16"/>
  <c r="H25" i="16"/>
  <c r="I25" i="16"/>
  <c r="J25" i="16"/>
  <c r="K25" i="16"/>
  <c r="L25" i="16"/>
  <c r="B25" i="16"/>
  <c r="B31" i="15"/>
  <c r="C31" i="15"/>
  <c r="D31" i="15"/>
  <c r="E31" i="15"/>
  <c r="F31" i="15"/>
  <c r="G31" i="15"/>
  <c r="H31" i="15"/>
  <c r="I31" i="15"/>
  <c r="J31" i="15"/>
  <c r="K31" i="15"/>
  <c r="L31" i="15"/>
  <c r="M31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C25" i="15"/>
  <c r="D25" i="15"/>
  <c r="E25" i="15"/>
  <c r="F25" i="15"/>
  <c r="G25" i="15"/>
  <c r="H25" i="15"/>
  <c r="I25" i="15"/>
  <c r="J25" i="15"/>
  <c r="K25" i="15"/>
  <c r="L25" i="15"/>
  <c r="M25" i="15"/>
  <c r="B25" i="15"/>
  <c r="B26" i="14"/>
  <c r="C26" i="14"/>
  <c r="D26" i="14"/>
  <c r="E26" i="14"/>
  <c r="F26" i="14"/>
  <c r="G26" i="14"/>
  <c r="H26" i="14"/>
  <c r="I26" i="14"/>
  <c r="J26" i="14"/>
  <c r="K26" i="14"/>
  <c r="L26" i="14"/>
  <c r="M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C25" i="14"/>
  <c r="D25" i="14"/>
  <c r="E25" i="14"/>
  <c r="F25" i="14"/>
  <c r="G25" i="14"/>
  <c r="H25" i="14"/>
  <c r="I25" i="14"/>
  <c r="J25" i="14"/>
  <c r="K25" i="14"/>
  <c r="L25" i="14"/>
  <c r="M25" i="14"/>
  <c r="B25" i="14"/>
  <c r="B4" i="38" l="1"/>
  <c r="B11" i="38"/>
  <c r="C4" i="38"/>
  <c r="C9" i="38" l="1"/>
  <c r="C8" i="38"/>
  <c r="C7" i="38"/>
  <c r="C6" i="38"/>
  <c r="C5" i="38"/>
  <c r="C11" i="38"/>
  <c r="U33" i="36" l="1"/>
  <c r="L26" i="36"/>
  <c r="P11" i="31" l="1"/>
  <c r="U18" i="20" l="1"/>
  <c r="T18" i="20"/>
  <c r="P19" i="20"/>
  <c r="Q19" i="20"/>
  <c r="AB27" i="20"/>
  <c r="V18" i="20" l="1"/>
  <c r="D8" i="8" l="1"/>
  <c r="P20" i="2" l="1"/>
  <c r="O22" i="1" l="1"/>
  <c r="P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<sst xmlns="http://schemas.openxmlformats.org/spreadsheetml/2006/main" count="6248" uniqueCount="941">
  <si>
    <t>region</t>
  </si>
  <si>
    <t>location</t>
  </si>
  <si>
    <t>site</t>
  </si>
  <si>
    <t>date</t>
  </si>
  <si>
    <t>sampleID</t>
  </si>
  <si>
    <t>tubeID</t>
  </si>
  <si>
    <t>species</t>
  </si>
  <si>
    <t>latDD</t>
  </si>
  <si>
    <t>longDD</t>
  </si>
  <si>
    <t>depthFt</t>
  </si>
  <si>
    <t>depthM</t>
  </si>
  <si>
    <t>depthZone</t>
  </si>
  <si>
    <t>collection</t>
  </si>
  <si>
    <t>rackID</t>
  </si>
  <si>
    <t>n</t>
  </si>
  <si>
    <t>Sherwood Forrest</t>
  </si>
  <si>
    <t>Site 17</t>
  </si>
  <si>
    <t>22-VIII-19-1-002</t>
  </si>
  <si>
    <t>S001</t>
  </si>
  <si>
    <t>Stephanocoenia intersepta</t>
  </si>
  <si>
    <t>Mesophotic</t>
  </si>
  <si>
    <t>Tech Dive</t>
  </si>
  <si>
    <t>22-VIII-19-1-004</t>
  </si>
  <si>
    <t>S002</t>
  </si>
  <si>
    <t>22-VIII-19-1-006</t>
  </si>
  <si>
    <t>S003</t>
  </si>
  <si>
    <t>22-VIII-19-1-008</t>
  </si>
  <si>
    <t>S004</t>
  </si>
  <si>
    <t>22-VIII-19-1-009</t>
  </si>
  <si>
    <t>S005</t>
  </si>
  <si>
    <t>22-VIII-19-1-010</t>
  </si>
  <si>
    <t>S006</t>
  </si>
  <si>
    <t>22-VIII-19-1-011</t>
  </si>
  <si>
    <t>S007</t>
  </si>
  <si>
    <t>22-VIII-19-1-012</t>
  </si>
  <si>
    <t>S008</t>
  </si>
  <si>
    <t>22-VIII-19-1-016</t>
  </si>
  <si>
    <t>S009</t>
  </si>
  <si>
    <t>Site 33</t>
  </si>
  <si>
    <t>22-VIII-19-2-006</t>
  </si>
  <si>
    <t>S010</t>
  </si>
  <si>
    <t>Shallow</t>
  </si>
  <si>
    <t>Scuba</t>
  </si>
  <si>
    <t>Site 35/36</t>
  </si>
  <si>
    <t>23-VIII-19-1-003</t>
  </si>
  <si>
    <t>S011</t>
  </si>
  <si>
    <t>23-VIII-19-1-017</t>
  </si>
  <si>
    <t>S012</t>
  </si>
  <si>
    <t>23-VIII-19-1-018</t>
  </si>
  <si>
    <t>S013</t>
  </si>
  <si>
    <t>23-VIII-19-1-019</t>
  </si>
  <si>
    <t>S014</t>
  </si>
  <si>
    <t>23-VIII-19-1-020</t>
  </si>
  <si>
    <t>S015</t>
  </si>
  <si>
    <t>23-VIII-19-1-021</t>
  </si>
  <si>
    <t>S016</t>
  </si>
  <si>
    <t>23-VIII-19-1-022</t>
  </si>
  <si>
    <t>S017</t>
  </si>
  <si>
    <t>23-VIII-19-1-023</t>
  </si>
  <si>
    <t>S018</t>
  </si>
  <si>
    <t>23-VIII-19-1-025</t>
  </si>
  <si>
    <t>S019</t>
  </si>
  <si>
    <t>23-VIII-19-1-026</t>
  </si>
  <si>
    <t>S020</t>
  </si>
  <si>
    <t>23-VIII-19-1-027</t>
  </si>
  <si>
    <t>S021</t>
  </si>
  <si>
    <t>23-VIII-19-1-028</t>
  </si>
  <si>
    <t>S022</t>
  </si>
  <si>
    <t>23-VIII-19-1-029</t>
  </si>
  <si>
    <t>S023</t>
  </si>
  <si>
    <t>23-VIII-19-1-030</t>
  </si>
  <si>
    <t>S024</t>
  </si>
  <si>
    <t>23-VIII-19-1-031</t>
  </si>
  <si>
    <t>S025</t>
  </si>
  <si>
    <t>Site 37</t>
  </si>
  <si>
    <t>23-VIII-19-2-022</t>
  </si>
  <si>
    <t>S026</t>
  </si>
  <si>
    <t>23-VIII-19-2-025</t>
  </si>
  <si>
    <t>S027</t>
  </si>
  <si>
    <t>23-VIII-19-2-036</t>
  </si>
  <si>
    <t>S028</t>
  </si>
  <si>
    <t>23-VIII-19-4-026</t>
  </si>
  <si>
    <t>S029</t>
  </si>
  <si>
    <t>23-VIII-19-4-030</t>
  </si>
  <si>
    <t>S030</t>
  </si>
  <si>
    <t>23-VIII-19-4-033</t>
  </si>
  <si>
    <t>S031</t>
  </si>
  <si>
    <t>23-VIII-19-4-034</t>
  </si>
  <si>
    <t>S032</t>
  </si>
  <si>
    <t>23-VIII-19-4-035</t>
  </si>
  <si>
    <t>S033</t>
  </si>
  <si>
    <t>23-VIII-19-4-037</t>
  </si>
  <si>
    <t>S034</t>
  </si>
  <si>
    <t>23-VIII-19-6-002</t>
  </si>
  <si>
    <t>S035</t>
  </si>
  <si>
    <t>23-VIII-19-6-003</t>
  </si>
  <si>
    <t>S036</t>
  </si>
  <si>
    <t>23-VIII-19-6-004</t>
  </si>
  <si>
    <t>S037</t>
  </si>
  <si>
    <t>23-VIII-19-6-006</t>
  </si>
  <si>
    <t>S038</t>
  </si>
  <si>
    <t>23-VIII-19-7-003</t>
  </si>
  <si>
    <t>S039</t>
  </si>
  <si>
    <t>23-VIII-19-7-004</t>
  </si>
  <si>
    <t>S040</t>
  </si>
  <si>
    <t>23-VIII-19-7-005</t>
  </si>
  <si>
    <t>S041</t>
  </si>
  <si>
    <t>23-VIII-19-7-006</t>
  </si>
  <si>
    <t>S042</t>
  </si>
  <si>
    <t>23-VIII-19-7-007</t>
  </si>
  <si>
    <t>S043</t>
  </si>
  <si>
    <t>23-VIII-19-7-009</t>
  </si>
  <si>
    <t>S044</t>
  </si>
  <si>
    <t>23-VIII-19-7-010</t>
  </si>
  <si>
    <t>S045</t>
  </si>
  <si>
    <t>23-VIII-19-7-011</t>
  </si>
  <si>
    <t>S046</t>
  </si>
  <si>
    <t>23-VIII-19-7-013</t>
  </si>
  <si>
    <t>S047</t>
  </si>
  <si>
    <t>23-VIII-19-7-014</t>
  </si>
  <si>
    <t>S048</t>
  </si>
  <si>
    <t>23-VIII-19-7-015</t>
  </si>
  <si>
    <t>S049</t>
  </si>
  <si>
    <t>23-VIII-19-7-016</t>
  </si>
  <si>
    <t>S050</t>
  </si>
  <si>
    <t>23-VIII-19-7-017</t>
  </si>
  <si>
    <t>S051</t>
  </si>
  <si>
    <t>23-VIII-19-7-018</t>
  </si>
  <si>
    <t>S052</t>
  </si>
  <si>
    <t>23-VIII-19-7-019</t>
  </si>
  <si>
    <t>S053</t>
  </si>
  <si>
    <t>23-VIII-19-7-020</t>
  </si>
  <si>
    <t>S054</t>
  </si>
  <si>
    <t>23-VIII-19-7-021</t>
  </si>
  <si>
    <t>S055</t>
  </si>
  <si>
    <t>Riley's Hump</t>
  </si>
  <si>
    <t>Site 18</t>
  </si>
  <si>
    <t>24-VIII-19-1-008</t>
  </si>
  <si>
    <t>S056</t>
  </si>
  <si>
    <t>24-VIII-19-1-011</t>
  </si>
  <si>
    <t>S057</t>
  </si>
  <si>
    <t>24-VIII-19-1-038</t>
  </si>
  <si>
    <t>S058</t>
  </si>
  <si>
    <t>24-VIII-19-1-040</t>
  </si>
  <si>
    <t>S059</t>
  </si>
  <si>
    <t>24-VIII-19-1-042</t>
  </si>
  <si>
    <t>S060</t>
  </si>
  <si>
    <t>Site 19</t>
  </si>
  <si>
    <t>24-VIII-19-3-018</t>
  </si>
  <si>
    <t>S061</t>
  </si>
  <si>
    <t>Site 39</t>
  </si>
  <si>
    <t>24-VIII-19-4-001</t>
  </si>
  <si>
    <t>S062</t>
  </si>
  <si>
    <t>24-VIII-19-4-002</t>
  </si>
  <si>
    <t>S063</t>
  </si>
  <si>
    <t>24-VIII-19-4-003</t>
  </si>
  <si>
    <t>S064</t>
  </si>
  <si>
    <t>24-VIII-19-4-004</t>
  </si>
  <si>
    <t>S065</t>
  </si>
  <si>
    <t>24-VIII-19-4-005</t>
  </si>
  <si>
    <t>S066</t>
  </si>
  <si>
    <t>24-VIII-19-4-006</t>
  </si>
  <si>
    <t>S067</t>
  </si>
  <si>
    <t>24-VIII-19-4-008</t>
  </si>
  <si>
    <t>S068</t>
  </si>
  <si>
    <t>24-VIII-19-4-009</t>
  </si>
  <si>
    <t>S069</t>
  </si>
  <si>
    <t>24-VIII-19-4-016</t>
  </si>
  <si>
    <t>S070</t>
  </si>
  <si>
    <t>24-VIII-19-4-017</t>
  </si>
  <si>
    <t>S071</t>
  </si>
  <si>
    <t>Site 40</t>
  </si>
  <si>
    <t>25-VIII-19-2-001</t>
  </si>
  <si>
    <t>S072</t>
  </si>
  <si>
    <t>25-VIII-19-2-002</t>
  </si>
  <si>
    <t>S073</t>
  </si>
  <si>
    <t>25-VIII-19-2-003</t>
  </si>
  <si>
    <t>S074</t>
  </si>
  <si>
    <t>25-VIII-19-2-004</t>
  </si>
  <si>
    <t>S075</t>
  </si>
  <si>
    <t>25-VIII-19-2-005</t>
  </si>
  <si>
    <t>S076</t>
  </si>
  <si>
    <t>25-VIII-19-2-006</t>
  </si>
  <si>
    <t>S077</t>
  </si>
  <si>
    <t>25-VIII-19-2-007</t>
  </si>
  <si>
    <t>S078</t>
  </si>
  <si>
    <t>25-VIII-19-2-008</t>
  </si>
  <si>
    <t>S079</t>
  </si>
  <si>
    <t>25-VIII-19-2-009</t>
  </si>
  <si>
    <t>S080</t>
  </si>
  <si>
    <t>25-VIII-19-2-010</t>
  </si>
  <si>
    <t>S081</t>
  </si>
  <si>
    <t>25-VIII-19-2-011</t>
  </si>
  <si>
    <t>S082</t>
  </si>
  <si>
    <t>25-VIII-19-2-012</t>
  </si>
  <si>
    <t>S083</t>
  </si>
  <si>
    <t>25-VIII-19-2-013</t>
  </si>
  <si>
    <t>S084</t>
  </si>
  <si>
    <t>25-VIII-19-2-014</t>
  </si>
  <si>
    <t>S085</t>
  </si>
  <si>
    <t>25-VIII-19-2-015</t>
  </si>
  <si>
    <t>S086</t>
  </si>
  <si>
    <t>25-VIII-19-2-016</t>
  </si>
  <si>
    <t>S087</t>
  </si>
  <si>
    <t>25-VIII-19-2-017</t>
  </si>
  <si>
    <t>S088</t>
  </si>
  <si>
    <t>25-VIII-19-2-018</t>
  </si>
  <si>
    <t>S089</t>
  </si>
  <si>
    <t>25-VIII-19-2-019</t>
  </si>
  <si>
    <t>S090</t>
  </si>
  <si>
    <t>25-VIII-19-2-020</t>
  </si>
  <si>
    <t>S091</t>
  </si>
  <si>
    <t>Site 41</t>
  </si>
  <si>
    <t>25-VIII-19-5-001</t>
  </si>
  <si>
    <t>S092</t>
  </si>
  <si>
    <t>25-VIII-19-5-004</t>
  </si>
  <si>
    <t>S093</t>
  </si>
  <si>
    <t>25-VIII-19-5-005</t>
  </si>
  <si>
    <t>S094</t>
  </si>
  <si>
    <t>25-VIII-19-5-008</t>
  </si>
  <si>
    <t>S095</t>
  </si>
  <si>
    <t>25-VIII-19-5-013</t>
  </si>
  <si>
    <t>S096</t>
  </si>
  <si>
    <t>25-VIII-19-5-014</t>
  </si>
  <si>
    <t>S097</t>
  </si>
  <si>
    <t>25-VIII-19-5-016</t>
  </si>
  <si>
    <t>S098</t>
  </si>
  <si>
    <t>25-VIII-19-5-018</t>
  </si>
  <si>
    <t>S099</t>
  </si>
  <si>
    <t>25-VIII-19-5-020</t>
  </si>
  <si>
    <t>S100</t>
  </si>
  <si>
    <t>Lower Keys</t>
  </si>
  <si>
    <t>Big Coppitt</t>
  </si>
  <si>
    <t>Site 45</t>
  </si>
  <si>
    <t>26-VIII-19-1-003</t>
  </si>
  <si>
    <t>S101</t>
  </si>
  <si>
    <t>26-VIII-19-1-004</t>
  </si>
  <si>
    <t>S102</t>
  </si>
  <si>
    <t>26-VIII-19-1-006</t>
  </si>
  <si>
    <t>S103</t>
  </si>
  <si>
    <t>26-VIII-19-1-007</t>
  </si>
  <si>
    <t>S104</t>
  </si>
  <si>
    <t>26-VIII-19-1-011</t>
  </si>
  <si>
    <t>S105</t>
  </si>
  <si>
    <t>26-VIII-19-1-013</t>
  </si>
  <si>
    <t>S106</t>
  </si>
  <si>
    <t>26-VIII-19-1-016</t>
  </si>
  <si>
    <t>S107</t>
  </si>
  <si>
    <t>26-VIII-19-1-017</t>
  </si>
  <si>
    <t>S108</t>
  </si>
  <si>
    <t>26-VIII-19-1-019</t>
  </si>
  <si>
    <t>S109</t>
  </si>
  <si>
    <t>26-VIII-19-1-020</t>
  </si>
  <si>
    <t>S110</t>
  </si>
  <si>
    <t>26-VIII-19-1-022</t>
  </si>
  <si>
    <t>S111</t>
  </si>
  <si>
    <t>26-VIII-19-1-023</t>
  </si>
  <si>
    <t>S112</t>
  </si>
  <si>
    <t>26-VIII-19-1-024</t>
  </si>
  <si>
    <t>S113</t>
  </si>
  <si>
    <t>26-VIII-19-1-025</t>
  </si>
  <si>
    <t>S114</t>
  </si>
  <si>
    <t>26-VIII-19-1-029</t>
  </si>
  <si>
    <t>S115</t>
  </si>
  <si>
    <t>26-VIII-19-1-031</t>
  </si>
  <si>
    <t>S116</t>
  </si>
  <si>
    <t>26-VIII-19-1-033</t>
  </si>
  <si>
    <t>S117</t>
  </si>
  <si>
    <t>26-VIII-19-1-034</t>
  </si>
  <si>
    <t>S118</t>
  </si>
  <si>
    <t>26-VIII-19-1-035</t>
  </si>
  <si>
    <t>S119</t>
  </si>
  <si>
    <t>26-VIII-19-1-036</t>
  </si>
  <si>
    <t>S120</t>
  </si>
  <si>
    <t>26-VIII-19-1-038</t>
  </si>
  <si>
    <t>S121</t>
  </si>
  <si>
    <t>26-VIII-19-1-040</t>
  </si>
  <si>
    <t>S122</t>
  </si>
  <si>
    <t>26-VIII-19-1-041</t>
  </si>
  <si>
    <t>S123</t>
  </si>
  <si>
    <t>26-VIII-19-1-044</t>
  </si>
  <si>
    <t>S124</t>
  </si>
  <si>
    <t>26-VIII-19-1-046</t>
  </si>
  <si>
    <t>S125</t>
  </si>
  <si>
    <t>26-VIII-19-1-048</t>
  </si>
  <si>
    <t>S126</t>
  </si>
  <si>
    <t>26-VIII-19-1-049</t>
  </si>
  <si>
    <t>S127</t>
  </si>
  <si>
    <t>Site 46</t>
  </si>
  <si>
    <t>26-VIII-19-2-003</t>
  </si>
  <si>
    <t>S128</t>
  </si>
  <si>
    <t>26-VIII-19-2-004</t>
  </si>
  <si>
    <t>S129</t>
  </si>
  <si>
    <t>26-VIII-19-2-008</t>
  </si>
  <si>
    <t>S130</t>
  </si>
  <si>
    <t>26-VIII-19-2-010</t>
  </si>
  <si>
    <t>S131</t>
  </si>
  <si>
    <t>26-VIII-19-2-012</t>
  </si>
  <si>
    <t>S132</t>
  </si>
  <si>
    <t>26-VIII-19-2-014</t>
  </si>
  <si>
    <t>S133</t>
  </si>
  <si>
    <t>26-VIII-19-2-016</t>
  </si>
  <si>
    <t>S134</t>
  </si>
  <si>
    <t>26-VIII-19-2-018</t>
  </si>
  <si>
    <t>S135</t>
  </si>
  <si>
    <t>26-VIII-19-2-020</t>
  </si>
  <si>
    <t>S136</t>
  </si>
  <si>
    <t>26-VIII-19-2-022</t>
  </si>
  <si>
    <t>S137</t>
  </si>
  <si>
    <t>26-VIII-19-2-024</t>
  </si>
  <si>
    <t>S138</t>
  </si>
  <si>
    <t>26-VIII-19-2-026</t>
  </si>
  <si>
    <t>S139</t>
  </si>
  <si>
    <t>26-VIII-19-2-027</t>
  </si>
  <si>
    <t>S140</t>
  </si>
  <si>
    <t>26-VIII-19-2-028</t>
  </si>
  <si>
    <t>S141</t>
  </si>
  <si>
    <t>26-VIII-19-2-029</t>
  </si>
  <si>
    <t>S142</t>
  </si>
  <si>
    <t>26-VIII-19-2-031</t>
  </si>
  <si>
    <t>S143</t>
  </si>
  <si>
    <t>26-VIII-19-2-034</t>
  </si>
  <si>
    <t>S144</t>
  </si>
  <si>
    <t>26-VIII-19-2-037</t>
  </si>
  <si>
    <t>S145</t>
  </si>
  <si>
    <t>26-VIII-19-2-039</t>
  </si>
  <si>
    <t>S146</t>
  </si>
  <si>
    <t>26-VIII-19-2-041</t>
  </si>
  <si>
    <t>S147</t>
  </si>
  <si>
    <t>26-VIII-19-2-043</t>
  </si>
  <si>
    <t>S148</t>
  </si>
  <si>
    <t>26-VIII-19-2-044</t>
  </si>
  <si>
    <t>S149</t>
  </si>
  <si>
    <t>26-VIII-19-2-047</t>
  </si>
  <si>
    <t>S150</t>
  </si>
  <si>
    <t>26-VIII-19-2-051</t>
  </si>
  <si>
    <t>S151</t>
  </si>
  <si>
    <t>26-VIII-19-2-055</t>
  </si>
  <si>
    <t>S152</t>
  </si>
  <si>
    <t>26-VIII-19-2-056</t>
  </si>
  <si>
    <t>S153</t>
  </si>
  <si>
    <t>26-VIII-19-3-014</t>
  </si>
  <si>
    <t>S154</t>
  </si>
  <si>
    <t>26-VIII-19-3-016</t>
  </si>
  <si>
    <t>S155</t>
  </si>
  <si>
    <t>26-VIII-19-3-018</t>
  </si>
  <si>
    <t>S156</t>
  </si>
  <si>
    <t>Site 47</t>
  </si>
  <si>
    <t>26-VIII-19-4-001</t>
  </si>
  <si>
    <t>S157</t>
  </si>
  <si>
    <t>26-VIII-19-4-003</t>
  </si>
  <si>
    <t>S158</t>
  </si>
  <si>
    <t>26-VIII-19-4-004</t>
  </si>
  <si>
    <t>S159</t>
  </si>
  <si>
    <t>26-VIII-19-4-005</t>
  </si>
  <si>
    <t>S160</t>
  </si>
  <si>
    <t>Upper Keys</t>
  </si>
  <si>
    <t>The Elbow</t>
  </si>
  <si>
    <t>Site 51</t>
  </si>
  <si>
    <t>27-VIII-19-2-011</t>
  </si>
  <si>
    <t>S161</t>
  </si>
  <si>
    <t>27-VIII-19-2-013</t>
  </si>
  <si>
    <t>S162</t>
  </si>
  <si>
    <t>27-VIII-19-2-015</t>
  </si>
  <si>
    <t>S163</t>
  </si>
  <si>
    <t>27-VIII-19-2-016</t>
  </si>
  <si>
    <t>S164</t>
  </si>
  <si>
    <t>27-VIII-19-2-019</t>
  </si>
  <si>
    <t>S165</t>
  </si>
  <si>
    <t>27-VIII-19-2-020</t>
  </si>
  <si>
    <t>S166</t>
  </si>
  <si>
    <t>27-VIII-19-2-022</t>
  </si>
  <si>
    <t>S167</t>
  </si>
  <si>
    <t>27-VIII-19-2-023</t>
  </si>
  <si>
    <t>S168</t>
  </si>
  <si>
    <t>Ian's Lumps Site 52</t>
  </si>
  <si>
    <t>27-VIII-19-4-014</t>
  </si>
  <si>
    <t>S169</t>
  </si>
  <si>
    <t>27-VIII-19-4-015</t>
  </si>
  <si>
    <t>S170</t>
  </si>
  <si>
    <t>27-VIII-19-4-016</t>
  </si>
  <si>
    <t>S171</t>
  </si>
  <si>
    <t>27-VIII-19-4-017</t>
  </si>
  <si>
    <t>S172</t>
  </si>
  <si>
    <t>Site 49</t>
  </si>
  <si>
    <t>27-VIII-19-5-001</t>
  </si>
  <si>
    <t>S173</t>
  </si>
  <si>
    <t>27-VIII-19-5-002</t>
  </si>
  <si>
    <t>S174</t>
  </si>
  <si>
    <t>27-VIII-19-5-005</t>
  </si>
  <si>
    <t>S175</t>
  </si>
  <si>
    <t>27-VIII-19-5-006</t>
  </si>
  <si>
    <t>S176</t>
  </si>
  <si>
    <t>27-VIII-19-5-007</t>
  </si>
  <si>
    <t>S177</t>
  </si>
  <si>
    <t>27-VIII-19-5-009</t>
  </si>
  <si>
    <t>S178</t>
  </si>
  <si>
    <t>27-VIII-19-5-011</t>
  </si>
  <si>
    <t>S179</t>
  </si>
  <si>
    <t>Carysfort</t>
  </si>
  <si>
    <t>Site 1</t>
  </si>
  <si>
    <t>28-VIII-19-1-007</t>
  </si>
  <si>
    <t>S180</t>
  </si>
  <si>
    <t>28-VIII-19-1-011</t>
  </si>
  <si>
    <t>S181</t>
  </si>
  <si>
    <t>28-VIII-19-1-021</t>
  </si>
  <si>
    <t>S182</t>
  </si>
  <si>
    <t>Site 48</t>
  </si>
  <si>
    <t>28-VIII-19-2-001</t>
  </si>
  <si>
    <t>S183</t>
  </si>
  <si>
    <t>28-VIII-19-2-003</t>
  </si>
  <si>
    <t>S184</t>
  </si>
  <si>
    <t>28-VIII-19-2-005</t>
  </si>
  <si>
    <t>S185</t>
  </si>
  <si>
    <t>28-VIII-19-2-007</t>
  </si>
  <si>
    <t>S186</t>
  </si>
  <si>
    <t>28-VIII-19-2-009</t>
  </si>
  <si>
    <t>S187</t>
  </si>
  <si>
    <t>28-VIII-19-2-010</t>
  </si>
  <si>
    <t>S188</t>
  </si>
  <si>
    <t>28-VIII-19-2-011</t>
  </si>
  <si>
    <t>S189</t>
  </si>
  <si>
    <t>28-VIII-19-2-012</t>
  </si>
  <si>
    <t>S190</t>
  </si>
  <si>
    <t>28-VIII-19-2-014</t>
  </si>
  <si>
    <t>S191</t>
  </si>
  <si>
    <t>28-VIII-19-2-015</t>
  </si>
  <si>
    <t>S192</t>
  </si>
  <si>
    <t>28-VIII-19-2-016</t>
  </si>
  <si>
    <t>S193</t>
  </si>
  <si>
    <t>28-VIII-19-3-001</t>
  </si>
  <si>
    <t>S194</t>
  </si>
  <si>
    <t>28-VIII-19-3-002</t>
  </si>
  <si>
    <t>S195</t>
  </si>
  <si>
    <t>28-VIII-19-3-003</t>
  </si>
  <si>
    <t>S196</t>
  </si>
  <si>
    <t>28-VIII-19-3-004</t>
  </si>
  <si>
    <t>S197</t>
  </si>
  <si>
    <t>28-VIII-19-3-005</t>
  </si>
  <si>
    <t>S198</t>
  </si>
  <si>
    <t>28-VIII-19-3-006</t>
  </si>
  <si>
    <t>S199</t>
  </si>
  <si>
    <t>28-VIII-19-3-007</t>
  </si>
  <si>
    <t>S200</t>
  </si>
  <si>
    <t>28-VIII-19-3-008</t>
  </si>
  <si>
    <t>S201</t>
  </si>
  <si>
    <t>28-VIII-19-3-009</t>
  </si>
  <si>
    <t>S202</t>
  </si>
  <si>
    <t>28-VIII-19-3-010</t>
  </si>
  <si>
    <t>S203</t>
  </si>
  <si>
    <t>28-VIII-19-3-011</t>
  </si>
  <si>
    <t>S204</t>
  </si>
  <si>
    <t>28-VIII-19-3-012</t>
  </si>
  <si>
    <t>S205</t>
  </si>
  <si>
    <t>28-VIII-19-3-013</t>
  </si>
  <si>
    <t>S206</t>
  </si>
  <si>
    <t>28-VIII-19-3-014</t>
  </si>
  <si>
    <t>S207</t>
  </si>
  <si>
    <t>28-VIII-19-3-015</t>
  </si>
  <si>
    <t>S208</t>
  </si>
  <si>
    <t>28-VIII-19-3-016</t>
  </si>
  <si>
    <t>S209</t>
  </si>
  <si>
    <t>28-VIII-19-3-017</t>
  </si>
  <si>
    <t>S210</t>
  </si>
  <si>
    <t>28-VIII-19-3-018</t>
  </si>
  <si>
    <t>S211</t>
  </si>
  <si>
    <t>28-VIII-19-3-019</t>
  </si>
  <si>
    <t>S212</t>
  </si>
  <si>
    <t>28-VIII-19-3-020</t>
  </si>
  <si>
    <t>S213</t>
  </si>
  <si>
    <t>28-VIII-19-3-021</t>
  </si>
  <si>
    <t>S214</t>
  </si>
  <si>
    <t>28-VIII-19-3-022</t>
  </si>
  <si>
    <t>S215</t>
  </si>
  <si>
    <t>28-VIII-19-3-023</t>
  </si>
  <si>
    <t>S216</t>
  </si>
  <si>
    <t>28-VIII-19-4-017</t>
  </si>
  <si>
    <t>S217</t>
  </si>
  <si>
    <t>28-VIII-19-4-018</t>
  </si>
  <si>
    <t>S218</t>
  </si>
  <si>
    <t>28-VIII-19-4-020</t>
  </si>
  <si>
    <t>S219</t>
  </si>
  <si>
    <t>28-VIII-19-4-022</t>
  </si>
  <si>
    <t>S220</t>
  </si>
  <si>
    <t>Sample</t>
  </si>
  <si>
    <t>260/280</t>
  </si>
  <si>
    <t>260/230</t>
  </si>
  <si>
    <t>Qubit Conc. (ng/µL)</t>
  </si>
  <si>
    <t>Unit</t>
  </si>
  <si>
    <t>Notes</t>
  </si>
  <si>
    <t>ng/µL</t>
  </si>
  <si>
    <t>**Initial samples had lower than ideal 260/230 ratios.</t>
  </si>
  <si>
    <t>Moving forward, starting extraction with 1mL dispersion buffer (+10 µL prot.K and 1µL RNaseA).</t>
  </si>
  <si>
    <t>After incubation, removing ~800 µL supernatant to new tube for phase separtation.</t>
  </si>
  <si>
    <t>Re-Extract</t>
  </si>
  <si>
    <t>S131R</t>
  </si>
  <si>
    <t>S138R</t>
  </si>
  <si>
    <t>S008R</t>
  </si>
  <si>
    <t>S. intersepta</t>
  </si>
  <si>
    <t>S012R</t>
  </si>
  <si>
    <t>S020R</t>
  </si>
  <si>
    <t>S027R</t>
  </si>
  <si>
    <t>S031R</t>
  </si>
  <si>
    <t>S032R</t>
  </si>
  <si>
    <t>S040R</t>
  </si>
  <si>
    <t>S051R</t>
  </si>
  <si>
    <t>S104R</t>
  </si>
  <si>
    <t>S106R</t>
  </si>
  <si>
    <t>S107R</t>
  </si>
  <si>
    <t>S115R</t>
  </si>
  <si>
    <t>S116R</t>
  </si>
  <si>
    <t>S117R</t>
  </si>
  <si>
    <t>S125R</t>
  </si>
  <si>
    <t>S128R</t>
  </si>
  <si>
    <t>S161R</t>
  </si>
  <si>
    <t>S168R</t>
  </si>
  <si>
    <t>S170R</t>
  </si>
  <si>
    <t>Testing success of some less than ideal extractions.</t>
  </si>
  <si>
    <t>Tube Number</t>
  </si>
  <si>
    <t>25 ng/µL Dilution Total Vol</t>
  </si>
  <si>
    <t>Volume H2O</t>
  </si>
  <si>
    <t>uL DNA for 25 ng/µL dilution</t>
  </si>
  <si>
    <t>Digest</t>
  </si>
  <si>
    <t>Ligation</t>
  </si>
  <si>
    <t>A</t>
  </si>
  <si>
    <t>B</t>
  </si>
  <si>
    <t>C</t>
  </si>
  <si>
    <t>D</t>
  </si>
  <si>
    <t>E</t>
  </si>
  <si>
    <t>F</t>
  </si>
  <si>
    <t>G</t>
  </si>
  <si>
    <t>H</t>
  </si>
  <si>
    <t>Component</t>
  </si>
  <si>
    <t>Reaction Vol (uL)</t>
  </si>
  <si>
    <t>Adapter 1 Component</t>
  </si>
  <si>
    <t>Total Vol (uL)</t>
  </si>
  <si>
    <t>NEB Buffer #3</t>
  </si>
  <si>
    <t>5ILL-NNRW</t>
  </si>
  <si>
    <t>320 µM SAM</t>
  </si>
  <si>
    <t>Anti5ill-NNRW</t>
  </si>
  <si>
    <t>BcgI (2 U µl-1)</t>
  </si>
  <si>
    <t>Adapter 1</t>
  </si>
  <si>
    <t>H2O</t>
  </si>
  <si>
    <t>Total</t>
  </si>
  <si>
    <t>Adapter 2 Component</t>
  </si>
  <si>
    <t>3illBC (1-12)</t>
  </si>
  <si>
    <t>NFW</t>
  </si>
  <si>
    <t>Anti-ill-BC (1-11)</t>
  </si>
  <si>
    <t>10x T4 ligase buffer w 10 mM ATP</t>
  </si>
  <si>
    <t>Adapter 2</t>
  </si>
  <si>
    <t>5 μM Adapter 1*</t>
  </si>
  <si>
    <t>5 μM Adapter 2*</t>
  </si>
  <si>
    <t>T4 DNA ligase</t>
  </si>
  <si>
    <t>PCR Profile</t>
  </si>
  <si>
    <t>Reagent</t>
  </si>
  <si>
    <t>per rxn</t>
  </si>
  <si>
    <t>70 ºC</t>
  </si>
  <si>
    <t>30 s</t>
  </si>
  <si>
    <t>dNTPs 2.5 mM ea</t>
  </si>
  <si>
    <t>95 ºC</t>
  </si>
  <si>
    <t>20 s</t>
  </si>
  <si>
    <t>65 ºC</t>
  </si>
  <si>
    <t>3 min</t>
  </si>
  <si>
    <t>15 x</t>
  </si>
  <si>
    <t>10 µM IC1-P5</t>
  </si>
  <si>
    <t>72 ºC</t>
  </si>
  <si>
    <t>10 µM IC1-P7</t>
  </si>
  <si>
    <t>4 ºC</t>
  </si>
  <si>
    <t>hold</t>
  </si>
  <si>
    <t>1 µM ILL-BC oligo</t>
  </si>
  <si>
    <t>10 µM TruSeq_UN oligo</t>
  </si>
  <si>
    <t>10x Titanium buffer</t>
  </si>
  <si>
    <t>Titanium Taq</t>
  </si>
  <si>
    <t>Even samples with lower than ideal 260/230 ratios worked well.</t>
  </si>
  <si>
    <t>ITS-2 PCR</t>
  </si>
  <si>
    <t>Rxn Vol (µl)</t>
  </si>
  <si>
    <t>16 rxns + error (µl)</t>
  </si>
  <si>
    <t>RNase free H2O</t>
  </si>
  <si>
    <t>10X ExTaq Buffer</t>
  </si>
  <si>
    <t>2.5mM dNTP mix</t>
  </si>
  <si>
    <t>ITS2-F primer (10µM)</t>
  </si>
  <si>
    <t>ITS2-R primer (10µM)</t>
  </si>
  <si>
    <t>TaKaRa ExTaq HS</t>
  </si>
  <si>
    <t>Template DNA (25ng)</t>
  </si>
  <si>
    <t>Total Volume</t>
  </si>
  <si>
    <t>5 min</t>
  </si>
  <si>
    <t>40 s</t>
  </si>
  <si>
    <t>2 min</t>
  </si>
  <si>
    <t>25 x</t>
  </si>
  <si>
    <t>1 min</t>
  </si>
  <si>
    <t>10 min</t>
  </si>
  <si>
    <t>Dilution Plate 1 Layout</t>
  </si>
  <si>
    <t>S066.1</t>
  </si>
  <si>
    <t>Dilution Plate 1 µL NFW</t>
  </si>
  <si>
    <t>Dilution Plate 1 µL DNA</t>
  </si>
  <si>
    <t>Dilution Plate 2 Layout</t>
  </si>
  <si>
    <t>S162.1</t>
  </si>
  <si>
    <t>Dilution Plate 2 µL NFW</t>
  </si>
  <si>
    <t>Dilution Plate 2 µL DNA</t>
  </si>
  <si>
    <t>Dilution Plate 3 Layout</t>
  </si>
  <si>
    <t>S066.2</t>
  </si>
  <si>
    <t>S162.2</t>
  </si>
  <si>
    <t>S205.2</t>
  </si>
  <si>
    <t>Dilution Plate 3 µL NFW</t>
  </si>
  <si>
    <t>Dilution Plate 3 µL DNA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</si>
  <si>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</si>
  <si>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</si>
  <si>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</si>
  <si>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</si>
  <si>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</si>
  <si>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</si>
  <si>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</si>
  <si>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</si>
  <si>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</si>
  <si>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</si>
  <si>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</si>
  <si>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</si>
  <si>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</si>
  <si>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ILL-BC-24</t>
  </si>
  <si>
    <t>ILL-BC-25</t>
  </si>
  <si>
    <t>ILL-BC-26</t>
  </si>
  <si>
    <t>ILL-BC-28</t>
  </si>
  <si>
    <t>ILL-BC-29</t>
  </si>
  <si>
    <t>ILL-BC-30</t>
  </si>
  <si>
    <t>TruSeq =</t>
  </si>
  <si>
    <t>x 12 3illBC</t>
  </si>
  <si>
    <t>To which a different one of these is added:</t>
  </si>
  <si>
    <t>Initial MM</t>
  </si>
  <si>
    <t>Add 20 µL of the appropriate ligation mix to each well using multichannel pipette</t>
  </si>
  <si>
    <t>S066.3</t>
  </si>
  <si>
    <t>S162.3</t>
  </si>
  <si>
    <t>S205.3</t>
  </si>
  <si>
    <t>qPCR MM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</si>
  <si>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1 - qPCR</t>
    </r>
  </si>
  <si>
    <t>Rxn Vol. (µL)</t>
  </si>
  <si>
    <t>qPCR Profile</t>
  </si>
  <si>
    <t>SYBR Green Mastermix</t>
  </si>
  <si>
    <t>15 s</t>
  </si>
  <si>
    <t>10 uM TruSeq</t>
  </si>
  <si>
    <t>60 ºC</t>
  </si>
  <si>
    <t>40 x</t>
  </si>
  <si>
    <t>1 uM any ILLBC  Primer</t>
  </si>
  <si>
    <t>10 uM P5</t>
  </si>
  <si>
    <t>10 uM P7</t>
  </si>
  <si>
    <t>+ ligation template</t>
  </si>
  <si>
    <t>–</t>
  </si>
  <si>
    <t>TOTAL</t>
  </si>
  <si>
    <t>–C</t>
  </si>
  <si>
    <t>Pos</t>
  </si>
  <si>
    <t>Name</t>
  </si>
  <si>
    <t>Ct SYBR</t>
  </si>
  <si>
    <t>H3</t>
  </si>
  <si>
    <t>H2</t>
  </si>
  <si>
    <t>H1</t>
  </si>
  <si>
    <t>E4</t>
  </si>
  <si>
    <t>G7</t>
  </si>
  <si>
    <t>B11</t>
  </si>
  <si>
    <t>E8</t>
  </si>
  <si>
    <t>F8</t>
  </si>
  <si>
    <t>G8</t>
  </si>
  <si>
    <t>F6</t>
  </si>
  <si>
    <t>B6</t>
  </si>
  <si>
    <t>F7</t>
  </si>
  <si>
    <t>A11</t>
  </si>
  <si>
    <t>B1</t>
  </si>
  <si>
    <t>E10</t>
  </si>
  <si>
    <t>D10</t>
  </si>
  <si>
    <t>A10</t>
  </si>
  <si>
    <t>B10</t>
  </si>
  <si>
    <t>F10</t>
  </si>
  <si>
    <t>A1</t>
  </si>
  <si>
    <t>F11</t>
  </si>
  <si>
    <t>G3</t>
  </si>
  <si>
    <t>C7</t>
  </si>
  <si>
    <t>F1</t>
  </si>
  <si>
    <t>G6</t>
  </si>
  <si>
    <t>C1</t>
  </si>
  <si>
    <t>D1</t>
  </si>
  <si>
    <t>G2</t>
  </si>
  <si>
    <t>C8</t>
  </si>
  <si>
    <t>G4</t>
  </si>
  <si>
    <t>G10</t>
  </si>
  <si>
    <t>B7</t>
  </si>
  <si>
    <t>F2</t>
  </si>
  <si>
    <t>G1</t>
  </si>
  <si>
    <t>A7</t>
  </si>
  <si>
    <t>D8</t>
  </si>
  <si>
    <t>G11</t>
  </si>
  <si>
    <t>B2</t>
  </si>
  <si>
    <t>A4</t>
  </si>
  <si>
    <t>F4</t>
  </si>
  <si>
    <t>F5</t>
  </si>
  <si>
    <t>E1</t>
  </si>
  <si>
    <t>E2</t>
  </si>
  <si>
    <t>B8</t>
  </si>
  <si>
    <t>F12</t>
  </si>
  <si>
    <t>A2</t>
  </si>
  <si>
    <t>C4</t>
  </si>
  <si>
    <t>C10</t>
  </si>
  <si>
    <t>F3</t>
  </si>
  <si>
    <t>A6</t>
  </si>
  <si>
    <t>E7</t>
  </si>
  <si>
    <t>A8</t>
  </si>
  <si>
    <t>E11</t>
  </si>
  <si>
    <t>D5</t>
  </si>
  <si>
    <t>D9</t>
  </si>
  <si>
    <t>D2</t>
  </si>
  <si>
    <t>D6</t>
  </si>
  <si>
    <t>A12</t>
  </si>
  <si>
    <t>F9</t>
  </si>
  <si>
    <t>G5</t>
  </si>
  <si>
    <t>D4</t>
  </si>
  <si>
    <t>D12</t>
  </si>
  <si>
    <t>B12</t>
  </si>
  <si>
    <t>E6</t>
  </si>
  <si>
    <t>A3</t>
  </si>
  <si>
    <t>G12</t>
  </si>
  <si>
    <t>E9</t>
  </si>
  <si>
    <t>C6</t>
  </si>
  <si>
    <t>B9</t>
  </si>
  <si>
    <t>E3</t>
  </si>
  <si>
    <t>E5</t>
  </si>
  <si>
    <t>C2</t>
  </si>
  <si>
    <t>D7</t>
  </si>
  <si>
    <t>B3</t>
  </si>
  <si>
    <t>D11</t>
  </si>
  <si>
    <t>C12</t>
  </si>
  <si>
    <t>D3</t>
  </si>
  <si>
    <t>C11</t>
  </si>
  <si>
    <t>E12</t>
  </si>
  <si>
    <t>B4</t>
  </si>
  <si>
    <t>G9</t>
  </si>
  <si>
    <t>A9</t>
  </si>
  <si>
    <t>C3</t>
  </si>
  <si>
    <t>C9</t>
  </si>
  <si>
    <t>C5</t>
  </si>
  <si>
    <t>A5</t>
  </si>
  <si>
    <t>B5</t>
  </si>
  <si>
    <t>Analysis Parameters</t>
  </si>
  <si>
    <t>Type of Application</t>
  </si>
  <si>
    <t>Quantification</t>
  </si>
  <si>
    <t>Dye(s)</t>
  </si>
  <si>
    <t>SYBR</t>
  </si>
  <si>
    <t>Inverted Data</t>
  </si>
  <si>
    <t>OFF</t>
  </si>
  <si>
    <t>Threshold setting</t>
  </si>
  <si>
    <t>Noiseband</t>
  </si>
  <si>
    <t>Threshold level</t>
  </si>
  <si>
    <t>Baseline setting</t>
  </si>
  <si>
    <t>Automatic</t>
  </si>
  <si>
    <t>Baseline range (from cycle no. ... to)</t>
  </si>
  <si>
    <t>n/a</t>
  </si>
  <si>
    <t>Drift Correction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</si>
  <si>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2 - qPCR</t>
    </r>
  </si>
  <si>
    <t xml:space="preserve"> </t>
  </si>
  <si>
    <t>Rxn Vol (µL)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</si>
  <si>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</si>
  <si>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per pool</t>
  </si>
  <si>
    <t>TruSeq_Un1</t>
  </si>
  <si>
    <t>To each sample add a different 1 uM ILL-BC oligo</t>
  </si>
  <si>
    <t>Pool 6µL from each ligation across rows (e.g. 6µL each from A1-A12 into one pool)</t>
  </si>
  <si>
    <t>To each sample add pooled ligation</t>
  </si>
  <si>
    <t>TruSeq_Un2</t>
  </si>
  <si>
    <t>TruSeq_Un3</t>
  </si>
  <si>
    <t>Gel Loading Layout</t>
  </si>
  <si>
    <t>L</t>
  </si>
  <si>
    <t>Cleaned with Zymo DCC-5 using 5:1 Binding Buffer: Sample</t>
  </si>
  <si>
    <t>Eluted in 25 µL NFW for sequencing</t>
  </si>
  <si>
    <t>Nanodrop for quality/purity; Qubit for concentration</t>
  </si>
  <si>
    <t>Qubit</t>
  </si>
  <si>
    <t>nM =</t>
  </si>
  <si>
    <t>NanoDrop</t>
  </si>
  <si>
    <t>SamplePool</t>
  </si>
  <si>
    <t>BC i7</t>
  </si>
  <si>
    <t>BC i5</t>
  </si>
  <si>
    <t>GAGTGG</t>
  </si>
  <si>
    <t>ATCACG</t>
  </si>
  <si>
    <t>BC23</t>
  </si>
  <si>
    <t>CCACTC</t>
  </si>
  <si>
    <t>TSUN1</t>
  </si>
  <si>
    <t>GGTAGC</t>
  </si>
  <si>
    <t>BC24</t>
  </si>
  <si>
    <t>GCTACC</t>
  </si>
  <si>
    <t>ACTGAT</t>
  </si>
  <si>
    <t>BC25</t>
  </si>
  <si>
    <t>ATCAGT</t>
  </si>
  <si>
    <t>ATGAGC</t>
  </si>
  <si>
    <t>BC26</t>
  </si>
  <si>
    <t>GCTCAT</t>
  </si>
  <si>
    <t>AGGAAT</t>
  </si>
  <si>
    <t>CAAAAG</t>
  </si>
  <si>
    <t>BC28</t>
  </si>
  <si>
    <t>CTTTTG</t>
  </si>
  <si>
    <t>CAACTA</t>
  </si>
  <si>
    <t>BC29</t>
  </si>
  <si>
    <t>TAGTTG</t>
  </si>
  <si>
    <t>CACCGG</t>
  </si>
  <si>
    <t>BC30</t>
  </si>
  <si>
    <t>CCGGTG</t>
  </si>
  <si>
    <t>ACTTGA</t>
  </si>
  <si>
    <t>TSUN2</t>
  </si>
  <si>
    <t>TAGCTT</t>
  </si>
  <si>
    <t>TSUN3</t>
  </si>
  <si>
    <t>Sequence</t>
  </si>
  <si>
    <t>Barcode</t>
  </si>
  <si>
    <t>RevComp</t>
  </si>
  <si>
    <r>
      <t>AATGATACGGCGACCACCGAGATCTACAC</t>
    </r>
    <r>
      <rPr>
        <sz val="12"/>
        <color rgb="FFFF0000"/>
        <rFont val="Courier New"/>
        <family val="1"/>
      </rPr>
      <t>ATCACG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</si>
  <si>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ACTTGA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</si>
  <si>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TAGCTT</t>
    </r>
    <r>
      <rPr>
        <sz val="12"/>
        <color rgb="FF000000"/>
        <rFont val="Courier New"/>
        <family val="1"/>
      </rPr>
      <t>ACACTCTTTCCCTACACGACGCTCTTCCGATCT</t>
    </r>
  </si>
  <si>
    <t>TruSeq_Un4</t>
  </si>
  <si>
    <r>
      <t>AATGATACGGCGACCACCGAGATCTACAC</t>
    </r>
    <r>
      <rPr>
        <sz val="12"/>
        <color rgb="FFFF0000"/>
        <rFont val="Courier New"/>
        <family val="1"/>
      </rPr>
      <t>GGCTAC</t>
    </r>
    <r>
      <rPr>
        <sz val="12"/>
        <color rgb="FF000000"/>
        <rFont val="Courier New"/>
        <family val="1"/>
      </rPr>
      <t>ACACTCTTTCCCTACACGACGCTCTTCCGATCT</t>
    </r>
  </si>
  <si>
    <t>GGCTAC</t>
  </si>
  <si>
    <t>TruSeq_Un5</t>
  </si>
  <si>
    <r>
      <t>AATGATACGGCGACCACCGAGATCTACAC</t>
    </r>
    <r>
      <rPr>
        <sz val="12"/>
        <color rgb="FFFF0000"/>
        <rFont val="Courier New"/>
        <family val="1"/>
      </rPr>
      <t>TTAGGC</t>
    </r>
    <r>
      <rPr>
        <sz val="12"/>
        <color rgb="FF000000"/>
        <rFont val="Courier New"/>
        <family val="1"/>
      </rPr>
      <t>ACACTCTTTCCCTACACGACGCTCTTCCGATCT</t>
    </r>
  </si>
  <si>
    <t>TTAGGC</t>
  </si>
  <si>
    <t>TruSeq_Un6</t>
  </si>
  <si>
    <r>
      <t>AATGATACGGCGACCACCGAGATCTACAC</t>
    </r>
    <r>
      <rPr>
        <sz val="12"/>
        <color rgb="FFFF0000"/>
        <rFont val="Courier New"/>
        <family val="1"/>
      </rPr>
      <t>CGATGT</t>
    </r>
    <r>
      <rPr>
        <sz val="12"/>
        <color rgb="FF000000"/>
        <rFont val="Courier New"/>
        <family val="1"/>
      </rPr>
      <t>ACACTCTTTCCCTACACGACGCTCTTCCGATCT</t>
    </r>
  </si>
  <si>
    <t>CGATGT</t>
  </si>
  <si>
    <t>ILL-BC23</t>
  </si>
  <si>
    <r>
      <t>CAAGCAGAAGACGGCATACGAGAT</t>
    </r>
    <r>
      <rPr>
        <sz val="12"/>
        <color indexed="10"/>
        <rFont val="Courier New"/>
        <family val="1"/>
      </rPr>
      <t>CCACTC</t>
    </r>
    <r>
      <rPr>
        <sz val="12"/>
        <color indexed="8"/>
        <rFont val="Courier New"/>
        <family val="1"/>
      </rPr>
      <t>GTGACTGGAGTTCAGACGTGTGCTCTTCCGAT</t>
    </r>
  </si>
  <si>
    <t>ILL-BC24</t>
  </si>
  <si>
    <r>
      <t>CAAGCAGAAGACGGCATACGAGAT</t>
    </r>
    <r>
      <rPr>
        <sz val="12"/>
        <color indexed="10"/>
        <rFont val="Courier New"/>
        <family val="1"/>
      </rPr>
      <t>GCTACC</t>
    </r>
    <r>
      <rPr>
        <sz val="12"/>
        <color indexed="8"/>
        <rFont val="Courier New"/>
        <family val="1"/>
      </rPr>
      <t>GTGACTGGAGTTCAGACGTGTGCTCTTCCGAT</t>
    </r>
  </si>
  <si>
    <t>ILL-BC25</t>
  </si>
  <si>
    <r>
      <t>CAAGCAGAAGACGGCATACGAGAT</t>
    </r>
    <r>
      <rPr>
        <sz val="12"/>
        <color indexed="10"/>
        <rFont val="Courier New"/>
        <family val="1"/>
      </rPr>
      <t>ATCAGT</t>
    </r>
    <r>
      <rPr>
        <sz val="12"/>
        <color indexed="8"/>
        <rFont val="Courier New"/>
        <family val="1"/>
      </rPr>
      <t>GTGACTGGAGTTCAGACGTGTGCTCTTCCGAT</t>
    </r>
  </si>
  <si>
    <t>ILL-BC26</t>
  </si>
  <si>
    <r>
      <t>CAAGCAGAAGACGGCATACGAGAT</t>
    </r>
    <r>
      <rPr>
        <sz val="12"/>
        <color indexed="10"/>
        <rFont val="Courier New"/>
        <family val="1"/>
      </rPr>
      <t>GCTCAT</t>
    </r>
    <r>
      <rPr>
        <sz val="12"/>
        <color indexed="8"/>
        <rFont val="Courier New"/>
        <family val="1"/>
      </rPr>
      <t>GTGACTGGAGTTCAGACGTGTGCTCTTCCGAT</t>
    </r>
  </si>
  <si>
    <t>ILL-BC27</t>
  </si>
  <si>
    <r>
      <t>CAAGCAGAAGACGGCATACGAGAT</t>
    </r>
    <r>
      <rPr>
        <sz val="12"/>
        <color indexed="10"/>
        <rFont val="Courier New"/>
        <family val="1"/>
      </rPr>
      <t>AGGAAT</t>
    </r>
    <r>
      <rPr>
        <sz val="12"/>
        <color indexed="8"/>
        <rFont val="Courier New"/>
        <family val="1"/>
      </rPr>
      <t>GTGACTGGAGTTCAGACGTGTGCTCTTCCGAT</t>
    </r>
  </si>
  <si>
    <t>ILL-BC28</t>
  </si>
  <si>
    <r>
      <t>CAAGCAGAAGACGGCATACGAGAT</t>
    </r>
    <r>
      <rPr>
        <sz val="12"/>
        <color indexed="10"/>
        <rFont val="Courier New"/>
        <family val="1"/>
      </rPr>
      <t>CTTTTG</t>
    </r>
    <r>
      <rPr>
        <sz val="12"/>
        <color indexed="8"/>
        <rFont val="Courier New"/>
        <family val="1"/>
      </rPr>
      <t>GTGACTGGAGTTCAGACGTGTGCTCTTCCGAT</t>
    </r>
  </si>
  <si>
    <t>ILL-BC29</t>
  </si>
  <si>
    <r>
      <t>CAAGCAGAAGACGGCATACGAGAT</t>
    </r>
    <r>
      <rPr>
        <sz val="12"/>
        <color indexed="10"/>
        <rFont val="Courier New"/>
        <family val="1"/>
      </rPr>
      <t>TAGTTG</t>
    </r>
    <r>
      <rPr>
        <sz val="12"/>
        <color indexed="8"/>
        <rFont val="Courier New"/>
        <family val="1"/>
      </rPr>
      <t>GTGACTGGAGTTCAGACGTGTGCTCTTCCGAT</t>
    </r>
  </si>
  <si>
    <t>ILL-BC30</t>
  </si>
  <si>
    <r>
      <t>CAAGCAGAAGACGGCATACGAGAT</t>
    </r>
    <r>
      <rPr>
        <sz val="12"/>
        <color indexed="10"/>
        <rFont val="Courier New"/>
        <family val="1"/>
      </rPr>
      <t>CCGGTG</t>
    </r>
    <r>
      <rPr>
        <sz val="12"/>
        <color indexed="8"/>
        <rFont val="Courier New"/>
        <family val="1"/>
      </rPr>
      <t>GTGACTGGAGTTCAGACGTGTGCTCTTCCGAT</t>
    </r>
  </si>
  <si>
    <t>3illBC1</t>
  </si>
  <si>
    <r>
      <t>CAGACGTGTGCTCTTCCGATCT</t>
    </r>
    <r>
      <rPr>
        <sz val="12"/>
        <color rgb="FFFF0000"/>
        <rFont val="Courier New"/>
        <family val="1"/>
      </rPr>
      <t>ACAC</t>
    </r>
    <r>
      <rPr>
        <sz val="12"/>
        <color rgb="FF000000"/>
        <rFont val="Courier New"/>
        <family val="1"/>
      </rPr>
      <t>NN</t>
    </r>
  </si>
  <si>
    <t>ACAC</t>
  </si>
  <si>
    <t>3illBC2</t>
  </si>
  <si>
    <r>
      <t>CAGACGTGTGCTCTTCCGATCT</t>
    </r>
    <r>
      <rPr>
        <sz val="12"/>
        <color rgb="FFFF0000"/>
        <rFont val="Courier New"/>
        <family val="1"/>
      </rPr>
      <t>GTCT</t>
    </r>
    <r>
      <rPr>
        <sz val="12"/>
        <color rgb="FF000000"/>
        <rFont val="Courier New"/>
        <family val="1"/>
      </rPr>
      <t>NN</t>
    </r>
  </si>
  <si>
    <t>GTCT</t>
  </si>
  <si>
    <t>3illBC3</t>
  </si>
  <si>
    <r>
      <t>CAGACGTGTGCTCTTCCGATCT</t>
    </r>
    <r>
      <rPr>
        <sz val="12"/>
        <color rgb="FFFF0000"/>
        <rFont val="Courier New"/>
        <family val="1"/>
      </rPr>
      <t>TGGT</t>
    </r>
    <r>
      <rPr>
        <sz val="12"/>
        <color rgb="FF000000"/>
        <rFont val="Courier New"/>
        <family val="1"/>
      </rPr>
      <t>NN</t>
    </r>
  </si>
  <si>
    <t>TGGT</t>
  </si>
  <si>
    <t>3illBC4</t>
  </si>
  <si>
    <r>
      <t>CAGACGTGTGCTCTTCCGATCT</t>
    </r>
    <r>
      <rPr>
        <sz val="12"/>
        <color rgb="FFFF0000"/>
        <rFont val="Courier New"/>
        <family val="1"/>
      </rPr>
      <t>CACT</t>
    </r>
    <r>
      <rPr>
        <sz val="12"/>
        <color rgb="FF000000"/>
        <rFont val="Courier New"/>
        <family val="1"/>
      </rPr>
      <t>NN</t>
    </r>
  </si>
  <si>
    <t>CACT</t>
  </si>
  <si>
    <t>3illBC5</t>
  </si>
  <si>
    <r>
      <t>CAGACGTGTGCTCTTCCGATCT</t>
    </r>
    <r>
      <rPr>
        <sz val="12"/>
        <color rgb="FFFF0000"/>
        <rFont val="Courier New"/>
        <family val="1"/>
      </rPr>
      <t>GATG</t>
    </r>
    <r>
      <rPr>
        <sz val="12"/>
        <color rgb="FF000000"/>
        <rFont val="Courier New"/>
        <family val="1"/>
      </rPr>
      <t>NN</t>
    </r>
  </si>
  <si>
    <t>GATG</t>
  </si>
  <si>
    <t>3illBC6</t>
  </si>
  <si>
    <r>
      <t>CAGACGTGTGCTCTTCCGATCT</t>
    </r>
    <r>
      <rPr>
        <sz val="12"/>
        <color rgb="FFFF0000"/>
        <rFont val="Courier New"/>
        <family val="1"/>
      </rPr>
      <t>TCAC</t>
    </r>
    <r>
      <rPr>
        <sz val="12"/>
        <color rgb="FF000000"/>
        <rFont val="Courier New"/>
        <family val="1"/>
      </rPr>
      <t>NN</t>
    </r>
  </si>
  <si>
    <t>TCAC</t>
  </si>
  <si>
    <t>3illBC7</t>
  </si>
  <si>
    <r>
      <t>CAGACGTGTGCTCTTCCGATCT</t>
    </r>
    <r>
      <rPr>
        <sz val="12"/>
        <color rgb="FFFF0000"/>
        <rFont val="Courier New"/>
        <family val="1"/>
      </rPr>
      <t>CTGA</t>
    </r>
    <r>
      <rPr>
        <sz val="12"/>
        <color rgb="FF000000"/>
        <rFont val="Courier New"/>
        <family val="1"/>
      </rPr>
      <t>NN</t>
    </r>
  </si>
  <si>
    <t>CTGA</t>
  </si>
  <si>
    <t>3illBC8</t>
  </si>
  <si>
    <r>
      <t>CAGACGTGTGCTCTTCCGATCT</t>
    </r>
    <r>
      <rPr>
        <sz val="12"/>
        <color rgb="FFFF0000"/>
        <rFont val="Courier New"/>
        <family val="1"/>
      </rPr>
      <t>AAGC</t>
    </r>
    <r>
      <rPr>
        <sz val="12"/>
        <color rgb="FF000000"/>
        <rFont val="Courier New"/>
        <family val="1"/>
      </rPr>
      <t>NN</t>
    </r>
  </si>
  <si>
    <t>AAGC</t>
  </si>
  <si>
    <t>3illBC9</t>
  </si>
  <si>
    <r>
      <t>CAGACGTGTGCTCTTCCGATCT</t>
    </r>
    <r>
      <rPr>
        <sz val="12"/>
        <color rgb="FFFF0000"/>
        <rFont val="Courier New"/>
        <family val="1"/>
      </rPr>
      <t>GTAG</t>
    </r>
    <r>
      <rPr>
        <sz val="12"/>
        <color rgb="FF000000"/>
        <rFont val="Courier New"/>
        <family val="1"/>
      </rPr>
      <t>NN</t>
    </r>
  </si>
  <si>
    <t>GTAG</t>
  </si>
  <si>
    <t>3illBC10</t>
  </si>
  <si>
    <r>
      <t>CAGACGTGTGCTCTTCCGATCT</t>
    </r>
    <r>
      <rPr>
        <sz val="12"/>
        <color rgb="FFFF0000"/>
        <rFont val="Courier New"/>
        <family val="1"/>
      </rPr>
      <t>GACA</t>
    </r>
    <r>
      <rPr>
        <sz val="12"/>
        <color rgb="FF000000"/>
        <rFont val="Courier New"/>
        <family val="1"/>
      </rPr>
      <t>NN</t>
    </r>
  </si>
  <si>
    <t>GACA</t>
  </si>
  <si>
    <t>3illBC11</t>
  </si>
  <si>
    <r>
      <t>CAGACGTGTGCTCTTCCGATCT</t>
    </r>
    <r>
      <rPr>
        <sz val="12"/>
        <color rgb="FFFF0000"/>
        <rFont val="Courier New"/>
        <family val="1"/>
      </rPr>
      <t>GTGA</t>
    </r>
    <r>
      <rPr>
        <sz val="12"/>
        <color rgb="FF000000"/>
        <rFont val="Courier New"/>
        <family val="1"/>
      </rPr>
      <t>NN</t>
    </r>
  </si>
  <si>
    <t>GTGA</t>
  </si>
  <si>
    <t>3illBC12</t>
  </si>
  <si>
    <r>
      <t>CAGACGTGTGCTCTTCCGATCT</t>
    </r>
    <r>
      <rPr>
        <sz val="12"/>
        <color rgb="FFFF0000"/>
        <rFont val="Courier New"/>
        <family val="1"/>
      </rPr>
      <t>AGTC</t>
    </r>
    <r>
      <rPr>
        <sz val="12"/>
        <color rgb="FF000000"/>
        <rFont val="Courier New"/>
        <family val="1"/>
      </rPr>
      <t>NN</t>
    </r>
  </si>
  <si>
    <t>AGTC</t>
  </si>
  <si>
    <t>SAMPLE</t>
  </si>
  <si>
    <t>inlineBC</t>
  </si>
  <si>
    <t>Pool</t>
  </si>
  <si>
    <t>BCi7</t>
  </si>
  <si>
    <t>BCi5</t>
  </si>
  <si>
    <t>Samples =</t>
  </si>
  <si>
    <t xml:space="preserve">Rows = </t>
  </si>
  <si>
    <t xml:space="preserve">Columns = </t>
  </si>
  <si>
    <t>Rxn =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</si>
  <si>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3 - qPCR</t>
    </r>
  </si>
  <si>
    <t>FK.Si.1.1</t>
  </si>
  <si>
    <t>FK.Si.1.2</t>
  </si>
  <si>
    <t>FK.Si.1.3</t>
  </si>
  <si>
    <t>FK.Si.1.4</t>
  </si>
  <si>
    <t>FK.Si.1.5</t>
  </si>
  <si>
    <t>FK.Si.1.6</t>
  </si>
  <si>
    <t>FK.Si.1.7</t>
  </si>
  <si>
    <t>FK.Si.2.1</t>
  </si>
  <si>
    <t>FK.Si.2.2</t>
  </si>
  <si>
    <t>FK.Si.2.3</t>
  </si>
  <si>
    <t>FK.Si.2.4</t>
  </si>
  <si>
    <t>FK.Si.2.5</t>
  </si>
  <si>
    <t>FK.Si.2.6</t>
  </si>
  <si>
    <t>FK.Si.2.7</t>
  </si>
  <si>
    <t>FK.Si.3.1</t>
  </si>
  <si>
    <t>FK.Si.3.2</t>
  </si>
  <si>
    <t>FK.Si.3.3</t>
  </si>
  <si>
    <t>FK.Si.3.4</t>
  </si>
  <si>
    <t>FK.Si.3.5</t>
  </si>
  <si>
    <t>Si1.1</t>
  </si>
  <si>
    <t>Si1.2</t>
  </si>
  <si>
    <t>Si1.3</t>
  </si>
  <si>
    <t>Si1.4</t>
  </si>
  <si>
    <t>Si1.5</t>
  </si>
  <si>
    <t>Si1.6</t>
  </si>
  <si>
    <t>Si1.7</t>
  </si>
  <si>
    <t>Pools =</t>
  </si>
  <si>
    <t>Si3.1</t>
  </si>
  <si>
    <t>Si3.2</t>
  </si>
  <si>
    <t>Si3.3</t>
  </si>
  <si>
    <t>Si3.4</t>
  </si>
  <si>
    <t>Si3.5</t>
  </si>
  <si>
    <t>Si2.1</t>
  </si>
  <si>
    <t>Si2.2</t>
  </si>
  <si>
    <t>Si2.3</t>
  </si>
  <si>
    <t>Si2.4</t>
  </si>
  <si>
    <t>Si2.5</t>
  </si>
  <si>
    <t>Si2.6</t>
  </si>
  <si>
    <t>Si2.7</t>
  </si>
  <si>
    <t>Target vol (µL [V2])</t>
  </si>
  <si>
    <t>Qubit Conc. (ng/µL [C1])</t>
  </si>
  <si>
    <t>Target conc. (ng/µL [C2])</t>
  </si>
  <si>
    <t>Vol DNA (µL [V1])</t>
  </si>
  <si>
    <t>Vol NFW (µL)</t>
  </si>
  <si>
    <t>rxn =</t>
  </si>
  <si>
    <t>S205.1</t>
  </si>
  <si>
    <t>P1</t>
  </si>
  <si>
    <t>P2</t>
  </si>
  <si>
    <r>
      <rPr>
        <b/>
        <i/>
        <sz val="12"/>
        <rFont val="Helvetica"/>
        <family val="2"/>
      </rPr>
      <t xml:space="preserve">S. intersepta – </t>
    </r>
    <r>
      <rPr>
        <b/>
        <sz val="12"/>
        <rFont val="Helvetica"/>
        <family val="2"/>
      </rPr>
      <t>Ligation Plate 3</t>
    </r>
  </si>
  <si>
    <t>Pooled 20 µL each</t>
  </si>
  <si>
    <t>GTGT</t>
  </si>
  <si>
    <t>AGAC</t>
  </si>
  <si>
    <t>ACCA</t>
  </si>
  <si>
    <t>AGTG</t>
  </si>
  <si>
    <t>CATC</t>
  </si>
  <si>
    <t>TCAG</t>
  </si>
  <si>
    <t>GCTT</t>
  </si>
  <si>
    <t>CTAC</t>
  </si>
  <si>
    <t>TGTC</t>
  </si>
  <si>
    <t>GACT</t>
  </si>
  <si>
    <t>Tortugas 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</si>
</sst>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2"/>
      <color rgb="FF006100"/>
      <name val="Helvetica"/>
      <family val="2"/>
    </font>
    <font>
      <b/>
      <sz val="12"/>
      <color theme="1"/>
      <name val="Helvetica"/>
      <family val="2"/>
    </font>
    <font>
      <sz val="12"/>
      <name val="Helvetica"/>
      <family val="2"/>
    </font>
    <font>
      <vertAlign val="subscript"/>
      <sz val="12"/>
      <color theme="1"/>
      <name val="Helvetica"/>
      <family val="2"/>
    </font>
    <font>
      <b/>
      <sz val="12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8"/>
      <name val="Helvetica"/>
      <family val="2"/>
    </font>
    <font>
      <sz val="11"/>
      <color theme="1"/>
      <name val="Helvetica"/>
      <family val="2"/>
    </font>
    <font>
      <sz val="12"/>
      <color rgb="FF9C0006"/>
      <name val="Helvetica"/>
      <family val="2"/>
    </font>
    <font>
      <sz val="12"/>
      <color rgb="FF000000"/>
      <name val="Courier New"/>
      <family val="1"/>
    </font>
    <font>
      <sz val="12"/>
      <color indexed="10"/>
      <name val="Courier New"/>
      <family val="1"/>
    </font>
    <font>
      <sz val="12"/>
      <color indexed="8"/>
      <name val="Courier New"/>
      <family val="1"/>
    </font>
    <font>
      <sz val="12"/>
      <color rgb="FFFF0000"/>
      <name val="Courier New"/>
      <family val="1"/>
    </font>
    <font>
      <sz val="12"/>
      <color theme="1"/>
      <name val="Courier New"/>
      <family val="1"/>
    </font>
    <font>
      <sz val="12"/>
      <name val="Courier New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Helvetica"/>
      <family val="2"/>
    </font>
    <font>
      <b/>
      <i/>
      <sz val="12"/>
      <color theme="1"/>
      <name val="Helvetica"/>
      <family val="2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9C5700"/>
      <name val="Helvetica"/>
      <family val="2"/>
    </font>
    <font>
      <i/>
      <sz val="12"/>
      <color theme="1"/>
      <name val="Helvetica"/>
      <family val="2"/>
    </font>
    <font>
      <b/>
      <i/>
      <sz val="12"/>
      <name val="Helvetica"/>
      <family val="2"/>
    </font>
  </fonts>
  <fills count="2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665091"/>
        <bgColor indexed="64"/>
      </patternFill>
    </fill>
    <fill>
      <patternFill patternType="solid">
        <fgColor rgb="FF905096"/>
        <bgColor indexed="64"/>
      </patternFill>
    </fill>
    <fill>
      <patternFill patternType="solid">
        <fgColor rgb="FFB84F91"/>
        <bgColor indexed="64"/>
      </patternFill>
    </fill>
    <fill>
      <patternFill patternType="solid">
        <fgColor rgb="FFDB5184"/>
        <bgColor indexed="64"/>
      </patternFill>
    </fill>
    <fill>
      <patternFill patternType="solid">
        <fgColor rgb="FFF65A6F"/>
        <bgColor indexed="64"/>
      </patternFill>
    </fill>
    <fill>
      <patternFill patternType="solid">
        <fgColor rgb="FFFF6D55"/>
        <bgColor indexed="64"/>
      </patternFill>
    </fill>
    <fill>
      <patternFill patternType="solid">
        <fgColor rgb="FFFF8836"/>
        <bgColor indexed="64"/>
      </patternFill>
    </fill>
    <fill>
      <patternFill patternType="solid">
        <fgColor rgb="FFFFA7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7CE"/>
      </patternFill>
    </fill>
    <fill>
      <patternFill patternType="solid">
        <fgColor rgb="FFD9D9D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 diagonalUp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rgb="FF000000"/>
      </diagonal>
    </border>
    <border diagonalUp="1"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indexed="64"/>
      </right>
      <top style="thin">
        <color rgb="FF000000"/>
      </top>
      <bottom/>
      <diagonal style="thin">
        <color rgb="FF000000"/>
      </diagonal>
    </border>
    <border diagonalUp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indexed="64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indexed="64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/>
      <top style="medium">
        <color indexed="64"/>
      </top>
      <bottom style="medium">
        <color indexed="64"/>
      </bottom>
      <diagonal style="thin">
        <color indexed="64"/>
      </diagonal>
    </border>
  </borders>
  <cellStyleXfs count="6">
    <xf numFmtId="0" fontId="0" fillId="0" borderId="0"/>
    <xf numFmtId="0" fontId="2" fillId="2" borderId="0" applyNumberFormat="0" applyBorder="0" applyAlignment="0" applyProtection="0"/>
    <xf numFmtId="0" fontId="18" fillId="0" borderId="0"/>
    <xf numFmtId="0" fontId="20" fillId="12" borderId="0" applyNumberFormat="0" applyBorder="0" applyAlignment="0" applyProtection="0"/>
    <xf numFmtId="0" fontId="23" fillId="2" borderId="0" applyNumberFormat="0" applyBorder="0" applyAlignment="0" applyProtection="0"/>
    <xf numFmtId="0" fontId="26" fillId="15" borderId="0" applyNumberFormat="0" applyBorder="0" applyAlignment="0" applyProtection="0"/>
  </cellStyleXfs>
  <cellXfs count="483">
    <xf numFmtId="0" fontId="0" fillId="0" borderId="0" xfId="0"/>
    <xf numFmtId="0" fontId="4" fillId="0" borderId="0" xfId="0" applyFont="1" applyFill="1"/>
    <xf numFmtId="0" fontId="0" fillId="0" borderId="1" xfId="0" applyFont="1" applyFill="1" applyBorder="1" applyAlignment="1">
      <alignment horizontal="left" wrapText="1"/>
    </xf>
    <xf numFmtId="0" fontId="0" fillId="0" borderId="15" xfId="0" applyFont="1" applyFill="1" applyBorder="1" applyAlignment="1">
      <alignment horizontal="left" wrapText="1"/>
    </xf>
    <xf numFmtId="0" fontId="0" fillId="0" borderId="16" xfId="0" applyFont="1" applyFill="1" applyBorder="1" applyAlignment="1">
      <alignment horizontal="left" wrapText="1"/>
    </xf>
    <xf numFmtId="0" fontId="3" fillId="0" borderId="17" xfId="0" applyFont="1" applyFill="1" applyBorder="1" applyAlignment="1">
      <alignment horizontal="left" wrapText="1"/>
    </xf>
    <xf numFmtId="0" fontId="3" fillId="0" borderId="18" xfId="0" applyFont="1" applyFill="1" applyBorder="1" applyAlignment="1">
      <alignment horizontal="left" wrapText="1"/>
    </xf>
    <xf numFmtId="0" fontId="3" fillId="0" borderId="19" xfId="0" applyFont="1" applyFill="1" applyBorder="1" applyAlignment="1">
      <alignment horizontal="left" wrapText="1"/>
    </xf>
    <xf numFmtId="0" fontId="6" fillId="0" borderId="20" xfId="0" applyFont="1" applyFill="1" applyBorder="1" applyAlignment="1">
      <alignment horizontal="right"/>
    </xf>
    <xf numFmtId="0" fontId="0" fillId="0" borderId="12" xfId="0" applyFont="1" applyFill="1" applyBorder="1" applyAlignment="1">
      <alignment horizontal="left" wrapText="1"/>
    </xf>
    <xf numFmtId="0" fontId="0" fillId="0" borderId="13" xfId="0" applyFont="1" applyFill="1" applyBorder="1" applyAlignment="1">
      <alignment horizontal="left" wrapText="1"/>
    </xf>
    <xf numFmtId="0" fontId="0" fillId="0" borderId="14" xfId="0" applyFont="1" applyFill="1" applyBorder="1" applyAlignment="1">
      <alignment horizontal="left" wrapText="1"/>
    </xf>
    <xf numFmtId="0" fontId="6" fillId="0" borderId="0" xfId="0" applyFont="1" applyFill="1"/>
    <xf numFmtId="0" fontId="0" fillId="0" borderId="0" xfId="0" applyFont="1"/>
    <xf numFmtId="0" fontId="3" fillId="0" borderId="0" xfId="0" applyFont="1"/>
    <xf numFmtId="0" fontId="1" fillId="0" borderId="26" xfId="0" applyFont="1" applyBorder="1"/>
    <xf numFmtId="0" fontId="3" fillId="0" borderId="27" xfId="0" applyFont="1" applyBorder="1"/>
    <xf numFmtId="0" fontId="1" fillId="0" borderId="27" xfId="0" applyFont="1" applyBorder="1"/>
    <xf numFmtId="0" fontId="1" fillId="0" borderId="28" xfId="0" applyFont="1" applyBorder="1"/>
    <xf numFmtId="0" fontId="1" fillId="0" borderId="29" xfId="0" applyFont="1" applyBorder="1"/>
    <xf numFmtId="0" fontId="1" fillId="0" borderId="0" xfId="0" applyFont="1"/>
    <xf numFmtId="0" fontId="1" fillId="0" borderId="30" xfId="0" applyFont="1" applyBorder="1"/>
    <xf numFmtId="0" fontId="3" fillId="0" borderId="30" xfId="0" applyFont="1" applyBorder="1"/>
    <xf numFmtId="0" fontId="1" fillId="0" borderId="31" xfId="0" applyFont="1" applyBorder="1"/>
    <xf numFmtId="0" fontId="1" fillId="0" borderId="32" xfId="0" applyFont="1" applyBorder="1"/>
    <xf numFmtId="0" fontId="1" fillId="0" borderId="33" xfId="0" applyFont="1" applyBorder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4" fillId="6" borderId="37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38" xfId="0" applyFont="1" applyFill="1" applyBorder="1" applyAlignment="1">
      <alignment horizontal="center"/>
    </xf>
    <xf numFmtId="0" fontId="4" fillId="7" borderId="37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38" xfId="0" applyFont="1" applyFill="1" applyBorder="1" applyAlignment="1">
      <alignment horizontal="center"/>
    </xf>
    <xf numFmtId="0" fontId="4" fillId="8" borderId="37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38" xfId="0" applyFont="1" applyFill="1" applyBorder="1" applyAlignment="1">
      <alignment horizontal="center"/>
    </xf>
    <xf numFmtId="0" fontId="4" fillId="9" borderId="37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0" fillId="5" borderId="37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5" borderId="38" xfId="0" applyFont="1" applyFill="1" applyBorder="1" applyAlignment="1">
      <alignment horizontal="center"/>
    </xf>
    <xf numFmtId="0" fontId="0" fillId="4" borderId="37" xfId="0" applyFont="1" applyFill="1" applyBorder="1" applyAlignment="1">
      <alignment horizontal="center"/>
    </xf>
    <xf numFmtId="0" fontId="0" fillId="4" borderId="9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/>
    </xf>
    <xf numFmtId="0" fontId="0" fillId="3" borderId="34" xfId="0" applyFont="1" applyFill="1" applyBorder="1" applyAlignment="1">
      <alignment horizontal="center"/>
    </xf>
    <xf numFmtId="0" fontId="0" fillId="3" borderId="35" xfId="0" applyFont="1" applyFill="1" applyBorder="1" applyAlignment="1">
      <alignment horizontal="center"/>
    </xf>
    <xf numFmtId="0" fontId="0" fillId="3" borderId="35" xfId="0" applyFont="1" applyFill="1" applyBorder="1" applyAlignment="1">
      <alignment horizontal="center" vertical="center"/>
    </xf>
    <xf numFmtId="0" fontId="0" fillId="3" borderId="36" xfId="0" applyFont="1" applyFill="1" applyBorder="1" applyAlignment="1">
      <alignment horizontal="center"/>
    </xf>
    <xf numFmtId="0" fontId="8" fillId="0" borderId="0" xfId="0" quotePrefix="1" applyFont="1" applyAlignment="1">
      <alignment horizontal="left"/>
    </xf>
    <xf numFmtId="0" fontId="0" fillId="3" borderId="2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ont="1" applyFill="1" applyBorder="1"/>
    <xf numFmtId="0" fontId="0" fillId="9" borderId="3" xfId="0" applyFill="1" applyBorder="1"/>
    <xf numFmtId="0" fontId="0" fillId="0" borderId="0" xfId="0" applyFill="1"/>
    <xf numFmtId="0" fontId="3" fillId="0" borderId="17" xfId="0" applyFont="1" applyFill="1" applyBorder="1" applyAlignment="1">
      <alignment horizontal="left"/>
    </xf>
    <xf numFmtId="0" fontId="3" fillId="0" borderId="18" xfId="0" applyFont="1" applyFill="1" applyBorder="1" applyAlignment="1">
      <alignment horizontal="left"/>
    </xf>
    <xf numFmtId="0" fontId="3" fillId="0" borderId="19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 vertical="center"/>
    </xf>
    <xf numFmtId="0" fontId="0" fillId="0" borderId="13" xfId="0" applyFont="1" applyFill="1" applyBorder="1" applyAlignment="1">
      <alignment horizontal="left" vertical="center"/>
    </xf>
    <xf numFmtId="0" fontId="0" fillId="0" borderId="14" xfId="0" applyFont="1" applyFill="1" applyBorder="1" applyAlignment="1">
      <alignment horizontal="left" vertical="center"/>
    </xf>
    <xf numFmtId="0" fontId="0" fillId="0" borderId="15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39" xfId="0" applyFont="1" applyFill="1" applyBorder="1" applyAlignment="1">
      <alignment horizontal="left" vertical="center"/>
    </xf>
    <xf numFmtId="0" fontId="0" fillId="0" borderId="41" xfId="0" applyFont="1" applyFill="1" applyBorder="1" applyAlignment="1">
      <alignment horizontal="left" vertical="center"/>
    </xf>
    <xf numFmtId="0" fontId="3" fillId="0" borderId="22" xfId="0" applyFont="1" applyFill="1" applyBorder="1" applyAlignment="1">
      <alignment horizontal="right" vertical="center"/>
    </xf>
    <xf numFmtId="0" fontId="0" fillId="0" borderId="0" xfId="0" applyFont="1" applyFill="1" applyAlignment="1">
      <alignment horizontal="center" vertical="center" wrapText="1"/>
    </xf>
    <xf numFmtId="0" fontId="4" fillId="0" borderId="9" xfId="0" applyFont="1" applyFill="1" applyBorder="1" applyAlignment="1">
      <alignment horizontal="center"/>
    </xf>
    <xf numFmtId="0" fontId="3" fillId="4" borderId="3" xfId="0" applyFont="1" applyFill="1" applyBorder="1"/>
    <xf numFmtId="0" fontId="3" fillId="5" borderId="3" xfId="0" applyFont="1" applyFill="1" applyBorder="1"/>
    <xf numFmtId="0" fontId="3" fillId="6" borderId="3" xfId="0" applyFont="1" applyFill="1" applyBorder="1"/>
    <xf numFmtId="0" fontId="3" fillId="7" borderId="3" xfId="0" applyFont="1" applyFill="1" applyBorder="1"/>
    <xf numFmtId="0" fontId="3" fillId="8" borderId="3" xfId="0" applyFont="1" applyFill="1" applyBorder="1"/>
    <xf numFmtId="0" fontId="3" fillId="9" borderId="3" xfId="0" applyFont="1" applyFill="1" applyBorder="1"/>
    <xf numFmtId="0" fontId="3" fillId="0" borderId="0" xfId="0" applyFont="1" applyAlignment="1">
      <alignment horizontal="left"/>
    </xf>
    <xf numFmtId="0" fontId="3" fillId="11" borderId="42" xfId="0" applyFont="1" applyFill="1" applyBorder="1"/>
    <xf numFmtId="0" fontId="3" fillId="3" borderId="43" xfId="0" applyFont="1" applyFill="1" applyBorder="1"/>
    <xf numFmtId="0" fontId="3" fillId="0" borderId="45" xfId="0" applyFont="1" applyBorder="1"/>
    <xf numFmtId="0" fontId="3" fillId="0" borderId="46" xfId="0" applyFont="1" applyBorder="1"/>
    <xf numFmtId="0" fontId="3" fillId="0" borderId="47" xfId="0" applyFont="1" applyBorder="1"/>
    <xf numFmtId="0" fontId="3" fillId="0" borderId="48" xfId="0" applyFont="1" applyBorder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0" fontId="8" fillId="13" borderId="49" xfId="0" applyFont="1" applyFill="1" applyBorder="1"/>
    <xf numFmtId="0" fontId="7" fillId="0" borderId="50" xfId="0" applyFont="1" applyBorder="1"/>
    <xf numFmtId="0" fontId="7" fillId="0" borderId="20" xfId="0" applyFont="1" applyBorder="1"/>
    <xf numFmtId="0" fontId="18" fillId="0" borderId="0" xfId="2"/>
    <xf numFmtId="0" fontId="19" fillId="0" borderId="0" xfId="2" applyFont="1"/>
    <xf numFmtId="164" fontId="7" fillId="0" borderId="16" xfId="2" applyNumberFormat="1" applyFont="1" applyBorder="1" applyAlignment="1">
      <alignment horizontal="center"/>
    </xf>
    <xf numFmtId="164" fontId="7" fillId="0" borderId="1" xfId="2" applyNumberFormat="1" applyFont="1" applyBorder="1" applyAlignment="1">
      <alignment horizontal="center"/>
    </xf>
    <xf numFmtId="164" fontId="7" fillId="0" borderId="15" xfId="2" applyNumberFormat="1" applyFont="1" applyBorder="1" applyAlignment="1">
      <alignment horizontal="center"/>
    </xf>
    <xf numFmtId="164" fontId="7" fillId="0" borderId="14" xfId="2" applyNumberFormat="1" applyFont="1" applyBorder="1" applyAlignment="1">
      <alignment horizontal="center"/>
    </xf>
    <xf numFmtId="164" fontId="7" fillId="0" borderId="13" xfId="2" applyNumberFormat="1" applyFont="1" applyBorder="1" applyAlignment="1">
      <alignment horizontal="center"/>
    </xf>
    <xf numFmtId="164" fontId="7" fillId="0" borderId="12" xfId="2" applyNumberFormat="1" applyFont="1" applyBorder="1" applyAlignment="1">
      <alignment horizontal="center"/>
    </xf>
    <xf numFmtId="0" fontId="7" fillId="0" borderId="0" xfId="2" applyFont="1" applyAlignment="1">
      <alignment horizontal="center"/>
    </xf>
    <xf numFmtId="0" fontId="4" fillId="0" borderId="11" xfId="2" applyFont="1" applyBorder="1" applyAlignment="1">
      <alignment horizontal="center"/>
    </xf>
    <xf numFmtId="0" fontId="4" fillId="0" borderId="9" xfId="2" applyFont="1" applyBorder="1" applyAlignment="1">
      <alignment horizontal="center"/>
    </xf>
    <xf numFmtId="0" fontId="4" fillId="0" borderId="8" xfId="2" applyFont="1" applyBorder="1" applyAlignment="1">
      <alignment horizontal="center"/>
    </xf>
    <xf numFmtId="0" fontId="4" fillId="0" borderId="10" xfId="2" applyFont="1" applyBorder="1" applyAlignment="1">
      <alignment horizontal="center"/>
    </xf>
    <xf numFmtId="0" fontId="4" fillId="0" borderId="7" xfId="2" applyFont="1" applyBorder="1" applyAlignment="1">
      <alignment horizontal="center"/>
    </xf>
    <xf numFmtId="0" fontId="4" fillId="0" borderId="6" xfId="2" applyFont="1" applyBorder="1" applyAlignment="1">
      <alignment horizontal="center"/>
    </xf>
    <xf numFmtId="0" fontId="4" fillId="0" borderId="5" xfId="2" applyFont="1" applyBorder="1" applyAlignment="1">
      <alignment horizontal="center"/>
    </xf>
    <xf numFmtId="164" fontId="19" fillId="0" borderId="0" xfId="2" applyNumberFormat="1" applyFont="1"/>
    <xf numFmtId="0" fontId="1" fillId="0" borderId="0" xfId="2" applyFont="1"/>
    <xf numFmtId="0" fontId="10" fillId="0" borderId="0" xfId="2" applyFont="1"/>
    <xf numFmtId="0" fontId="10" fillId="0" borderId="0" xfId="2" applyFont="1" applyAlignment="1">
      <alignment horizontal="left"/>
    </xf>
    <xf numFmtId="0" fontId="21" fillId="0" borderId="22" xfId="2" applyFont="1" applyBorder="1" applyAlignment="1">
      <alignment horizontal="right"/>
    </xf>
    <xf numFmtId="0" fontId="21" fillId="0" borderId="20" xfId="2" applyFont="1" applyBorder="1" applyAlignment="1">
      <alignment horizontal="right"/>
    </xf>
    <xf numFmtId="0" fontId="10" fillId="0" borderId="41" xfId="2" applyFont="1" applyBorder="1" applyAlignment="1">
      <alignment horizontal="left"/>
    </xf>
    <xf numFmtId="0" fontId="10" fillId="0" borderId="39" xfId="2" applyFont="1" applyBorder="1" applyAlignment="1">
      <alignment horizontal="left"/>
    </xf>
    <xf numFmtId="0" fontId="10" fillId="0" borderId="16" xfId="2" applyFont="1" applyBorder="1" applyAlignment="1">
      <alignment horizontal="left"/>
    </xf>
    <xf numFmtId="0" fontId="10" fillId="0" borderId="15" xfId="2" applyFont="1" applyBorder="1" applyAlignment="1">
      <alignment horizontal="left"/>
    </xf>
    <xf numFmtId="0" fontId="10" fillId="0" borderId="14" xfId="2" applyFont="1" applyBorder="1" applyAlignment="1">
      <alignment horizontal="left"/>
    </xf>
    <xf numFmtId="0" fontId="10" fillId="0" borderId="12" xfId="2" applyFont="1" applyBorder="1" applyAlignment="1">
      <alignment horizontal="left"/>
    </xf>
    <xf numFmtId="0" fontId="21" fillId="0" borderId="19" xfId="2" applyFont="1" applyBorder="1" applyAlignment="1">
      <alignment horizontal="left" wrapText="1"/>
    </xf>
    <xf numFmtId="0" fontId="21" fillId="0" borderId="17" xfId="2" applyFont="1" applyBorder="1" applyAlignment="1">
      <alignment horizontal="left" wrapText="1"/>
    </xf>
    <xf numFmtId="0" fontId="21" fillId="0" borderId="0" xfId="2" applyFont="1" applyAlignment="1">
      <alignment horizontal="left"/>
    </xf>
    <xf numFmtId="0" fontId="1" fillId="0" borderId="0" xfId="2" applyFont="1" applyAlignment="1">
      <alignment horizontal="left"/>
    </xf>
    <xf numFmtId="0" fontId="3" fillId="0" borderId="0" xfId="2" applyFont="1"/>
    <xf numFmtId="0" fontId="21" fillId="0" borderId="0" xfId="2" applyFont="1" applyAlignment="1">
      <alignment horizontal="right" vertical="center" wrapText="1"/>
    </xf>
    <xf numFmtId="0" fontId="21" fillId="0" borderId="22" xfId="2" applyFont="1" applyBorder="1" applyAlignment="1">
      <alignment horizontal="right" vertical="center" wrapText="1"/>
    </xf>
    <xf numFmtId="0" fontId="21" fillId="0" borderId="21" xfId="2" applyFont="1" applyBorder="1" applyAlignment="1">
      <alignment horizontal="right" vertical="center" wrapText="1"/>
    </xf>
    <xf numFmtId="0" fontId="21" fillId="0" borderId="20" xfId="2" applyFont="1" applyBorder="1" applyAlignment="1">
      <alignment horizontal="right" vertical="center" wrapText="1"/>
    </xf>
    <xf numFmtId="0" fontId="10" fillId="0" borderId="15" xfId="2" applyFont="1" applyBorder="1" applyAlignment="1">
      <alignment horizontal="left" wrapText="1"/>
    </xf>
    <xf numFmtId="0" fontId="10" fillId="0" borderId="0" xfId="2" applyFont="1" applyAlignment="1">
      <alignment horizontal="left" vertical="center" wrapText="1"/>
    </xf>
    <xf numFmtId="0" fontId="10" fillId="0" borderId="41" xfId="2" applyFont="1" applyBorder="1" applyAlignment="1">
      <alignment horizontal="left" vertical="center" wrapText="1"/>
    </xf>
    <xf numFmtId="0" fontId="10" fillId="0" borderId="40" xfId="2" applyFont="1" applyBorder="1" applyAlignment="1">
      <alignment horizontal="left" vertical="center" wrapText="1"/>
    </xf>
    <xf numFmtId="0" fontId="10" fillId="0" borderId="39" xfId="2" applyFont="1" applyBorder="1" applyAlignment="1">
      <alignment horizontal="left" vertical="center" wrapText="1"/>
    </xf>
    <xf numFmtId="0" fontId="10" fillId="0" borderId="14" xfId="2" applyFont="1" applyBorder="1" applyAlignment="1">
      <alignment horizontal="left" vertical="center" wrapText="1"/>
    </xf>
    <xf numFmtId="0" fontId="10" fillId="0" borderId="13" xfId="2" applyFont="1" applyBorder="1" applyAlignment="1">
      <alignment horizontal="left" vertical="center" wrapText="1"/>
    </xf>
    <xf numFmtId="0" fontId="10" fillId="0" borderId="12" xfId="2" applyFont="1" applyBorder="1" applyAlignment="1">
      <alignment horizontal="left" vertical="center" wrapText="1"/>
    </xf>
    <xf numFmtId="0" fontId="21" fillId="0" borderId="0" xfId="2" applyFont="1" applyAlignment="1">
      <alignment horizontal="left" wrapText="1"/>
    </xf>
    <xf numFmtId="0" fontId="21" fillId="0" borderId="18" xfId="2" applyFont="1" applyBorder="1" applyAlignment="1">
      <alignment horizontal="left" wrapText="1"/>
    </xf>
    <xf numFmtId="0" fontId="21" fillId="0" borderId="0" xfId="2" applyFont="1" applyAlignment="1">
      <alignment horizontal="center" vertical="center"/>
    </xf>
    <xf numFmtId="0" fontId="21" fillId="0" borderId="22" xfId="2" applyFont="1" applyBorder="1" applyAlignment="1">
      <alignment horizontal="right" vertical="center"/>
    </xf>
    <xf numFmtId="0" fontId="21" fillId="0" borderId="21" xfId="2" applyFont="1" applyBorder="1" applyAlignment="1">
      <alignment horizontal="right" vertical="center"/>
    </xf>
    <xf numFmtId="0" fontId="21" fillId="0" borderId="20" xfId="2" applyFont="1" applyBorder="1" applyAlignment="1">
      <alignment horizontal="right" vertical="center"/>
    </xf>
    <xf numFmtId="0" fontId="21" fillId="0" borderId="3" xfId="2" applyFont="1" applyBorder="1" applyAlignment="1">
      <alignment horizontal="right"/>
    </xf>
    <xf numFmtId="0" fontId="21" fillId="0" borderId="2" xfId="2" applyFont="1" applyBorder="1" applyAlignment="1">
      <alignment horizontal="right"/>
    </xf>
    <xf numFmtId="0" fontId="10" fillId="0" borderId="41" xfId="2" applyFont="1" applyBorder="1" applyAlignment="1">
      <alignment horizontal="left" vertical="center"/>
    </xf>
    <xf numFmtId="0" fontId="10" fillId="0" borderId="40" xfId="2" applyFont="1" applyBorder="1" applyAlignment="1">
      <alignment horizontal="left" vertical="center"/>
    </xf>
    <xf numFmtId="0" fontId="10" fillId="0" borderId="39" xfId="2" applyFont="1" applyBorder="1" applyAlignment="1">
      <alignment horizontal="left" vertical="center"/>
    </xf>
    <xf numFmtId="0" fontId="10" fillId="0" borderId="24" xfId="2" applyFont="1" applyBorder="1" applyAlignment="1">
      <alignment horizontal="left"/>
    </xf>
    <xf numFmtId="0" fontId="10" fillId="0" borderId="23" xfId="2" applyFont="1" applyBorder="1" applyAlignment="1">
      <alignment horizontal="left"/>
    </xf>
    <xf numFmtId="0" fontId="10" fillId="0" borderId="16" xfId="2" applyFont="1" applyBorder="1" applyAlignment="1">
      <alignment horizontal="left" vertical="center"/>
    </xf>
    <xf numFmtId="0" fontId="10" fillId="0" borderId="1" xfId="2" applyFont="1" applyBorder="1" applyAlignment="1">
      <alignment horizontal="left" vertical="center"/>
    </xf>
    <xf numFmtId="0" fontId="10" fillId="0" borderId="15" xfId="2" applyFont="1" applyBorder="1" applyAlignment="1">
      <alignment horizontal="left" vertical="center"/>
    </xf>
    <xf numFmtId="0" fontId="10" fillId="0" borderId="1" xfId="2" applyFont="1" applyBorder="1" applyAlignment="1">
      <alignment horizontal="left"/>
    </xf>
    <xf numFmtId="0" fontId="10" fillId="0" borderId="55" xfId="2" applyFont="1" applyBorder="1" applyAlignment="1">
      <alignment horizontal="left"/>
    </xf>
    <xf numFmtId="0" fontId="10" fillId="0" borderId="54" xfId="2" applyFont="1" applyBorder="1" applyAlignment="1">
      <alignment horizontal="left"/>
    </xf>
    <xf numFmtId="0" fontId="10" fillId="0" borderId="50" xfId="2" applyFont="1" applyBorder="1" applyAlignment="1">
      <alignment horizontal="left" wrapText="1"/>
    </xf>
    <xf numFmtId="0" fontId="10" fillId="0" borderId="14" xfId="2" applyFont="1" applyBorder="1" applyAlignment="1">
      <alignment horizontal="left" vertical="center"/>
    </xf>
    <xf numFmtId="0" fontId="10" fillId="0" borderId="13" xfId="2" applyFont="1" applyBorder="1" applyAlignment="1">
      <alignment horizontal="left" vertical="center"/>
    </xf>
    <xf numFmtId="0" fontId="10" fillId="0" borderId="12" xfId="2" applyFont="1" applyBorder="1" applyAlignment="1">
      <alignment horizontal="left" vertical="center"/>
    </xf>
    <xf numFmtId="0" fontId="21" fillId="0" borderId="4" xfId="2" applyFont="1" applyBorder="1" applyAlignment="1">
      <alignment horizontal="left" wrapText="1"/>
    </xf>
    <xf numFmtId="0" fontId="21" fillId="0" borderId="3" xfId="2" applyFont="1" applyBorder="1" applyAlignment="1">
      <alignment horizontal="left" wrapText="1"/>
    </xf>
    <xf numFmtId="0" fontId="21" fillId="0" borderId="2" xfId="2" applyFont="1" applyBorder="1" applyAlignment="1">
      <alignment horizontal="left" wrapText="1"/>
    </xf>
    <xf numFmtId="0" fontId="21" fillId="0" borderId="17" xfId="2" applyFont="1" applyBorder="1" applyAlignment="1">
      <alignment horizontal="left"/>
    </xf>
    <xf numFmtId="0" fontId="21" fillId="0" borderId="0" xfId="2" applyFont="1"/>
    <xf numFmtId="0" fontId="7" fillId="0" borderId="0" xfId="2" applyFont="1"/>
    <xf numFmtId="0" fontId="7" fillId="0" borderId="0" xfId="2" quotePrefix="1" applyFont="1"/>
    <xf numFmtId="0" fontId="8" fillId="0" borderId="0" xfId="2" applyFont="1" applyAlignment="1">
      <alignment horizontal="left"/>
    </xf>
    <xf numFmtId="0" fontId="8" fillId="0" borderId="0" xfId="2" applyFont="1" applyAlignment="1">
      <alignment horizontal="right"/>
    </xf>
    <xf numFmtId="0" fontId="8" fillId="0" borderId="0" xfId="2" applyFont="1"/>
    <xf numFmtId="0" fontId="4" fillId="0" borderId="38" xfId="2" applyFont="1" applyBorder="1" applyAlignment="1">
      <alignment horizontal="center"/>
    </xf>
    <xf numFmtId="0" fontId="4" fillId="0" borderId="37" xfId="2" applyFont="1" applyBorder="1" applyAlignment="1">
      <alignment horizontal="center"/>
    </xf>
    <xf numFmtId="0" fontId="4" fillId="0" borderId="36" xfId="2" applyFont="1" applyBorder="1" applyAlignment="1">
      <alignment horizontal="center"/>
    </xf>
    <xf numFmtId="0" fontId="4" fillId="0" borderId="35" xfId="2" applyFont="1" applyBorder="1" applyAlignment="1">
      <alignment horizontal="center"/>
    </xf>
    <xf numFmtId="0" fontId="4" fillId="0" borderId="35" xfId="2" applyFont="1" applyBorder="1" applyAlignment="1">
      <alignment horizontal="center" vertical="center"/>
    </xf>
    <xf numFmtId="0" fontId="4" fillId="0" borderId="34" xfId="2" applyFont="1" applyBorder="1" applyAlignment="1">
      <alignment horizontal="center"/>
    </xf>
    <xf numFmtId="0" fontId="7" fillId="0" borderId="0" xfId="2" applyFont="1" applyAlignment="1">
      <alignment horizontal="left"/>
    </xf>
    <xf numFmtId="0" fontId="7" fillId="0" borderId="0" xfId="2" applyFont="1" applyAlignment="1">
      <alignment horizontal="right"/>
    </xf>
    <xf numFmtId="0" fontId="4" fillId="0" borderId="40" xfId="2" applyFont="1" applyBorder="1" applyAlignment="1">
      <alignment horizontal="center"/>
    </xf>
    <xf numFmtId="0" fontId="4" fillId="0" borderId="39" xfId="2" applyFont="1" applyBorder="1" applyAlignment="1">
      <alignment horizontal="center"/>
    </xf>
    <xf numFmtId="2" fontId="3" fillId="0" borderId="22" xfId="2" applyNumberFormat="1" applyFont="1" applyBorder="1" applyAlignment="1">
      <alignment horizontal="right" vertical="center"/>
    </xf>
    <xf numFmtId="0" fontId="3" fillId="0" borderId="21" xfId="2" applyFont="1" applyBorder="1" applyAlignment="1">
      <alignment horizontal="right" vertical="center"/>
    </xf>
    <xf numFmtId="0" fontId="3" fillId="0" borderId="20" xfId="2" applyFont="1" applyBorder="1" applyAlignment="1">
      <alignment horizontal="right" vertical="center"/>
    </xf>
    <xf numFmtId="0" fontId="4" fillId="0" borderId="16" xfId="2" applyFont="1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4" fillId="0" borderId="15" xfId="2" applyFont="1" applyBorder="1" applyAlignment="1">
      <alignment horizontal="center"/>
    </xf>
    <xf numFmtId="0" fontId="1" fillId="0" borderId="32" xfId="2" applyFont="1" applyBorder="1"/>
    <xf numFmtId="0" fontId="1" fillId="0" borderId="31" xfId="2" applyFont="1" applyBorder="1"/>
    <xf numFmtId="0" fontId="1" fillId="0" borderId="33" xfId="2" applyFont="1" applyBorder="1"/>
    <xf numFmtId="2" fontId="1" fillId="0" borderId="16" xfId="2" applyNumberFormat="1" applyFont="1" applyBorder="1" applyAlignment="1">
      <alignment horizontal="right" vertical="center"/>
    </xf>
    <xf numFmtId="0" fontId="1" fillId="0" borderId="1" xfId="2" applyFont="1" applyBorder="1" applyAlignment="1">
      <alignment horizontal="right" vertical="center"/>
    </xf>
    <xf numFmtId="0" fontId="1" fillId="0" borderId="15" xfId="2" applyFont="1" applyBorder="1" applyAlignment="1">
      <alignment horizontal="left" vertical="center"/>
    </xf>
    <xf numFmtId="0" fontId="1" fillId="0" borderId="30" xfId="2" applyFont="1" applyBorder="1"/>
    <xf numFmtId="0" fontId="1" fillId="0" borderId="29" xfId="2" applyFont="1" applyBorder="1"/>
    <xf numFmtId="0" fontId="3" fillId="0" borderId="30" xfId="2" applyFont="1" applyBorder="1"/>
    <xf numFmtId="0" fontId="1" fillId="0" borderId="28" xfId="2" applyFont="1" applyBorder="1"/>
    <xf numFmtId="0" fontId="1" fillId="0" borderId="27" xfId="2" applyFont="1" applyBorder="1"/>
    <xf numFmtId="0" fontId="4" fillId="0" borderId="14" xfId="2" applyFont="1" applyBorder="1" applyAlignment="1">
      <alignment horizontal="center"/>
    </xf>
    <xf numFmtId="0" fontId="4" fillId="0" borderId="13" xfId="2" applyFont="1" applyBorder="1" applyAlignment="1">
      <alignment horizontal="center"/>
    </xf>
    <xf numFmtId="0" fontId="4" fillId="0" borderId="12" xfId="2" applyFont="1" applyBorder="1" applyAlignment="1">
      <alignment horizontal="center"/>
    </xf>
    <xf numFmtId="2" fontId="1" fillId="0" borderId="14" xfId="2" applyNumberFormat="1" applyFont="1" applyBorder="1" applyAlignment="1">
      <alignment horizontal="right" vertical="center"/>
    </xf>
    <xf numFmtId="0" fontId="1" fillId="0" borderId="13" xfId="2" applyFont="1" applyBorder="1" applyAlignment="1">
      <alignment horizontal="right" vertical="center"/>
    </xf>
    <xf numFmtId="0" fontId="1" fillId="0" borderId="12" xfId="2" applyFont="1" applyBorder="1" applyAlignment="1">
      <alignment horizontal="left" vertical="center"/>
    </xf>
    <xf numFmtId="0" fontId="3" fillId="0" borderId="27" xfId="2" applyFont="1" applyBorder="1"/>
    <xf numFmtId="0" fontId="1" fillId="0" borderId="26" xfId="2" applyFont="1" applyBorder="1"/>
    <xf numFmtId="0" fontId="3" fillId="0" borderId="19" xfId="2" applyFont="1" applyBorder="1" applyAlignment="1">
      <alignment horizontal="left" wrapText="1"/>
    </xf>
    <xf numFmtId="0" fontId="3" fillId="0" borderId="18" xfId="2" applyFont="1" applyBorder="1" applyAlignment="1">
      <alignment horizontal="left"/>
    </xf>
    <xf numFmtId="0" fontId="3" fillId="0" borderId="17" xfId="2" applyFont="1" applyBorder="1" applyAlignment="1">
      <alignment horizontal="left"/>
    </xf>
    <xf numFmtId="0" fontId="4" fillId="0" borderId="0" xfId="2" applyFont="1" applyAlignment="1">
      <alignment horizontal="left"/>
    </xf>
    <xf numFmtId="49" fontId="1" fillId="0" borderId="0" xfId="2" applyNumberFormat="1" applyFont="1" applyAlignment="1">
      <alignment horizontal="left"/>
    </xf>
    <xf numFmtId="0" fontId="7" fillId="0" borderId="56" xfId="0" applyFont="1" applyBorder="1" applyAlignment="1">
      <alignment horizontal="right"/>
    </xf>
    <xf numFmtId="0" fontId="8" fillId="0" borderId="2" xfId="0" applyFont="1" applyBorder="1" applyAlignment="1">
      <alignment horizontal="left" wrapText="1"/>
    </xf>
    <xf numFmtId="0" fontId="8" fillId="0" borderId="58" xfId="0" applyFont="1" applyBorder="1" applyAlignment="1">
      <alignment horizontal="left" wrapText="1"/>
    </xf>
    <xf numFmtId="0" fontId="8" fillId="0" borderId="43" xfId="0" applyFont="1" applyBorder="1" applyAlignment="1">
      <alignment horizontal="left" wrapText="1"/>
    </xf>
    <xf numFmtId="0" fontId="6" fillId="0" borderId="59" xfId="0" applyFont="1" applyBorder="1" applyAlignment="1">
      <alignment horizontal="left" wrapText="1"/>
    </xf>
    <xf numFmtId="0" fontId="4" fillId="0" borderId="57" xfId="0" applyFont="1" applyBorder="1" applyAlignment="1">
      <alignment horizontal="right"/>
    </xf>
    <xf numFmtId="0" fontId="11" fillId="14" borderId="60" xfId="0" applyFont="1" applyFill="1" applyBorder="1" applyAlignment="1">
      <alignment horizontal="right"/>
    </xf>
    <xf numFmtId="0" fontId="11" fillId="14" borderId="57" xfId="0" applyFont="1" applyFill="1" applyBorder="1" applyAlignment="1">
      <alignment horizontal="right"/>
    </xf>
    <xf numFmtId="0" fontId="4" fillId="0" borderId="60" xfId="0" applyFont="1" applyBorder="1" applyAlignment="1">
      <alignment horizontal="right"/>
    </xf>
    <xf numFmtId="0" fontId="7" fillId="0" borderId="61" xfId="0" applyFont="1" applyBorder="1" applyAlignment="1">
      <alignment horizontal="right"/>
    </xf>
    <xf numFmtId="0" fontId="7" fillId="0" borderId="31" xfId="0" applyFont="1" applyBorder="1" applyAlignment="1">
      <alignment horizontal="right"/>
    </xf>
    <xf numFmtId="0" fontId="7" fillId="0" borderId="62" xfId="0" applyFont="1" applyBorder="1" applyAlignment="1">
      <alignment horizontal="right"/>
    </xf>
    <xf numFmtId="0" fontId="4" fillId="0" borderId="51" xfId="0" applyFont="1" applyBorder="1" applyAlignment="1">
      <alignment horizontal="left"/>
    </xf>
    <xf numFmtId="164" fontId="7" fillId="0" borderId="51" xfId="0" applyNumberFormat="1" applyFont="1" applyBorder="1" applyAlignment="1">
      <alignment horizontal="left"/>
    </xf>
    <xf numFmtId="164" fontId="7" fillId="0" borderId="52" xfId="0" applyNumberFormat="1" applyFont="1" applyBorder="1" applyAlignment="1">
      <alignment horizontal="left"/>
    </xf>
    <xf numFmtId="0" fontId="4" fillId="0" borderId="53" xfId="0" applyFont="1" applyBorder="1" applyAlignment="1">
      <alignment horizontal="left"/>
    </xf>
    <xf numFmtId="164" fontId="7" fillId="0" borderId="53" xfId="0" applyNumberFormat="1" applyFont="1" applyBorder="1" applyAlignment="1">
      <alignment horizontal="left"/>
    </xf>
    <xf numFmtId="164" fontId="7" fillId="0" borderId="32" xfId="0" applyNumberFormat="1" applyFont="1" applyBorder="1" applyAlignment="1">
      <alignment horizontal="left"/>
    </xf>
    <xf numFmtId="0" fontId="21" fillId="0" borderId="19" xfId="2" applyFont="1" applyFill="1" applyBorder="1" applyAlignment="1">
      <alignment horizontal="left" wrapText="1"/>
    </xf>
    <xf numFmtId="0" fontId="21" fillId="0" borderId="21" xfId="2" applyFont="1" applyBorder="1" applyAlignment="1">
      <alignment horizontal="right"/>
    </xf>
    <xf numFmtId="0" fontId="10" fillId="0" borderId="13" xfId="2" applyFont="1" applyBorder="1" applyAlignment="1">
      <alignment horizontal="left"/>
    </xf>
    <xf numFmtId="0" fontId="10" fillId="0" borderId="40" xfId="2" applyFont="1" applyBorder="1" applyAlignment="1">
      <alignment horizontal="left"/>
    </xf>
    <xf numFmtId="0" fontId="3" fillId="0" borderId="22" xfId="0" applyFont="1" applyBorder="1"/>
    <xf numFmtId="0" fontId="0" fillId="0" borderId="14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0" xfId="0" applyBorder="1"/>
    <xf numFmtId="0" fontId="6" fillId="0" borderId="0" xfId="0" applyFont="1" applyBorder="1" applyAlignment="1">
      <alignment horizontal="left" wrapText="1"/>
    </xf>
    <xf numFmtId="164" fontId="7" fillId="0" borderId="0" xfId="0" applyNumberFormat="1" applyFont="1" applyBorder="1" applyAlignment="1">
      <alignment horizontal="left"/>
    </xf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8" fillId="0" borderId="0" xfId="0" applyFont="1" applyFill="1" applyBorder="1"/>
    <xf numFmtId="0" fontId="1" fillId="0" borderId="0" xfId="0" applyFont="1" applyBorder="1"/>
    <xf numFmtId="0" fontId="0" fillId="0" borderId="25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right" vertical="center"/>
    </xf>
    <xf numFmtId="0" fontId="0" fillId="0" borderId="23" xfId="0" applyFont="1" applyFill="1" applyBorder="1" applyAlignment="1">
      <alignment horizontal="left" vertical="center"/>
    </xf>
    <xf numFmtId="0" fontId="0" fillId="0" borderId="15" xfId="0" applyFont="1" applyFill="1" applyBorder="1" applyAlignment="1">
      <alignment horizontal="left" vertical="center" wrapText="1"/>
    </xf>
    <xf numFmtId="0" fontId="19" fillId="0" borderId="0" xfId="0" applyFont="1"/>
    <xf numFmtId="2" fontId="0" fillId="0" borderId="0" xfId="0" applyNumberFormat="1"/>
    <xf numFmtId="0" fontId="24" fillId="0" borderId="13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5" xfId="0" applyFont="1" applyBorder="1" applyAlignment="1">
      <alignment horizontal="center" wrapText="1"/>
    </xf>
    <xf numFmtId="0" fontId="24" fillId="0" borderId="40" xfId="0" applyFont="1" applyBorder="1" applyAlignment="1">
      <alignment horizontal="center"/>
    </xf>
    <xf numFmtId="0" fontId="24" fillId="0" borderId="54" xfId="0" applyFont="1" applyBorder="1" applyAlignment="1">
      <alignment horizontal="center"/>
    </xf>
    <xf numFmtId="0" fontId="25" fillId="0" borderId="39" xfId="0" applyFont="1" applyBorder="1" applyAlignment="1">
      <alignment horizontal="center"/>
    </xf>
    <xf numFmtId="0" fontId="25" fillId="0" borderId="40" xfId="0" applyFont="1" applyBorder="1" applyAlignment="1">
      <alignment horizontal="center"/>
    </xf>
    <xf numFmtId="0" fontId="24" fillId="0" borderId="12" xfId="0" applyFont="1" applyBorder="1" applyAlignment="1">
      <alignment horizontal="center" wrapText="1"/>
    </xf>
    <xf numFmtId="0" fontId="24" fillId="0" borderId="39" xfId="0" applyFont="1" applyBorder="1" applyAlignment="1">
      <alignment horizontal="center" wrapText="1"/>
    </xf>
    <xf numFmtId="0" fontId="24" fillId="0" borderId="50" xfId="0" applyFont="1" applyBorder="1" applyAlignment="1">
      <alignment horizontal="center" wrapText="1"/>
    </xf>
    <xf numFmtId="0" fontId="24" fillId="0" borderId="14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41" xfId="0" applyFont="1" applyBorder="1" applyAlignment="1">
      <alignment horizontal="center"/>
    </xf>
    <xf numFmtId="0" fontId="24" fillId="0" borderId="55" xfId="0" applyFont="1" applyBorder="1" applyAlignment="1">
      <alignment horizontal="center"/>
    </xf>
    <xf numFmtId="0" fontId="25" fillId="0" borderId="17" xfId="0" applyFont="1" applyBorder="1" applyAlignment="1">
      <alignment horizontal="center" wrapText="1"/>
    </xf>
    <xf numFmtId="0" fontId="25" fillId="0" borderId="18" xfId="0" applyFont="1" applyBorder="1" applyAlignment="1">
      <alignment horizontal="center" wrapText="1"/>
    </xf>
    <xf numFmtId="0" fontId="25" fillId="0" borderId="19" xfId="0" applyFont="1" applyBorder="1" applyAlignment="1">
      <alignment horizontal="center" wrapText="1"/>
    </xf>
    <xf numFmtId="0" fontId="25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30" xfId="0" applyFont="1" applyBorder="1"/>
    <xf numFmtId="0" fontId="0" fillId="0" borderId="28" xfId="0" applyFont="1" applyBorder="1"/>
    <xf numFmtId="0" fontId="0" fillId="0" borderId="32" xfId="0" applyFont="1" applyBorder="1"/>
    <xf numFmtId="0" fontId="0" fillId="0" borderId="31" xfId="0" applyFont="1" applyBorder="1"/>
    <xf numFmtId="0" fontId="7" fillId="0" borderId="43" xfId="0" applyFont="1" applyBorder="1"/>
    <xf numFmtId="0" fontId="4" fillId="0" borderId="1" xfId="0" applyFont="1" applyFill="1" applyBorder="1" applyAlignment="1">
      <alignment horizontal="right"/>
    </xf>
    <xf numFmtId="0" fontId="8" fillId="13" borderId="63" xfId="0" applyFont="1" applyFill="1" applyBorder="1"/>
    <xf numFmtId="0" fontId="0" fillId="0" borderId="44" xfId="0" applyFont="1" applyBorder="1"/>
    <xf numFmtId="0" fontId="26" fillId="15" borderId="15" xfId="5" applyBorder="1"/>
    <xf numFmtId="0" fontId="4" fillId="0" borderId="15" xfId="5" applyFont="1" applyFill="1" applyBorder="1"/>
    <xf numFmtId="0" fontId="7" fillId="0" borderId="64" xfId="0" applyFont="1" applyBorder="1"/>
    <xf numFmtId="0" fontId="4" fillId="0" borderId="39" xfId="5" applyFont="1" applyFill="1" applyBorder="1"/>
    <xf numFmtId="0" fontId="0" fillId="0" borderId="1" xfId="0" applyBorder="1"/>
    <xf numFmtId="0" fontId="0" fillId="0" borderId="16" xfId="0" applyBorder="1"/>
    <xf numFmtId="0" fontId="0" fillId="0" borderId="40" xfId="0" applyBorder="1"/>
    <xf numFmtId="0" fontId="0" fillId="0" borderId="41" xfId="0" applyBorder="1"/>
    <xf numFmtId="0" fontId="4" fillId="0" borderId="50" xfId="0" applyFont="1" applyFill="1" applyBorder="1"/>
    <xf numFmtId="0" fontId="4" fillId="0" borderId="15" xfId="0" applyFont="1" applyFill="1" applyBorder="1"/>
    <xf numFmtId="0" fontId="4" fillId="0" borderId="39" xfId="0" applyFont="1" applyFill="1" applyBorder="1"/>
    <xf numFmtId="0" fontId="4" fillId="0" borderId="23" xfId="0" applyFont="1" applyFill="1" applyBorder="1"/>
    <xf numFmtId="0" fontId="4" fillId="0" borderId="40" xfId="0" applyFont="1" applyFill="1" applyBorder="1" applyAlignment="1">
      <alignment horizontal="right"/>
    </xf>
    <xf numFmtId="0" fontId="4" fillId="0" borderId="12" xfId="5" applyFont="1" applyFill="1" applyBorder="1"/>
    <xf numFmtId="0" fontId="4" fillId="0" borderId="13" xfId="0" applyFont="1" applyFill="1" applyBorder="1" applyAlignment="1">
      <alignment horizontal="right"/>
    </xf>
    <xf numFmtId="0" fontId="0" fillId="0" borderId="13" xfId="0" applyBorder="1"/>
    <xf numFmtId="0" fontId="0" fillId="0" borderId="1" xfId="0" applyFont="1" applyBorder="1"/>
    <xf numFmtId="0" fontId="4" fillId="0" borderId="12" xfId="0" applyFont="1" applyFill="1" applyBorder="1"/>
    <xf numFmtId="0" fontId="4" fillId="0" borderId="24" xfId="0" applyFont="1" applyFill="1" applyBorder="1" applyAlignment="1">
      <alignment horizontal="right"/>
    </xf>
    <xf numFmtId="0" fontId="0" fillId="0" borderId="65" xfId="0" applyFont="1" applyBorder="1"/>
    <xf numFmtId="0" fontId="0" fillId="0" borderId="41" xfId="0" applyFont="1" applyBorder="1"/>
    <xf numFmtId="0" fontId="0" fillId="0" borderId="14" xfId="0" applyBorder="1"/>
    <xf numFmtId="0" fontId="27" fillId="0" borderId="13" xfId="0" applyFont="1" applyBorder="1"/>
    <xf numFmtId="0" fontId="27" fillId="0" borderId="1" xfId="0" applyFont="1" applyBorder="1"/>
    <xf numFmtId="0" fontId="27" fillId="0" borderId="40" xfId="0" applyFont="1" applyBorder="1"/>
    <xf numFmtId="0" fontId="4" fillId="16" borderId="15" xfId="5" applyFont="1" applyFill="1" applyBorder="1"/>
    <xf numFmtId="0" fontId="0" fillId="16" borderId="1" xfId="0" applyFill="1" applyBorder="1"/>
    <xf numFmtId="0" fontId="27" fillId="16" borderId="1" xfId="0" applyFont="1" applyFill="1" applyBorder="1"/>
    <xf numFmtId="0" fontId="0" fillId="16" borderId="16" xfId="0" applyFill="1" applyBorder="1"/>
    <xf numFmtId="0" fontId="0" fillId="16" borderId="0" xfId="0" applyFill="1" applyBorder="1"/>
    <xf numFmtId="0" fontId="3" fillId="16" borderId="2" xfId="0" applyFont="1" applyFill="1" applyBorder="1"/>
    <xf numFmtId="0" fontId="3" fillId="16" borderId="3" xfId="0" applyFont="1" applyFill="1" applyBorder="1"/>
    <xf numFmtId="0" fontId="3" fillId="16" borderId="4" xfId="0" applyFont="1" applyFill="1" applyBorder="1"/>
    <xf numFmtId="0" fontId="26" fillId="15" borderId="20" xfId="5" applyBorder="1"/>
    <xf numFmtId="0" fontId="2" fillId="2" borderId="15" xfId="1" applyBorder="1"/>
    <xf numFmtId="0" fontId="7" fillId="0" borderId="1" xfId="0" applyFont="1" applyBorder="1"/>
    <xf numFmtId="0" fontId="4" fillId="0" borderId="54" xfId="0" applyFont="1" applyFill="1" applyBorder="1" applyAlignment="1">
      <alignment horizontal="right"/>
    </xf>
    <xf numFmtId="0" fontId="8" fillId="13" borderId="66" xfId="0" applyFont="1" applyFill="1" applyBorder="1"/>
    <xf numFmtId="0" fontId="8" fillId="13" borderId="66" xfId="0" applyFont="1" applyFill="1" applyBorder="1" applyAlignment="1">
      <alignment wrapText="1"/>
    </xf>
    <xf numFmtId="0" fontId="4" fillId="0" borderId="23" xfId="5" applyFont="1" applyFill="1" applyBorder="1"/>
    <xf numFmtId="0" fontId="7" fillId="0" borderId="13" xfId="0" applyFont="1" applyBorder="1"/>
    <xf numFmtId="0" fontId="0" fillId="0" borderId="14" xfId="0" applyFont="1" applyBorder="1"/>
    <xf numFmtId="0" fontId="0" fillId="0" borderId="16" xfId="0" applyFont="1" applyBorder="1"/>
    <xf numFmtId="0" fontId="26" fillId="15" borderId="16" xfId="5" applyBorder="1"/>
    <xf numFmtId="0" fontId="26" fillId="0" borderId="16" xfId="5" applyFill="1" applyBorder="1"/>
    <xf numFmtId="0" fontId="7" fillId="0" borderId="40" xfId="0" applyFont="1" applyBorder="1"/>
    <xf numFmtId="0" fontId="7" fillId="0" borderId="67" xfId="0" applyFont="1" applyBorder="1"/>
    <xf numFmtId="0" fontId="0" fillId="0" borderId="55" xfId="0" applyFont="1" applyBorder="1"/>
    <xf numFmtId="0" fontId="8" fillId="13" borderId="68" xfId="0" applyFont="1" applyFill="1" applyBorder="1"/>
    <xf numFmtId="0" fontId="7" fillId="0" borderId="69" xfId="0" applyFont="1" applyBorder="1"/>
    <xf numFmtId="0" fontId="26" fillId="15" borderId="65" xfId="5" applyBorder="1"/>
    <xf numFmtId="0" fontId="0" fillId="0" borderId="70" xfId="0" applyFont="1" applyBorder="1"/>
    <xf numFmtId="0" fontId="7" fillId="0" borderId="54" xfId="0" applyFont="1" applyBorder="1"/>
    <xf numFmtId="0" fontId="7" fillId="0" borderId="24" xfId="0" applyFont="1" applyBorder="1"/>
    <xf numFmtId="0" fontId="0" fillId="0" borderId="25" xfId="0" applyFont="1" applyBorder="1"/>
    <xf numFmtId="0" fontId="4" fillId="0" borderId="21" xfId="0" applyFont="1" applyFill="1" applyBorder="1" applyAlignment="1">
      <alignment horizontal="right"/>
    </xf>
    <xf numFmtId="0" fontId="7" fillId="0" borderId="21" xfId="0" applyFont="1" applyBorder="1"/>
    <xf numFmtId="0" fontId="0" fillId="0" borderId="21" xfId="0" applyBorder="1"/>
    <xf numFmtId="0" fontId="26" fillId="15" borderId="22" xfId="5" applyBorder="1"/>
    <xf numFmtId="0" fontId="18" fillId="0" borderId="71" xfId="2" applyBorder="1"/>
    <xf numFmtId="0" fontId="18" fillId="0" borderId="72" xfId="2" applyBorder="1"/>
    <xf numFmtId="0" fontId="18" fillId="0" borderId="73" xfId="2" applyBorder="1"/>
    <xf numFmtId="0" fontId="18" fillId="0" borderId="74" xfId="2" applyBorder="1"/>
    <xf numFmtId="0" fontId="18" fillId="0" borderId="75" xfId="2" applyBorder="1"/>
    <xf numFmtId="0" fontId="18" fillId="0" borderId="76" xfId="2" applyBorder="1"/>
    <xf numFmtId="0" fontId="18" fillId="0" borderId="77" xfId="2" applyBorder="1"/>
    <xf numFmtId="0" fontId="4" fillId="0" borderId="78" xfId="2" applyFont="1" applyBorder="1" applyAlignment="1">
      <alignment horizontal="center"/>
    </xf>
    <xf numFmtId="0" fontId="4" fillId="0" borderId="79" xfId="2" applyFont="1" applyBorder="1" applyAlignment="1">
      <alignment horizontal="center"/>
    </xf>
    <xf numFmtId="0" fontId="4" fillId="0" borderId="80" xfId="2" applyFont="1" applyBorder="1" applyAlignment="1">
      <alignment horizontal="center"/>
    </xf>
    <xf numFmtId="0" fontId="4" fillId="0" borderId="81" xfId="2" applyFont="1" applyBorder="1" applyAlignment="1">
      <alignment horizontal="center"/>
    </xf>
    <xf numFmtId="0" fontId="4" fillId="0" borderId="82" xfId="2" applyFont="1" applyBorder="1" applyAlignment="1">
      <alignment horizontal="center"/>
    </xf>
    <xf numFmtId="0" fontId="4" fillId="0" borderId="83" xfId="2" applyFont="1" applyBorder="1" applyAlignment="1">
      <alignment horizontal="center"/>
    </xf>
    <xf numFmtId="0" fontId="3" fillId="0" borderId="0" xfId="2" applyFont="1" applyAlignment="1"/>
    <xf numFmtId="0" fontId="4" fillId="0" borderId="0" xfId="2" applyFont="1" applyAlignment="1">
      <alignment horizontal="center"/>
    </xf>
    <xf numFmtId="164" fontId="7" fillId="0" borderId="0" xfId="2" applyNumberFormat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0" fontId="21" fillId="0" borderId="4" xfId="2" applyFont="1" applyBorder="1" applyAlignment="1">
      <alignment horizontal="right"/>
    </xf>
    <xf numFmtId="0" fontId="1" fillId="0" borderId="0" xfId="2" applyFont="1" applyBorder="1"/>
    <xf numFmtId="49" fontId="1" fillId="0" borderId="0" xfId="2" applyNumberFormat="1" applyFont="1"/>
    <xf numFmtId="0" fontId="4" fillId="0" borderId="0" xfId="0" applyFont="1"/>
    <xf numFmtId="2" fontId="10" fillId="0" borderId="14" xfId="2" applyNumberFormat="1" applyFont="1" applyBorder="1" applyAlignment="1">
      <alignment horizontal="left" vertical="center" wrapText="1"/>
    </xf>
    <xf numFmtId="2" fontId="10" fillId="0" borderId="41" xfId="2" applyNumberFormat="1" applyFont="1" applyBorder="1" applyAlignment="1">
      <alignment horizontal="left" vertical="center" wrapText="1"/>
    </xf>
    <xf numFmtId="2" fontId="21" fillId="0" borderId="22" xfId="2" applyNumberFormat="1" applyFont="1" applyBorder="1" applyAlignment="1">
      <alignment horizontal="right" vertical="center" wrapText="1"/>
    </xf>
    <xf numFmtId="0" fontId="3" fillId="0" borderId="0" xfId="2" applyFont="1" applyAlignment="1">
      <alignment horizontal="right"/>
    </xf>
    <xf numFmtId="0" fontId="1" fillId="0" borderId="23" xfId="2" applyFont="1" applyBorder="1" applyAlignment="1">
      <alignment horizontal="left" vertical="center"/>
    </xf>
    <xf numFmtId="0" fontId="1" fillId="0" borderId="24" xfId="2" applyFont="1" applyBorder="1" applyAlignment="1">
      <alignment horizontal="right" vertical="center"/>
    </xf>
    <xf numFmtId="2" fontId="1" fillId="0" borderId="25" xfId="2" applyNumberFormat="1" applyFont="1" applyBorder="1" applyAlignment="1">
      <alignment horizontal="right" vertical="center"/>
    </xf>
    <xf numFmtId="0" fontId="1" fillId="0" borderId="2" xfId="2" quotePrefix="1" applyFont="1" applyBorder="1" applyAlignment="1">
      <alignment horizontal="left" vertical="center"/>
    </xf>
    <xf numFmtId="0" fontId="1" fillId="0" borderId="3" xfId="2" applyFont="1" applyBorder="1" applyAlignment="1">
      <alignment vertical="center"/>
    </xf>
    <xf numFmtId="2" fontId="1" fillId="0" borderId="4" xfId="2" applyNumberFormat="1" applyFont="1" applyBorder="1" applyAlignment="1">
      <alignment horizontal="right" vertical="center"/>
    </xf>
    <xf numFmtId="0" fontId="4" fillId="0" borderId="85" xfId="2" applyFont="1" applyBorder="1" applyAlignment="1">
      <alignment horizontal="center"/>
    </xf>
    <xf numFmtId="0" fontId="4" fillId="0" borderId="84" xfId="2" applyFont="1" applyBorder="1" applyAlignment="1">
      <alignment horizontal="center"/>
    </xf>
    <xf numFmtId="0" fontId="4" fillId="0" borderId="87" xfId="2" applyFont="1" applyBorder="1" applyAlignment="1">
      <alignment horizontal="center"/>
    </xf>
    <xf numFmtId="0" fontId="4" fillId="0" borderId="88" xfId="2" applyFont="1" applyBorder="1" applyAlignment="1">
      <alignment horizontal="center"/>
    </xf>
    <xf numFmtId="0" fontId="4" fillId="0" borderId="86" xfId="2" applyFont="1" applyBorder="1" applyAlignment="1">
      <alignment horizontal="center"/>
    </xf>
    <xf numFmtId="0" fontId="4" fillId="0" borderId="89" xfId="2" applyFont="1" applyBorder="1" applyAlignment="1">
      <alignment horizontal="center"/>
    </xf>
    <xf numFmtId="0" fontId="0" fillId="10" borderId="90" xfId="0" applyFill="1" applyBorder="1"/>
    <xf numFmtId="0" fontId="4" fillId="10" borderId="81" xfId="0" applyFont="1" applyFill="1" applyBorder="1" applyAlignment="1">
      <alignment horizontal="center"/>
    </xf>
    <xf numFmtId="0" fontId="4" fillId="10" borderId="82" xfId="0" applyFont="1" applyFill="1" applyBorder="1" applyAlignment="1">
      <alignment horizontal="center"/>
    </xf>
    <xf numFmtId="0" fontId="4" fillId="10" borderId="83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24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right"/>
    </xf>
    <xf numFmtId="0" fontId="21" fillId="0" borderId="0" xfId="0" applyFont="1" applyFill="1" applyAlignment="1">
      <alignment horizontal="center" vertical="center" wrapText="1"/>
    </xf>
    <xf numFmtId="0" fontId="0" fillId="8" borderId="91" xfId="0" applyFont="1" applyFill="1" applyBorder="1"/>
    <xf numFmtId="0" fontId="0" fillId="9" borderId="91" xfId="0" applyFill="1" applyBorder="1"/>
    <xf numFmtId="0" fontId="4" fillId="8" borderId="92" xfId="0" applyFont="1" applyFill="1" applyBorder="1" applyAlignment="1">
      <alignment horizontal="center"/>
    </xf>
    <xf numFmtId="0" fontId="4" fillId="8" borderId="93" xfId="0" applyFont="1" applyFill="1" applyBorder="1" applyAlignment="1">
      <alignment horizontal="center"/>
    </xf>
    <xf numFmtId="0" fontId="4" fillId="8" borderId="94" xfId="0" applyFont="1" applyFill="1" applyBorder="1" applyAlignment="1">
      <alignment horizontal="center"/>
    </xf>
    <xf numFmtId="0" fontId="4" fillId="9" borderId="92" xfId="0" applyFont="1" applyFill="1" applyBorder="1" applyAlignment="1">
      <alignment horizontal="center"/>
    </xf>
    <xf numFmtId="0" fontId="4" fillId="9" borderId="93" xfId="0" applyFont="1" applyFill="1" applyBorder="1" applyAlignment="1">
      <alignment horizontal="center"/>
    </xf>
    <xf numFmtId="0" fontId="4" fillId="9" borderId="94" xfId="0" applyFont="1" applyFill="1" applyBorder="1" applyAlignment="1">
      <alignment horizontal="center"/>
    </xf>
    <xf numFmtId="0" fontId="4" fillId="6" borderId="94" xfId="0" applyFont="1" applyFill="1" applyBorder="1" applyAlignment="1">
      <alignment horizontal="center"/>
    </xf>
    <xf numFmtId="0" fontId="4" fillId="7" borderId="94" xfId="0" applyFont="1" applyFill="1" applyBorder="1" applyAlignment="1">
      <alignment horizontal="center"/>
    </xf>
    <xf numFmtId="0" fontId="0" fillId="0" borderId="50" xfId="0" applyBorder="1"/>
    <xf numFmtId="0" fontId="0" fillId="0" borderId="54" xfId="0" applyBorder="1"/>
    <xf numFmtId="0" fontId="0" fillId="0" borderId="15" xfId="0" applyBorder="1"/>
    <xf numFmtId="0" fontId="6" fillId="13" borderId="49" xfId="0" applyFont="1" applyFill="1" applyBorder="1"/>
    <xf numFmtId="0" fontId="4" fillId="0" borderId="1" xfId="0" applyFont="1" applyBorder="1" applyAlignment="1">
      <alignment horizontal="right"/>
    </xf>
    <xf numFmtId="0" fontId="4" fillId="0" borderId="40" xfId="0" applyFont="1" applyBorder="1" applyAlignment="1">
      <alignment horizontal="right"/>
    </xf>
    <xf numFmtId="0" fontId="4" fillId="0" borderId="24" xfId="0" applyFont="1" applyBorder="1" applyAlignment="1">
      <alignment horizontal="right"/>
    </xf>
    <xf numFmtId="0" fontId="0" fillId="0" borderId="24" xfId="0" applyBorder="1"/>
    <xf numFmtId="0" fontId="4" fillId="0" borderId="13" xfId="0" applyFont="1" applyBorder="1" applyAlignment="1">
      <alignment horizontal="right"/>
    </xf>
    <xf numFmtId="0" fontId="4" fillId="0" borderId="54" xfId="0" applyFont="1" applyBorder="1" applyAlignment="1">
      <alignment horizontal="right"/>
    </xf>
    <xf numFmtId="0" fontId="8" fillId="13" borderId="95" xfId="0" applyFont="1" applyFill="1" applyBorder="1" applyAlignment="1">
      <alignment wrapText="1"/>
    </xf>
    <xf numFmtId="164" fontId="7" fillId="17" borderId="12" xfId="2" applyNumberFormat="1" applyFont="1" applyFill="1" applyBorder="1" applyAlignment="1">
      <alignment horizontal="center"/>
    </xf>
    <xf numFmtId="164" fontId="7" fillId="17" borderId="13" xfId="2" applyNumberFormat="1" applyFont="1" applyFill="1" applyBorder="1" applyAlignment="1">
      <alignment horizontal="center"/>
    </xf>
    <xf numFmtId="164" fontId="7" fillId="17" borderId="14" xfId="2" applyNumberFormat="1" applyFont="1" applyFill="1" applyBorder="1" applyAlignment="1">
      <alignment horizontal="center"/>
    </xf>
    <xf numFmtId="164" fontId="7" fillId="17" borderId="15" xfId="2" applyNumberFormat="1" applyFont="1" applyFill="1" applyBorder="1" applyAlignment="1">
      <alignment horizontal="center"/>
    </xf>
    <xf numFmtId="164" fontId="7" fillId="17" borderId="1" xfId="2" applyNumberFormat="1" applyFont="1" applyFill="1" applyBorder="1" applyAlignment="1">
      <alignment horizontal="center"/>
    </xf>
    <xf numFmtId="164" fontId="7" fillId="17" borderId="16" xfId="2" applyNumberFormat="1" applyFont="1" applyFill="1" applyBorder="1" applyAlignment="1">
      <alignment horizontal="center"/>
    </xf>
    <xf numFmtId="164" fontId="7" fillId="18" borderId="12" xfId="2" applyNumberFormat="1" applyFont="1" applyFill="1" applyBorder="1" applyAlignment="1">
      <alignment horizontal="center"/>
    </xf>
    <xf numFmtId="164" fontId="7" fillId="18" borderId="13" xfId="2" applyNumberFormat="1" applyFont="1" applyFill="1" applyBorder="1" applyAlignment="1">
      <alignment horizontal="center"/>
    </xf>
    <xf numFmtId="164" fontId="7" fillId="18" borderId="14" xfId="2" applyNumberFormat="1" applyFont="1" applyFill="1" applyBorder="1" applyAlignment="1">
      <alignment horizontal="center"/>
    </xf>
    <xf numFmtId="164" fontId="7" fillId="18" borderId="15" xfId="2" applyNumberFormat="1" applyFont="1" applyFill="1" applyBorder="1" applyAlignment="1">
      <alignment horizontal="center"/>
    </xf>
    <xf numFmtId="164" fontId="7" fillId="18" borderId="1" xfId="2" applyNumberFormat="1" applyFont="1" applyFill="1" applyBorder="1" applyAlignment="1">
      <alignment horizontal="center"/>
    </xf>
    <xf numFmtId="164" fontId="7" fillId="18" borderId="16" xfId="2" applyNumberFormat="1" applyFont="1" applyFill="1" applyBorder="1" applyAlignment="1">
      <alignment horizontal="center"/>
    </xf>
    <xf numFmtId="164" fontId="0" fillId="18" borderId="54" xfId="0" applyNumberFormat="1" applyFill="1" applyBorder="1"/>
    <xf numFmtId="164" fontId="0" fillId="18" borderId="1" xfId="0" applyNumberFormat="1" applyFill="1" applyBorder="1"/>
    <xf numFmtId="164" fontId="0" fillId="18" borderId="24" xfId="0" applyNumberFormat="1" applyFill="1" applyBorder="1"/>
    <xf numFmtId="164" fontId="0" fillId="18" borderId="13" xfId="0" applyNumberFormat="1" applyFill="1" applyBorder="1"/>
    <xf numFmtId="164" fontId="0" fillId="18" borderId="40" xfId="0" applyNumberFormat="1" applyFill="1" applyBorder="1"/>
    <xf numFmtId="164" fontId="0" fillId="17" borderId="55" xfId="0" applyNumberFormat="1" applyFill="1" applyBorder="1"/>
    <xf numFmtId="164" fontId="0" fillId="17" borderId="16" xfId="0" applyNumberFormat="1" applyFill="1" applyBorder="1"/>
    <xf numFmtId="164" fontId="0" fillId="17" borderId="25" xfId="0" applyNumberFormat="1" applyFill="1" applyBorder="1"/>
    <xf numFmtId="164" fontId="0" fillId="17" borderId="14" xfId="0" applyNumberFormat="1" applyFill="1" applyBorder="1"/>
    <xf numFmtId="164" fontId="0" fillId="17" borderId="41" xfId="0" applyNumberFormat="1" applyFill="1" applyBorder="1"/>
    <xf numFmtId="0" fontId="3" fillId="16" borderId="49" xfId="0" applyFont="1" applyFill="1" applyBorder="1"/>
    <xf numFmtId="0" fontId="3" fillId="16" borderId="66" xfId="0" applyFont="1" applyFill="1" applyBorder="1"/>
    <xf numFmtId="0" fontId="3" fillId="16" borderId="95" xfId="0" applyFont="1" applyFill="1" applyBorder="1"/>
    <xf numFmtId="0" fontId="0" fillId="0" borderId="55" xfId="0" applyBorder="1"/>
    <xf numFmtId="0" fontId="0" fillId="0" borderId="39" xfId="0" applyBorder="1"/>
    <xf numFmtId="0" fontId="3" fillId="0" borderId="20" xfId="0" applyFont="1" applyFill="1" applyBorder="1"/>
    <xf numFmtId="0" fontId="3" fillId="0" borderId="21" xfId="0" applyFont="1" applyFill="1" applyBorder="1"/>
    <xf numFmtId="0" fontId="0" fillId="0" borderId="40" xfId="0" applyFont="1" applyFill="1" applyBorder="1" applyAlignment="1">
      <alignment horizontal="left"/>
    </xf>
    <xf numFmtId="0" fontId="0" fillId="0" borderId="0" xfId="2" applyFont="1"/>
    <xf numFmtId="0" fontId="4" fillId="0" borderId="5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6" fillId="0" borderId="0" xfId="0" applyFont="1" applyFill="1" applyAlignment="1">
      <alignment horizontal="right"/>
    </xf>
    <xf numFmtId="0" fontId="4" fillId="0" borderId="0" xfId="0" applyFont="1" applyFill="1" applyAlignment="1">
      <alignment horizontal="left"/>
    </xf>
    <xf numFmtId="0" fontId="0" fillId="0" borderId="22" xfId="0" applyFont="1" applyFill="1" applyBorder="1" applyAlignment="1">
      <alignment horizontal="left" wrapText="1"/>
    </xf>
    <xf numFmtId="0" fontId="0" fillId="0" borderId="20" xfId="0" quotePrefix="1" applyFont="1" applyFill="1" applyBorder="1" applyAlignment="1">
      <alignment horizontal="left" wrapText="1"/>
    </xf>
    <xf numFmtId="0" fontId="0" fillId="0" borderId="21" xfId="0" applyFont="1" applyFill="1" applyBorder="1" applyAlignment="1">
      <alignment horizontal="left" wrapText="1"/>
    </xf>
    <xf numFmtId="0" fontId="0" fillId="0" borderId="39" xfId="0" applyFont="1" applyFill="1" applyBorder="1" applyAlignment="1">
      <alignment horizontal="left" wrapText="1"/>
    </xf>
    <xf numFmtId="0" fontId="0" fillId="0" borderId="40" xfId="0" applyFont="1" applyFill="1" applyBorder="1" applyAlignment="1">
      <alignment horizontal="left" wrapText="1"/>
    </xf>
    <xf numFmtId="0" fontId="0" fillId="0" borderId="41" xfId="0" applyFont="1" applyFill="1" applyBorder="1" applyAlignment="1">
      <alignment horizontal="left" wrapText="1"/>
    </xf>
    <xf numFmtId="0" fontId="6" fillId="0" borderId="21" xfId="0" applyFont="1" applyFill="1" applyBorder="1" applyAlignment="1">
      <alignment horizontal="right" wrapText="1"/>
    </xf>
    <xf numFmtId="0" fontId="6" fillId="0" borderId="22" xfId="0" applyFont="1" applyFill="1" applyBorder="1" applyAlignment="1">
      <alignment horizontal="right" wrapText="1"/>
    </xf>
    <xf numFmtId="0" fontId="6" fillId="19" borderId="2" xfId="1" applyFont="1" applyFill="1" applyBorder="1" applyAlignment="1">
      <alignment horizontal="left"/>
    </xf>
    <xf numFmtId="0" fontId="6" fillId="19" borderId="3" xfId="1" applyFont="1" applyFill="1" applyBorder="1" applyAlignment="1">
      <alignment horizontal="left"/>
    </xf>
    <xf numFmtId="0" fontId="1" fillId="18" borderId="2" xfId="2" applyFont="1" applyFill="1" applyBorder="1"/>
    <xf numFmtId="0" fontId="1" fillId="18" borderId="3" xfId="2" applyFont="1" applyFill="1" applyBorder="1"/>
    <xf numFmtId="0" fontId="1" fillId="18" borderId="4" xfId="2" applyFont="1" applyFill="1" applyBorder="1"/>
    <xf numFmtId="0" fontId="4" fillId="18" borderId="9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0" borderId="97" xfId="0" applyFont="1" applyFill="1" applyBorder="1" applyAlignment="1">
      <alignment horizontal="center"/>
    </xf>
    <xf numFmtId="0" fontId="4" fillId="0" borderId="98" xfId="0" applyFont="1" applyFill="1" applyBorder="1" applyAlignment="1">
      <alignment horizontal="center"/>
    </xf>
    <xf numFmtId="0" fontId="4" fillId="0" borderId="96" xfId="0" applyFont="1" applyFill="1" applyBorder="1" applyAlignment="1">
      <alignment horizontal="center"/>
    </xf>
    <xf numFmtId="0" fontId="4" fillId="0" borderId="100" xfId="0" applyFont="1" applyFill="1" applyBorder="1" applyAlignment="1">
      <alignment horizontal="center"/>
    </xf>
    <xf numFmtId="0" fontId="4" fillId="0" borderId="101" xfId="0" applyFont="1" applyFill="1" applyBorder="1" applyAlignment="1">
      <alignment horizontal="center"/>
    </xf>
    <xf numFmtId="0" fontId="4" fillId="0" borderId="99" xfId="0" applyFont="1" applyFill="1" applyBorder="1" applyAlignment="1">
      <alignment horizontal="center"/>
    </xf>
    <xf numFmtId="0" fontId="4" fillId="0" borderId="102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3" fillId="0" borderId="103" xfId="0" applyFont="1" applyBorder="1"/>
    <xf numFmtId="0" fontId="3" fillId="0" borderId="58" xfId="0" applyFont="1" applyBorder="1"/>
    <xf numFmtId="0" fontId="27" fillId="0" borderId="54" xfId="0" applyFont="1" applyBorder="1"/>
    <xf numFmtId="14" fontId="7" fillId="0" borderId="1" xfId="0" applyNumberFormat="1" applyFont="1" applyBorder="1"/>
    <xf numFmtId="14" fontId="7" fillId="0" borderId="54" xfId="0" applyNumberFormat="1" applyFont="1" applyBorder="1"/>
    <xf numFmtId="0" fontId="7" fillId="0" borderId="16" xfId="0" applyFont="1" applyBorder="1" applyAlignment="1">
      <alignment vertical="center"/>
    </xf>
    <xf numFmtId="14" fontId="7" fillId="0" borderId="40" xfId="0" applyNumberFormat="1" applyFont="1" applyBorder="1"/>
    <xf numFmtId="0" fontId="7" fillId="0" borderId="41" xfId="0" applyFont="1" applyBorder="1" applyAlignment="1">
      <alignment vertical="center"/>
    </xf>
    <xf numFmtId="0" fontId="0" fillId="0" borderId="0" xfId="0" applyAlignment="1">
      <alignment horizontal="center" wrapText="1"/>
    </xf>
  </cellXfs>
  <cellStyles count="6">
    <cellStyle name="Bad 2" xfId="3" xr:uid="{87E13064-B662-534B-9B5D-8BEAB39282EA}"/>
    <cellStyle name="Good" xfId="1" builtinId="26"/>
    <cellStyle name="Good 2" xfId="4" xr:uid="{31D80D6A-1366-734D-A06C-244214DD1558}"/>
    <cellStyle name="Neutral" xfId="5" builtinId="28"/>
    <cellStyle name="Normal" xfId="0" builtinId="0"/>
    <cellStyle name="Normal 2" xfId="2" xr:uid="{37801CD2-F3CF-5E4E-8C0B-0FDB21EF745B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05096"/>
      <color rgb="FFFF8836"/>
      <color rgb="FFFF6D55"/>
      <color rgb="FFF65A6F"/>
      <color rgb="FFDB5184"/>
      <color rgb="FFB84F91"/>
      <color rgb="FFFFA700"/>
      <color rgb="FF665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25</xdr:row>
      <xdr:rowOff>203200</xdr:rowOff>
    </xdr:from>
    <xdr:to>
      <xdr:col>8</xdr:col>
      <xdr:colOff>698500</xdr:colOff>
      <xdr:row>58</xdr:row>
      <xdr:rowOff>83504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EBBFE-ACB9-C646-A06A-3CE8B301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464300"/>
          <a:ext cx="6261100" cy="8249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1</xdr:row>
      <xdr:rowOff>38100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A81D9DDD-2B4D-CB4A-AF15-BF3B06E6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8100" y="241300"/>
          <a:ext cx="10058399" cy="59682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12700</xdr:rowOff>
    </xdr:from>
    <xdr:ext cx="10058399" cy="5968261"/>
    <xdr:pic>
      <xdr:nvPicPr>
        <xdr:cNvPr id="4" name="Picture 3">
          <a:extLst>
            <a:ext uri="{FF2B5EF4-FFF2-40B4-BE49-F238E27FC236}">
              <a16:creationId xmlns:a16="http://schemas.microsoft.com/office/drawing/2014/main" id="{1F02DDC6-8227-6B4C-A3F4-0C699E811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15900"/>
          <a:ext cx="10058399" cy="596826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25400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F3A1CD13-C662-6A4D-B09F-0348C527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28600"/>
          <a:ext cx="10058399" cy="596826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10</xdr:col>
      <xdr:colOff>419100</xdr:colOff>
      <xdr:row>57</xdr:row>
      <xdr:rowOff>106570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8052-6D5A-0647-B074-1CFAA8B44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37" t="6948" r="36765" b="9477"/>
        <a:stretch/>
      </xdr:blipFill>
      <xdr:spPr>
        <a:xfrm>
          <a:off x="165100" y="5219700"/>
          <a:ext cx="5029200" cy="70153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25400</xdr:rowOff>
    </xdr:from>
    <xdr:to>
      <xdr:col>15</xdr:col>
      <xdr:colOff>304800</xdr:colOff>
      <xdr:row>46</xdr:row>
      <xdr:rowOff>35690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73C384-9144-724E-ADD3-49DB1C8C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295400"/>
          <a:ext cx="7772400" cy="81382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aneckert/Documents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revco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D463-F27C-7C4C-82B0-B356F096AA08}">
  <dimension ref="A1:T227"/>
  <sheetViews>
    <sheetView tabSelected="1" topLeftCell="A214" workbookViewId="0">
      <selection activeCell="D20" sqref="D20"/>
    </sheetView>
  </sheetViews>
  <sheetFormatPr baseColWidth="10" defaultColWidth="11.5703125" defaultRowHeight="16"/>
  <cols>
    <col min="1" max="1" width="8.140625" bestFit="1" customWidth="1"/>
    <col min="2" max="2" width="13.7109375" customWidth="1"/>
    <col min="3" max="3" width="6.28515625" customWidth="1"/>
    <col min="4" max="4" width="10.140625" customWidth="1"/>
    <col min="5" max="5" width="14.85546875" customWidth="1"/>
    <col min="6" max="6" width="16.28515625" customWidth="1"/>
    <col min="7" max="7" width="6.85546875" customWidth="1"/>
    <col min="8" max="8" width="22.5703125" customWidth="1"/>
    <col min="9" max="9" width="12" customWidth="1"/>
    <col min="10" max="10" width="12.5703125" customWidth="1"/>
    <col min="11" max="11" width="7.140625" customWidth="1"/>
    <col min="12" max="12" width="7" customWidth="1"/>
    <col min="13" max="13" width="10" customWidth="1"/>
    <col min="14" max="14" width="8.85546875" customWidth="1"/>
    <col min="15" max="15" width="6.42578125" customWidth="1"/>
    <col min="16" max="16" width="3" customWidth="1"/>
    <col min="17" max="17" width="7.85546875" bestFit="1" customWidth="1"/>
    <col min="18" max="18" width="8" bestFit="1" customWidth="1"/>
    <col min="19" max="19" width="8.5703125" bestFit="1" customWidth="1"/>
    <col min="20" max="20" width="8.140625" bestFit="1" customWidth="1"/>
    <col min="21" max="21" width="14.85546875" bestFit="1" customWidth="1"/>
    <col min="23" max="23" width="7.140625" bestFit="1" customWidth="1"/>
    <col min="24" max="24" width="7" bestFit="1" customWidth="1"/>
    <col min="25" max="25" width="10" bestFit="1" customWidth="1"/>
    <col min="26" max="26" width="8.85546875" bestFit="1" customWidth="1"/>
    <col min="27" max="27" width="6.42578125" bestFit="1" customWidth="1"/>
    <col min="28" max="28" width="3" bestFit="1" customWidth="1"/>
  </cols>
  <sheetData>
    <row r="1" spans="1:20" ht="17" thickBot="1">
      <c r="A1" s="434" t="s">
        <v>870</v>
      </c>
      <c r="B1" s="435" t="s">
        <v>4</v>
      </c>
      <c r="C1" s="435" t="s">
        <v>5</v>
      </c>
      <c r="D1" s="435" t="s">
        <v>0</v>
      </c>
      <c r="E1" s="435" t="s">
        <v>1</v>
      </c>
      <c r="F1" s="435" t="s">
        <v>2</v>
      </c>
      <c r="G1" s="435" t="s">
        <v>3</v>
      </c>
      <c r="H1" s="435" t="s">
        <v>6</v>
      </c>
      <c r="I1" s="435" t="s">
        <v>7</v>
      </c>
      <c r="J1" s="435" t="s">
        <v>8</v>
      </c>
      <c r="K1" s="435" t="s">
        <v>9</v>
      </c>
      <c r="L1" s="435" t="s">
        <v>10</v>
      </c>
      <c r="M1" s="435" t="s">
        <v>11</v>
      </c>
      <c r="N1" s="435" t="s">
        <v>12</v>
      </c>
      <c r="O1" s="435" t="s">
        <v>13</v>
      </c>
      <c r="P1" s="435" t="s">
        <v>14</v>
      </c>
      <c r="Q1" s="435" t="s">
        <v>871</v>
      </c>
      <c r="R1" s="435" t="s">
        <v>872</v>
      </c>
      <c r="S1" s="435" t="s">
        <v>873</v>
      </c>
      <c r="T1" s="436" t="s">
        <v>874</v>
      </c>
    </row>
    <row r="2" spans="1:20" ht="17" thickTop="1">
      <c r="A2" s="401" t="s">
        <v>18</v>
      </c>
      <c r="B2" s="402" t="s">
        <v>17</v>
      </c>
      <c r="C2" s="402" t="s">
        <v>18</v>
      </c>
      <c r="D2" s="338" t="s">
        <v>940</v>
      </c>
      <c r="E2" s="338" t="s">
        <v>15</v>
      </c>
      <c r="F2" s="338" t="s">
        <v>16</v>
      </c>
      <c r="G2" s="478">
        <v>43699</v>
      </c>
      <c r="H2" s="476" t="s">
        <v>19</v>
      </c>
      <c r="I2" s="402">
        <v>24.65211</v>
      </c>
      <c r="J2" s="402">
        <v>-83.103094999999996</v>
      </c>
      <c r="K2" s="402">
        <v>115</v>
      </c>
      <c r="L2" s="402">
        <v>35.1</v>
      </c>
      <c r="M2" s="402" t="s">
        <v>20</v>
      </c>
      <c r="N2" s="402" t="s">
        <v>21</v>
      </c>
      <c r="O2" s="402">
        <v>1</v>
      </c>
      <c r="P2" s="402">
        <v>25</v>
      </c>
      <c r="Q2" s="402" t="s">
        <v>930</v>
      </c>
      <c r="R2" s="402" t="s">
        <v>880</v>
      </c>
      <c r="S2" s="402" t="s">
        <v>775</v>
      </c>
      <c r="T2" s="437" t="s">
        <v>776</v>
      </c>
    </row>
    <row r="3" spans="1:20">
      <c r="A3" s="403" t="s">
        <v>23</v>
      </c>
      <c r="B3" s="290" t="s">
        <v>22</v>
      </c>
      <c r="C3" s="290" t="s">
        <v>23</v>
      </c>
      <c r="D3" s="321" t="s">
        <v>940</v>
      </c>
      <c r="E3" s="321" t="s">
        <v>15</v>
      </c>
      <c r="F3" s="321" t="s">
        <v>16</v>
      </c>
      <c r="G3" s="477">
        <v>43699</v>
      </c>
      <c r="H3" s="309" t="s">
        <v>19</v>
      </c>
      <c r="I3" s="290">
        <v>24.65211</v>
      </c>
      <c r="J3" s="290">
        <v>-83.103094999999996</v>
      </c>
      <c r="K3" s="290">
        <v>113</v>
      </c>
      <c r="L3" s="290">
        <v>34.4</v>
      </c>
      <c r="M3" s="290" t="s">
        <v>20</v>
      </c>
      <c r="N3" s="290" t="s">
        <v>21</v>
      </c>
      <c r="O3" s="290">
        <v>1</v>
      </c>
      <c r="P3" s="290">
        <v>25</v>
      </c>
      <c r="Q3" s="290" t="s">
        <v>930</v>
      </c>
      <c r="R3" s="402" t="s">
        <v>881</v>
      </c>
      <c r="S3" s="290" t="s">
        <v>780</v>
      </c>
      <c r="T3" s="291" t="s">
        <v>776</v>
      </c>
    </row>
    <row r="4" spans="1:20">
      <c r="A4" s="403" t="s">
        <v>25</v>
      </c>
      <c r="B4" s="290" t="s">
        <v>24</v>
      </c>
      <c r="C4" s="290" t="s">
        <v>25</v>
      </c>
      <c r="D4" s="321" t="s">
        <v>940</v>
      </c>
      <c r="E4" s="321" t="s">
        <v>15</v>
      </c>
      <c r="F4" s="321" t="s">
        <v>16</v>
      </c>
      <c r="G4" s="477">
        <v>43699</v>
      </c>
      <c r="H4" s="309" t="s">
        <v>19</v>
      </c>
      <c r="I4" s="290">
        <v>24.65211</v>
      </c>
      <c r="J4" s="290">
        <v>-83.103094999999996</v>
      </c>
      <c r="K4" s="290">
        <v>115</v>
      </c>
      <c r="L4" s="290">
        <v>35.1</v>
      </c>
      <c r="M4" s="290" t="s">
        <v>20</v>
      </c>
      <c r="N4" s="290" t="s">
        <v>21</v>
      </c>
      <c r="O4" s="290">
        <v>1</v>
      </c>
      <c r="P4" s="290">
        <v>25</v>
      </c>
      <c r="Q4" s="290" t="s">
        <v>930</v>
      </c>
      <c r="R4" s="402" t="s">
        <v>882</v>
      </c>
      <c r="S4" s="290" t="s">
        <v>783</v>
      </c>
      <c r="T4" s="291" t="s">
        <v>776</v>
      </c>
    </row>
    <row r="5" spans="1:20">
      <c r="A5" s="403" t="s">
        <v>27</v>
      </c>
      <c r="B5" s="290" t="s">
        <v>26</v>
      </c>
      <c r="C5" s="290" t="s">
        <v>27</v>
      </c>
      <c r="D5" s="321" t="s">
        <v>940</v>
      </c>
      <c r="E5" s="321" t="s">
        <v>15</v>
      </c>
      <c r="F5" s="321" t="s">
        <v>16</v>
      </c>
      <c r="G5" s="477">
        <v>43699</v>
      </c>
      <c r="H5" s="309" t="s">
        <v>19</v>
      </c>
      <c r="I5" s="290">
        <v>24.65211</v>
      </c>
      <c r="J5" s="290">
        <v>-83.103094999999996</v>
      </c>
      <c r="K5" s="290">
        <v>110</v>
      </c>
      <c r="L5" s="290">
        <v>33.5</v>
      </c>
      <c r="M5" s="290" t="s">
        <v>20</v>
      </c>
      <c r="N5" s="290" t="s">
        <v>21</v>
      </c>
      <c r="O5" s="290">
        <v>1</v>
      </c>
      <c r="P5" s="290">
        <v>25</v>
      </c>
      <c r="Q5" s="290" t="s">
        <v>930</v>
      </c>
      <c r="R5" s="402" t="s">
        <v>883</v>
      </c>
      <c r="S5" s="290" t="s">
        <v>786</v>
      </c>
      <c r="T5" s="291" t="s">
        <v>776</v>
      </c>
    </row>
    <row r="6" spans="1:20">
      <c r="A6" s="403" t="s">
        <v>29</v>
      </c>
      <c r="B6" s="290" t="s">
        <v>28</v>
      </c>
      <c r="C6" s="290" t="s">
        <v>29</v>
      </c>
      <c r="D6" s="321" t="s">
        <v>940</v>
      </c>
      <c r="E6" s="321" t="s">
        <v>15</v>
      </c>
      <c r="F6" s="321" t="s">
        <v>16</v>
      </c>
      <c r="G6" s="477">
        <v>43699</v>
      </c>
      <c r="H6" s="309" t="s">
        <v>19</v>
      </c>
      <c r="I6" s="290">
        <v>24.65211</v>
      </c>
      <c r="J6" s="290">
        <v>-83.103094999999996</v>
      </c>
      <c r="K6" s="290">
        <v>113</v>
      </c>
      <c r="L6" s="290">
        <v>34.4</v>
      </c>
      <c r="M6" s="290" t="s">
        <v>20</v>
      </c>
      <c r="N6" s="290" t="s">
        <v>21</v>
      </c>
      <c r="O6" s="290">
        <v>1</v>
      </c>
      <c r="P6" s="290">
        <v>25</v>
      </c>
      <c r="Q6" s="290" t="s">
        <v>930</v>
      </c>
      <c r="R6" s="402" t="s">
        <v>884</v>
      </c>
      <c r="S6" s="290" t="s">
        <v>790</v>
      </c>
      <c r="T6" s="291" t="s">
        <v>776</v>
      </c>
    </row>
    <row r="7" spans="1:20">
      <c r="A7" s="403" t="s">
        <v>31</v>
      </c>
      <c r="B7" s="290" t="s">
        <v>30</v>
      </c>
      <c r="C7" s="290" t="s">
        <v>31</v>
      </c>
      <c r="D7" s="321" t="s">
        <v>940</v>
      </c>
      <c r="E7" s="321" t="s">
        <v>15</v>
      </c>
      <c r="F7" s="321" t="s">
        <v>16</v>
      </c>
      <c r="G7" s="477">
        <v>43699</v>
      </c>
      <c r="H7" s="309" t="s">
        <v>19</v>
      </c>
      <c r="I7" s="290">
        <v>24.65211</v>
      </c>
      <c r="J7" s="290">
        <v>-83.103094999999996</v>
      </c>
      <c r="K7" s="290">
        <v>113</v>
      </c>
      <c r="L7" s="290">
        <v>34.4</v>
      </c>
      <c r="M7" s="290" t="s">
        <v>20</v>
      </c>
      <c r="N7" s="290" t="s">
        <v>21</v>
      </c>
      <c r="O7" s="290">
        <v>1</v>
      </c>
      <c r="P7" s="290">
        <v>25</v>
      </c>
      <c r="Q7" s="290" t="s">
        <v>930</v>
      </c>
      <c r="R7" s="402" t="s">
        <v>885</v>
      </c>
      <c r="S7" s="290" t="s">
        <v>793</v>
      </c>
      <c r="T7" s="291" t="s">
        <v>776</v>
      </c>
    </row>
    <row r="8" spans="1:20">
      <c r="A8" s="403" t="s">
        <v>33</v>
      </c>
      <c r="B8" s="290" t="s">
        <v>32</v>
      </c>
      <c r="C8" s="290" t="s">
        <v>33</v>
      </c>
      <c r="D8" s="321" t="s">
        <v>940</v>
      </c>
      <c r="E8" s="321" t="s">
        <v>15</v>
      </c>
      <c r="F8" s="321" t="s">
        <v>16</v>
      </c>
      <c r="G8" s="477">
        <v>43699</v>
      </c>
      <c r="H8" s="309" t="s">
        <v>19</v>
      </c>
      <c r="I8" s="290">
        <v>24.65211</v>
      </c>
      <c r="J8" s="290">
        <v>-83.103094999999996</v>
      </c>
      <c r="K8" s="290">
        <v>114</v>
      </c>
      <c r="L8" s="290">
        <v>34.700000000000003</v>
      </c>
      <c r="M8" s="290" t="s">
        <v>20</v>
      </c>
      <c r="N8" s="290" t="s">
        <v>21</v>
      </c>
      <c r="O8" s="290">
        <v>1</v>
      </c>
      <c r="P8" s="290">
        <v>25</v>
      </c>
      <c r="Q8" s="290" t="s">
        <v>930</v>
      </c>
      <c r="R8" s="402" t="s">
        <v>886</v>
      </c>
      <c r="S8" s="290" t="s">
        <v>796</v>
      </c>
      <c r="T8" s="291" t="s">
        <v>776</v>
      </c>
    </row>
    <row r="9" spans="1:20">
      <c r="A9" s="403" t="s">
        <v>35</v>
      </c>
      <c r="B9" s="290" t="s">
        <v>34</v>
      </c>
      <c r="C9" s="290" t="s">
        <v>35</v>
      </c>
      <c r="D9" s="321" t="s">
        <v>940</v>
      </c>
      <c r="E9" s="321" t="s">
        <v>15</v>
      </c>
      <c r="F9" s="321" t="s">
        <v>16</v>
      </c>
      <c r="G9" s="477">
        <v>43699</v>
      </c>
      <c r="H9" s="309" t="s">
        <v>19</v>
      </c>
      <c r="I9" s="290">
        <v>24.65211</v>
      </c>
      <c r="J9" s="290">
        <v>-83.103094999999996</v>
      </c>
      <c r="K9" s="290">
        <v>112</v>
      </c>
      <c r="L9" s="290">
        <v>34.1</v>
      </c>
      <c r="M9" s="290" t="s">
        <v>20</v>
      </c>
      <c r="N9" s="290" t="s">
        <v>21</v>
      </c>
      <c r="O9" s="290">
        <v>1</v>
      </c>
      <c r="P9" s="290">
        <v>25</v>
      </c>
      <c r="Q9" s="290" t="s">
        <v>931</v>
      </c>
      <c r="R9" s="402" t="s">
        <v>880</v>
      </c>
      <c r="S9" s="402" t="s">
        <v>775</v>
      </c>
      <c r="T9" s="291" t="s">
        <v>776</v>
      </c>
    </row>
    <row r="10" spans="1:20">
      <c r="A10" s="403" t="s">
        <v>37</v>
      </c>
      <c r="B10" s="290" t="s">
        <v>36</v>
      </c>
      <c r="C10" s="290" t="s">
        <v>37</v>
      </c>
      <c r="D10" s="321" t="s">
        <v>940</v>
      </c>
      <c r="E10" s="321" t="s">
        <v>15</v>
      </c>
      <c r="F10" s="321" t="s">
        <v>16</v>
      </c>
      <c r="G10" s="477">
        <v>43699</v>
      </c>
      <c r="H10" s="309" t="s">
        <v>19</v>
      </c>
      <c r="I10" s="290">
        <v>24.65211</v>
      </c>
      <c r="J10" s="290">
        <v>-83.103094999999996</v>
      </c>
      <c r="K10" s="290">
        <v>113</v>
      </c>
      <c r="L10" s="290">
        <v>34.4</v>
      </c>
      <c r="M10" s="290" t="s">
        <v>20</v>
      </c>
      <c r="N10" s="290" t="s">
        <v>21</v>
      </c>
      <c r="O10" s="290">
        <v>1</v>
      </c>
      <c r="P10" s="290">
        <v>25</v>
      </c>
      <c r="Q10" s="290" t="s">
        <v>931</v>
      </c>
      <c r="R10" s="402" t="s">
        <v>881</v>
      </c>
      <c r="S10" s="290" t="s">
        <v>780</v>
      </c>
      <c r="T10" s="291" t="s">
        <v>776</v>
      </c>
    </row>
    <row r="11" spans="1:20">
      <c r="A11" s="403" t="s">
        <v>40</v>
      </c>
      <c r="B11" s="290" t="s">
        <v>39</v>
      </c>
      <c r="C11" s="290" t="s">
        <v>40</v>
      </c>
      <c r="D11" s="321" t="s">
        <v>940</v>
      </c>
      <c r="E11" s="321" t="s">
        <v>15</v>
      </c>
      <c r="F11" s="321" t="s">
        <v>38</v>
      </c>
      <c r="G11" s="477">
        <v>43699</v>
      </c>
      <c r="H11" s="309" t="s">
        <v>19</v>
      </c>
      <c r="I11" s="290">
        <v>24.660196670000001</v>
      </c>
      <c r="J11" s="290">
        <v>-83.078903330000003</v>
      </c>
      <c r="K11" s="290">
        <v>48</v>
      </c>
      <c r="L11" s="290">
        <v>14.6</v>
      </c>
      <c r="M11" s="290" t="s">
        <v>41</v>
      </c>
      <c r="N11" s="290" t="s">
        <v>42</v>
      </c>
      <c r="O11" s="290">
        <v>1</v>
      </c>
      <c r="P11" s="290">
        <v>30</v>
      </c>
      <c r="Q11" s="290" t="s">
        <v>931</v>
      </c>
      <c r="R11" s="402" t="s">
        <v>882</v>
      </c>
      <c r="S11" s="290" t="s">
        <v>783</v>
      </c>
      <c r="T11" s="291" t="s">
        <v>776</v>
      </c>
    </row>
    <row r="12" spans="1:20">
      <c r="A12" s="403" t="s">
        <v>45</v>
      </c>
      <c r="B12" s="290" t="s">
        <v>44</v>
      </c>
      <c r="C12" s="290" t="s">
        <v>45</v>
      </c>
      <c r="D12" s="321" t="s">
        <v>940</v>
      </c>
      <c r="E12" s="321" t="s">
        <v>15</v>
      </c>
      <c r="F12" s="321" t="s">
        <v>43</v>
      </c>
      <c r="G12" s="477">
        <v>43700</v>
      </c>
      <c r="H12" s="309" t="s">
        <v>19</v>
      </c>
      <c r="I12" s="290">
        <v>24.640419999999999</v>
      </c>
      <c r="J12" s="290">
        <v>-83.102943330000002</v>
      </c>
      <c r="K12" s="290">
        <v>101</v>
      </c>
      <c r="L12" s="290">
        <v>30.8</v>
      </c>
      <c r="M12" s="290" t="s">
        <v>20</v>
      </c>
      <c r="N12" s="290" t="s">
        <v>21</v>
      </c>
      <c r="O12" s="290">
        <v>1</v>
      </c>
      <c r="P12" s="290">
        <v>25</v>
      </c>
      <c r="Q12" s="290" t="s">
        <v>931</v>
      </c>
      <c r="R12" s="402" t="s">
        <v>883</v>
      </c>
      <c r="S12" s="290" t="s">
        <v>786</v>
      </c>
      <c r="T12" s="291" t="s">
        <v>776</v>
      </c>
    </row>
    <row r="13" spans="1:20">
      <c r="A13" s="403" t="s">
        <v>47</v>
      </c>
      <c r="B13" s="290" t="s">
        <v>46</v>
      </c>
      <c r="C13" s="290" t="s">
        <v>47</v>
      </c>
      <c r="D13" s="321" t="s">
        <v>940</v>
      </c>
      <c r="E13" s="321" t="s">
        <v>15</v>
      </c>
      <c r="F13" s="321" t="s">
        <v>43</v>
      </c>
      <c r="G13" s="477">
        <v>43700</v>
      </c>
      <c r="H13" s="309" t="s">
        <v>19</v>
      </c>
      <c r="I13" s="290">
        <v>24.640419999999999</v>
      </c>
      <c r="J13" s="290">
        <v>-83.102943330000002</v>
      </c>
      <c r="K13" s="290">
        <v>97</v>
      </c>
      <c r="L13" s="290">
        <v>29.6</v>
      </c>
      <c r="M13" s="290" t="s">
        <v>41</v>
      </c>
      <c r="N13" s="290" t="s">
        <v>21</v>
      </c>
      <c r="O13" s="290">
        <v>1</v>
      </c>
      <c r="P13" s="290">
        <v>30</v>
      </c>
      <c r="Q13" s="290" t="s">
        <v>931</v>
      </c>
      <c r="R13" s="402" t="s">
        <v>884</v>
      </c>
      <c r="S13" s="290" t="s">
        <v>790</v>
      </c>
      <c r="T13" s="291" t="s">
        <v>776</v>
      </c>
    </row>
    <row r="14" spans="1:20">
      <c r="A14" s="403" t="s">
        <v>49</v>
      </c>
      <c r="B14" s="290" t="s">
        <v>48</v>
      </c>
      <c r="C14" s="290" t="s">
        <v>49</v>
      </c>
      <c r="D14" s="321" t="s">
        <v>940</v>
      </c>
      <c r="E14" s="321" t="s">
        <v>15</v>
      </c>
      <c r="F14" s="321" t="s">
        <v>43</v>
      </c>
      <c r="G14" s="477">
        <v>43700</v>
      </c>
      <c r="H14" s="309" t="s">
        <v>19</v>
      </c>
      <c r="I14" s="290">
        <v>24.640419999999999</v>
      </c>
      <c r="J14" s="290">
        <v>-83.102943330000002</v>
      </c>
      <c r="K14" s="290">
        <v>95</v>
      </c>
      <c r="L14" s="290">
        <v>29</v>
      </c>
      <c r="M14" s="290" t="s">
        <v>41</v>
      </c>
      <c r="N14" s="290" t="s">
        <v>21</v>
      </c>
      <c r="O14" s="290">
        <v>1</v>
      </c>
      <c r="P14" s="290">
        <v>30</v>
      </c>
      <c r="Q14" s="290" t="s">
        <v>931</v>
      </c>
      <c r="R14" s="402" t="s">
        <v>885</v>
      </c>
      <c r="S14" s="290" t="s">
        <v>793</v>
      </c>
      <c r="T14" s="291" t="s">
        <v>776</v>
      </c>
    </row>
    <row r="15" spans="1:20">
      <c r="A15" s="403" t="s">
        <v>51</v>
      </c>
      <c r="B15" s="290" t="s">
        <v>50</v>
      </c>
      <c r="C15" s="290" t="s">
        <v>51</v>
      </c>
      <c r="D15" s="321" t="s">
        <v>940</v>
      </c>
      <c r="E15" s="321" t="s">
        <v>15</v>
      </c>
      <c r="F15" s="321" t="s">
        <v>43</v>
      </c>
      <c r="G15" s="477">
        <v>43700</v>
      </c>
      <c r="H15" s="309" t="s">
        <v>19</v>
      </c>
      <c r="I15" s="290">
        <v>24.640419999999999</v>
      </c>
      <c r="J15" s="290">
        <v>-83.102943330000002</v>
      </c>
      <c r="K15" s="290">
        <v>99</v>
      </c>
      <c r="L15" s="290">
        <v>30.2</v>
      </c>
      <c r="M15" s="290" t="s">
        <v>20</v>
      </c>
      <c r="N15" s="290" t="s">
        <v>21</v>
      </c>
      <c r="O15" s="290">
        <v>1</v>
      </c>
      <c r="P15" s="290">
        <v>25</v>
      </c>
      <c r="Q15" s="290" t="s">
        <v>931</v>
      </c>
      <c r="R15" s="402" t="s">
        <v>886</v>
      </c>
      <c r="S15" s="290" t="s">
        <v>796</v>
      </c>
      <c r="T15" s="291" t="s">
        <v>776</v>
      </c>
    </row>
    <row r="16" spans="1:20">
      <c r="A16" s="403" t="s">
        <v>53</v>
      </c>
      <c r="B16" s="290" t="s">
        <v>52</v>
      </c>
      <c r="C16" s="290" t="s">
        <v>53</v>
      </c>
      <c r="D16" s="321" t="s">
        <v>940</v>
      </c>
      <c r="E16" s="321" t="s">
        <v>15</v>
      </c>
      <c r="F16" s="321" t="s">
        <v>43</v>
      </c>
      <c r="G16" s="477">
        <v>43700</v>
      </c>
      <c r="H16" s="309" t="s">
        <v>19</v>
      </c>
      <c r="I16" s="290">
        <v>24.640419999999999</v>
      </c>
      <c r="J16" s="290">
        <v>-83.102943330000002</v>
      </c>
      <c r="K16" s="290">
        <v>100</v>
      </c>
      <c r="L16" s="290">
        <v>30.5</v>
      </c>
      <c r="M16" s="290" t="s">
        <v>20</v>
      </c>
      <c r="N16" s="290" t="s">
        <v>21</v>
      </c>
      <c r="O16" s="290">
        <v>1</v>
      </c>
      <c r="P16" s="290">
        <v>25</v>
      </c>
      <c r="Q16" s="290" t="s">
        <v>932</v>
      </c>
      <c r="R16" s="402" t="s">
        <v>880</v>
      </c>
      <c r="S16" s="402" t="s">
        <v>775</v>
      </c>
      <c r="T16" s="291" t="s">
        <v>776</v>
      </c>
    </row>
    <row r="17" spans="1:20">
      <c r="A17" s="403" t="s">
        <v>55</v>
      </c>
      <c r="B17" s="290" t="s">
        <v>54</v>
      </c>
      <c r="C17" s="290" t="s">
        <v>55</v>
      </c>
      <c r="D17" s="321" t="s">
        <v>940</v>
      </c>
      <c r="E17" s="321" t="s">
        <v>15</v>
      </c>
      <c r="F17" s="321" t="s">
        <v>43</v>
      </c>
      <c r="G17" s="477">
        <v>43700</v>
      </c>
      <c r="H17" s="309" t="s">
        <v>19</v>
      </c>
      <c r="I17" s="290">
        <v>24.640419999999999</v>
      </c>
      <c r="J17" s="290">
        <v>-83.102943330000002</v>
      </c>
      <c r="K17" s="290">
        <v>98</v>
      </c>
      <c r="L17" s="290">
        <v>29.9</v>
      </c>
      <c r="M17" s="290" t="s">
        <v>41</v>
      </c>
      <c r="N17" s="290" t="s">
        <v>21</v>
      </c>
      <c r="O17" s="290">
        <v>1</v>
      </c>
      <c r="P17" s="290">
        <v>30</v>
      </c>
      <c r="Q17" s="290" t="s">
        <v>932</v>
      </c>
      <c r="R17" s="402" t="s">
        <v>881</v>
      </c>
      <c r="S17" s="290" t="s">
        <v>780</v>
      </c>
      <c r="T17" s="291" t="s">
        <v>776</v>
      </c>
    </row>
    <row r="18" spans="1:20">
      <c r="A18" s="403" t="s">
        <v>57</v>
      </c>
      <c r="B18" s="290" t="s">
        <v>56</v>
      </c>
      <c r="C18" s="290" t="s">
        <v>57</v>
      </c>
      <c r="D18" s="321" t="s">
        <v>940</v>
      </c>
      <c r="E18" s="321" t="s">
        <v>15</v>
      </c>
      <c r="F18" s="321" t="s">
        <v>43</v>
      </c>
      <c r="G18" s="477">
        <v>43700</v>
      </c>
      <c r="H18" s="309" t="s">
        <v>19</v>
      </c>
      <c r="I18" s="290">
        <v>24.640419999999999</v>
      </c>
      <c r="J18" s="290">
        <v>-83.102943330000002</v>
      </c>
      <c r="K18" s="290">
        <v>100</v>
      </c>
      <c r="L18" s="290">
        <v>30.5</v>
      </c>
      <c r="M18" s="290" t="s">
        <v>20</v>
      </c>
      <c r="N18" s="290" t="s">
        <v>21</v>
      </c>
      <c r="O18" s="290">
        <v>1</v>
      </c>
      <c r="P18" s="290">
        <v>25</v>
      </c>
      <c r="Q18" s="290" t="s">
        <v>932</v>
      </c>
      <c r="R18" s="402" t="s">
        <v>882</v>
      </c>
      <c r="S18" s="290" t="s">
        <v>783</v>
      </c>
      <c r="T18" s="291" t="s">
        <v>776</v>
      </c>
    </row>
    <row r="19" spans="1:20">
      <c r="A19" s="403" t="s">
        <v>59</v>
      </c>
      <c r="B19" s="290" t="s">
        <v>58</v>
      </c>
      <c r="C19" s="290" t="s">
        <v>59</v>
      </c>
      <c r="D19" s="321" t="s">
        <v>940</v>
      </c>
      <c r="E19" s="321" t="s">
        <v>15</v>
      </c>
      <c r="F19" s="321" t="s">
        <v>43</v>
      </c>
      <c r="G19" s="477">
        <v>43700</v>
      </c>
      <c r="H19" s="309" t="s">
        <v>19</v>
      </c>
      <c r="I19" s="290">
        <v>24.640419999999999</v>
      </c>
      <c r="J19" s="290">
        <v>-83.102943330000002</v>
      </c>
      <c r="K19" s="290">
        <v>101</v>
      </c>
      <c r="L19" s="290">
        <v>30.8</v>
      </c>
      <c r="M19" s="290" t="s">
        <v>20</v>
      </c>
      <c r="N19" s="290" t="s">
        <v>21</v>
      </c>
      <c r="O19" s="290">
        <v>1</v>
      </c>
      <c r="P19" s="290">
        <v>25</v>
      </c>
      <c r="Q19" s="290" t="s">
        <v>932</v>
      </c>
      <c r="R19" s="402" t="s">
        <v>883</v>
      </c>
      <c r="S19" s="290" t="s">
        <v>786</v>
      </c>
      <c r="T19" s="291" t="s">
        <v>776</v>
      </c>
    </row>
    <row r="20" spans="1:20">
      <c r="A20" s="403" t="s">
        <v>61</v>
      </c>
      <c r="B20" s="290" t="s">
        <v>60</v>
      </c>
      <c r="C20" s="290" t="s">
        <v>61</v>
      </c>
      <c r="D20" s="321" t="s">
        <v>940</v>
      </c>
      <c r="E20" s="321" t="s">
        <v>15</v>
      </c>
      <c r="F20" s="321" t="s">
        <v>43</v>
      </c>
      <c r="G20" s="477">
        <v>43700</v>
      </c>
      <c r="H20" s="309" t="s">
        <v>19</v>
      </c>
      <c r="I20" s="290">
        <v>24.640419999999999</v>
      </c>
      <c r="J20" s="290">
        <v>-83.102943330000002</v>
      </c>
      <c r="K20" s="290">
        <v>100</v>
      </c>
      <c r="L20" s="290">
        <v>30.5</v>
      </c>
      <c r="M20" s="290" t="s">
        <v>20</v>
      </c>
      <c r="N20" s="290" t="s">
        <v>21</v>
      </c>
      <c r="O20" s="290">
        <v>1</v>
      </c>
      <c r="P20" s="290">
        <v>25</v>
      </c>
      <c r="Q20" s="290" t="s">
        <v>932</v>
      </c>
      <c r="R20" s="402" t="s">
        <v>884</v>
      </c>
      <c r="S20" s="290" t="s">
        <v>790</v>
      </c>
      <c r="T20" s="291" t="s">
        <v>776</v>
      </c>
    </row>
    <row r="21" spans="1:20">
      <c r="A21" s="403" t="s">
        <v>63</v>
      </c>
      <c r="B21" s="290" t="s">
        <v>62</v>
      </c>
      <c r="C21" s="290" t="s">
        <v>63</v>
      </c>
      <c r="D21" s="321" t="s">
        <v>940</v>
      </c>
      <c r="E21" s="321" t="s">
        <v>15</v>
      </c>
      <c r="F21" s="321" t="s">
        <v>43</v>
      </c>
      <c r="G21" s="477">
        <v>43700</v>
      </c>
      <c r="H21" s="309" t="s">
        <v>19</v>
      </c>
      <c r="I21" s="290">
        <v>24.640419999999999</v>
      </c>
      <c r="J21" s="290">
        <v>-83.102943330000002</v>
      </c>
      <c r="K21" s="290">
        <v>100</v>
      </c>
      <c r="L21" s="290">
        <v>30.5</v>
      </c>
      <c r="M21" s="290" t="s">
        <v>20</v>
      </c>
      <c r="N21" s="290" t="s">
        <v>21</v>
      </c>
      <c r="O21" s="290">
        <v>1</v>
      </c>
      <c r="P21" s="290">
        <v>25</v>
      </c>
      <c r="Q21" s="290" t="s">
        <v>932</v>
      </c>
      <c r="R21" s="402" t="s">
        <v>885</v>
      </c>
      <c r="S21" s="290" t="s">
        <v>793</v>
      </c>
      <c r="T21" s="291" t="s">
        <v>776</v>
      </c>
    </row>
    <row r="22" spans="1:20">
      <c r="A22" s="403" t="s">
        <v>65</v>
      </c>
      <c r="B22" s="290" t="s">
        <v>64</v>
      </c>
      <c r="C22" s="290" t="s">
        <v>65</v>
      </c>
      <c r="D22" s="321" t="s">
        <v>940</v>
      </c>
      <c r="E22" s="321" t="s">
        <v>15</v>
      </c>
      <c r="F22" s="321" t="s">
        <v>43</v>
      </c>
      <c r="G22" s="477">
        <v>43700</v>
      </c>
      <c r="H22" s="309" t="s">
        <v>19</v>
      </c>
      <c r="I22" s="290">
        <v>24.640419999999999</v>
      </c>
      <c r="J22" s="290">
        <v>-83.102943330000002</v>
      </c>
      <c r="K22" s="290">
        <v>100</v>
      </c>
      <c r="L22" s="290">
        <v>30.5</v>
      </c>
      <c r="M22" s="290" t="s">
        <v>20</v>
      </c>
      <c r="N22" s="290" t="s">
        <v>21</v>
      </c>
      <c r="O22" s="290">
        <v>1</v>
      </c>
      <c r="P22" s="290">
        <v>25</v>
      </c>
      <c r="Q22" s="290" t="s">
        <v>932</v>
      </c>
      <c r="R22" s="402" t="s">
        <v>886</v>
      </c>
      <c r="S22" s="290" t="s">
        <v>796</v>
      </c>
      <c r="T22" s="291" t="s">
        <v>776</v>
      </c>
    </row>
    <row r="23" spans="1:20">
      <c r="A23" s="403" t="s">
        <v>67</v>
      </c>
      <c r="B23" s="290" t="s">
        <v>66</v>
      </c>
      <c r="C23" s="290" t="s">
        <v>67</v>
      </c>
      <c r="D23" s="321" t="s">
        <v>940</v>
      </c>
      <c r="E23" s="321" t="s">
        <v>15</v>
      </c>
      <c r="F23" s="321" t="s">
        <v>43</v>
      </c>
      <c r="G23" s="477">
        <v>43700</v>
      </c>
      <c r="H23" s="309" t="s">
        <v>19</v>
      </c>
      <c r="I23" s="290">
        <v>24.640419999999999</v>
      </c>
      <c r="J23" s="290">
        <v>-83.102943330000002</v>
      </c>
      <c r="K23" s="290">
        <v>102</v>
      </c>
      <c r="L23" s="290">
        <v>31.1</v>
      </c>
      <c r="M23" s="290" t="s">
        <v>20</v>
      </c>
      <c r="N23" s="290" t="s">
        <v>21</v>
      </c>
      <c r="O23" s="290">
        <v>1</v>
      </c>
      <c r="P23" s="290">
        <v>25</v>
      </c>
      <c r="Q23" s="290" t="s">
        <v>933</v>
      </c>
      <c r="R23" s="402" t="s">
        <v>880</v>
      </c>
      <c r="S23" s="402" t="s">
        <v>775</v>
      </c>
      <c r="T23" s="291" t="s">
        <v>776</v>
      </c>
    </row>
    <row r="24" spans="1:20">
      <c r="A24" s="403" t="s">
        <v>69</v>
      </c>
      <c r="B24" s="290" t="s">
        <v>68</v>
      </c>
      <c r="C24" s="290" t="s">
        <v>69</v>
      </c>
      <c r="D24" s="321" t="s">
        <v>940</v>
      </c>
      <c r="E24" s="321" t="s">
        <v>15</v>
      </c>
      <c r="F24" s="321" t="s">
        <v>43</v>
      </c>
      <c r="G24" s="477">
        <v>43700</v>
      </c>
      <c r="H24" s="309" t="s">
        <v>19</v>
      </c>
      <c r="I24" s="290">
        <v>24.640419999999999</v>
      </c>
      <c r="J24" s="290">
        <v>-83.102943330000002</v>
      </c>
      <c r="K24" s="290">
        <v>102</v>
      </c>
      <c r="L24" s="290">
        <v>31.1</v>
      </c>
      <c r="M24" s="290" t="s">
        <v>20</v>
      </c>
      <c r="N24" s="290" t="s">
        <v>21</v>
      </c>
      <c r="O24" s="290">
        <v>1</v>
      </c>
      <c r="P24" s="290">
        <v>25</v>
      </c>
      <c r="Q24" s="290" t="s">
        <v>933</v>
      </c>
      <c r="R24" s="402" t="s">
        <v>881</v>
      </c>
      <c r="S24" s="290" t="s">
        <v>780</v>
      </c>
      <c r="T24" s="291" t="s">
        <v>776</v>
      </c>
    </row>
    <row r="25" spans="1:20">
      <c r="A25" s="403" t="s">
        <v>71</v>
      </c>
      <c r="B25" s="290" t="s">
        <v>70</v>
      </c>
      <c r="C25" s="290" t="s">
        <v>71</v>
      </c>
      <c r="D25" s="321" t="s">
        <v>940</v>
      </c>
      <c r="E25" s="321" t="s">
        <v>15</v>
      </c>
      <c r="F25" s="321" t="s">
        <v>43</v>
      </c>
      <c r="G25" s="477">
        <v>43700</v>
      </c>
      <c r="H25" s="309" t="s">
        <v>19</v>
      </c>
      <c r="I25" s="290">
        <v>24.640419999999999</v>
      </c>
      <c r="J25" s="290">
        <v>-83.102943330000002</v>
      </c>
      <c r="K25" s="290">
        <v>101</v>
      </c>
      <c r="L25" s="290">
        <v>30.8</v>
      </c>
      <c r="M25" s="290" t="s">
        <v>20</v>
      </c>
      <c r="N25" s="290" t="s">
        <v>21</v>
      </c>
      <c r="O25" s="290">
        <v>1</v>
      </c>
      <c r="P25" s="290">
        <v>25</v>
      </c>
      <c r="Q25" s="290" t="s">
        <v>933</v>
      </c>
      <c r="R25" s="402" t="s">
        <v>882</v>
      </c>
      <c r="S25" s="290" t="s">
        <v>783</v>
      </c>
      <c r="T25" s="291" t="s">
        <v>776</v>
      </c>
    </row>
    <row r="26" spans="1:20">
      <c r="A26" s="403" t="s">
        <v>73</v>
      </c>
      <c r="B26" s="290" t="s">
        <v>72</v>
      </c>
      <c r="C26" s="290" t="s">
        <v>73</v>
      </c>
      <c r="D26" s="321" t="s">
        <v>940</v>
      </c>
      <c r="E26" s="321" t="s">
        <v>15</v>
      </c>
      <c r="F26" s="321" t="s">
        <v>43</v>
      </c>
      <c r="G26" s="477">
        <v>43700</v>
      </c>
      <c r="H26" s="309" t="s">
        <v>19</v>
      </c>
      <c r="I26" s="290">
        <v>24.640419999999999</v>
      </c>
      <c r="J26" s="290">
        <v>-83.102943330000002</v>
      </c>
      <c r="K26" s="290">
        <v>100</v>
      </c>
      <c r="L26" s="290">
        <v>30.5</v>
      </c>
      <c r="M26" s="290" t="s">
        <v>20</v>
      </c>
      <c r="N26" s="290" t="s">
        <v>21</v>
      </c>
      <c r="O26" s="290">
        <v>2</v>
      </c>
      <c r="P26" s="290">
        <v>25</v>
      </c>
      <c r="Q26" s="290" t="s">
        <v>933</v>
      </c>
      <c r="R26" s="402" t="s">
        <v>883</v>
      </c>
      <c r="S26" s="290" t="s">
        <v>786</v>
      </c>
      <c r="T26" s="291" t="s">
        <v>776</v>
      </c>
    </row>
    <row r="27" spans="1:20">
      <c r="A27" s="403" t="s">
        <v>76</v>
      </c>
      <c r="B27" s="290" t="s">
        <v>75</v>
      </c>
      <c r="C27" s="290" t="s">
        <v>76</v>
      </c>
      <c r="D27" s="321" t="s">
        <v>940</v>
      </c>
      <c r="E27" s="321" t="s">
        <v>15</v>
      </c>
      <c r="F27" s="321" t="s">
        <v>74</v>
      </c>
      <c r="G27" s="477">
        <v>43700</v>
      </c>
      <c r="H27" s="309" t="s">
        <v>19</v>
      </c>
      <c r="I27" s="290">
        <v>24.675186669999999</v>
      </c>
      <c r="J27" s="290">
        <v>-83.068584999999999</v>
      </c>
      <c r="K27" s="290">
        <v>69</v>
      </c>
      <c r="L27" s="290">
        <v>21</v>
      </c>
      <c r="M27" s="290" t="s">
        <v>41</v>
      </c>
      <c r="N27" s="290" t="s">
        <v>42</v>
      </c>
      <c r="O27" s="290">
        <v>2</v>
      </c>
      <c r="P27" s="290">
        <v>30</v>
      </c>
      <c r="Q27" s="290" t="s">
        <v>933</v>
      </c>
      <c r="R27" s="402" t="s">
        <v>884</v>
      </c>
      <c r="S27" s="290" t="s">
        <v>790</v>
      </c>
      <c r="T27" s="291" t="s">
        <v>776</v>
      </c>
    </row>
    <row r="28" spans="1:20">
      <c r="A28" s="403" t="s">
        <v>78</v>
      </c>
      <c r="B28" s="290" t="s">
        <v>77</v>
      </c>
      <c r="C28" s="290" t="s">
        <v>78</v>
      </c>
      <c r="D28" s="321" t="s">
        <v>940</v>
      </c>
      <c r="E28" s="321" t="s">
        <v>15</v>
      </c>
      <c r="F28" s="321" t="s">
        <v>74</v>
      </c>
      <c r="G28" s="477">
        <v>43700</v>
      </c>
      <c r="H28" s="309" t="s">
        <v>19</v>
      </c>
      <c r="I28" s="290">
        <v>24.675186669999999</v>
      </c>
      <c r="J28" s="290">
        <v>-83.068584999999999</v>
      </c>
      <c r="K28" s="290">
        <v>67</v>
      </c>
      <c r="L28" s="290">
        <v>20.399999999999999</v>
      </c>
      <c r="M28" s="290" t="s">
        <v>41</v>
      </c>
      <c r="N28" s="290" t="s">
        <v>42</v>
      </c>
      <c r="O28" s="290">
        <v>2</v>
      </c>
      <c r="P28" s="290">
        <v>30</v>
      </c>
      <c r="Q28" s="290" t="s">
        <v>933</v>
      </c>
      <c r="R28" s="402" t="s">
        <v>885</v>
      </c>
      <c r="S28" s="290" t="s">
        <v>793</v>
      </c>
      <c r="T28" s="291" t="s">
        <v>776</v>
      </c>
    </row>
    <row r="29" spans="1:20">
      <c r="A29" s="403" t="s">
        <v>80</v>
      </c>
      <c r="B29" s="290" t="s">
        <v>79</v>
      </c>
      <c r="C29" s="290" t="s">
        <v>80</v>
      </c>
      <c r="D29" s="321" t="s">
        <v>940</v>
      </c>
      <c r="E29" s="321" t="s">
        <v>15</v>
      </c>
      <c r="F29" s="321" t="s">
        <v>74</v>
      </c>
      <c r="G29" s="477">
        <v>43700</v>
      </c>
      <c r="H29" s="309" t="s">
        <v>19</v>
      </c>
      <c r="I29" s="290">
        <v>24.675186669999999</v>
      </c>
      <c r="J29" s="290">
        <v>-83.068584999999999</v>
      </c>
      <c r="K29" s="290">
        <v>67</v>
      </c>
      <c r="L29" s="290">
        <v>20.399999999999999</v>
      </c>
      <c r="M29" s="290" t="s">
        <v>41</v>
      </c>
      <c r="N29" s="290" t="s">
        <v>42</v>
      </c>
      <c r="O29" s="290">
        <v>2</v>
      </c>
      <c r="P29" s="290">
        <v>30</v>
      </c>
      <c r="Q29" s="290" t="s">
        <v>933</v>
      </c>
      <c r="R29" s="402" t="s">
        <v>886</v>
      </c>
      <c r="S29" s="290" t="s">
        <v>796</v>
      </c>
      <c r="T29" s="291" t="s">
        <v>776</v>
      </c>
    </row>
    <row r="30" spans="1:20">
      <c r="A30" s="403" t="s">
        <v>82</v>
      </c>
      <c r="B30" s="290" t="s">
        <v>81</v>
      </c>
      <c r="C30" s="290" t="s">
        <v>82</v>
      </c>
      <c r="D30" s="321" t="s">
        <v>940</v>
      </c>
      <c r="E30" s="321" t="s">
        <v>15</v>
      </c>
      <c r="F30" s="321" t="s">
        <v>43</v>
      </c>
      <c r="G30" s="477">
        <v>43700</v>
      </c>
      <c r="H30" s="309" t="s">
        <v>19</v>
      </c>
      <c r="I30" s="290">
        <v>24.640415000000001</v>
      </c>
      <c r="J30" s="290">
        <v>-83.102946669999994</v>
      </c>
      <c r="K30" s="290">
        <v>99</v>
      </c>
      <c r="L30" s="290">
        <v>30.2</v>
      </c>
      <c r="M30" s="290" t="s">
        <v>20</v>
      </c>
      <c r="N30" s="290" t="s">
        <v>42</v>
      </c>
      <c r="O30" s="290">
        <v>2</v>
      </c>
      <c r="P30" s="290">
        <v>25</v>
      </c>
      <c r="Q30" s="290" t="s">
        <v>934</v>
      </c>
      <c r="R30" s="402" t="s">
        <v>880</v>
      </c>
      <c r="S30" s="402" t="s">
        <v>775</v>
      </c>
      <c r="T30" s="291" t="s">
        <v>776</v>
      </c>
    </row>
    <row r="31" spans="1:20">
      <c r="A31" s="403" t="s">
        <v>84</v>
      </c>
      <c r="B31" s="290" t="s">
        <v>83</v>
      </c>
      <c r="C31" s="290" t="s">
        <v>84</v>
      </c>
      <c r="D31" s="321" t="s">
        <v>940</v>
      </c>
      <c r="E31" s="321" t="s">
        <v>15</v>
      </c>
      <c r="F31" s="321" t="s">
        <v>43</v>
      </c>
      <c r="G31" s="477">
        <v>43700</v>
      </c>
      <c r="H31" s="309" t="s">
        <v>19</v>
      </c>
      <c r="I31" s="290">
        <v>24.640415000000001</v>
      </c>
      <c r="J31" s="290">
        <v>-83.102946669999994</v>
      </c>
      <c r="K31" s="290">
        <v>99</v>
      </c>
      <c r="L31" s="290">
        <v>30.2</v>
      </c>
      <c r="M31" s="290" t="s">
        <v>20</v>
      </c>
      <c r="N31" s="290" t="s">
        <v>42</v>
      </c>
      <c r="O31" s="290">
        <v>2</v>
      </c>
      <c r="P31" s="290">
        <v>25</v>
      </c>
      <c r="Q31" s="290" t="s">
        <v>934</v>
      </c>
      <c r="R31" s="402" t="s">
        <v>881</v>
      </c>
      <c r="S31" s="290" t="s">
        <v>780</v>
      </c>
      <c r="T31" s="291" t="s">
        <v>776</v>
      </c>
    </row>
    <row r="32" spans="1:20">
      <c r="A32" s="403" t="s">
        <v>86</v>
      </c>
      <c r="B32" s="290" t="s">
        <v>85</v>
      </c>
      <c r="C32" s="290" t="s">
        <v>86</v>
      </c>
      <c r="D32" s="321" t="s">
        <v>940</v>
      </c>
      <c r="E32" s="321" t="s">
        <v>15</v>
      </c>
      <c r="F32" s="321" t="s">
        <v>43</v>
      </c>
      <c r="G32" s="477">
        <v>43700</v>
      </c>
      <c r="H32" s="309" t="s">
        <v>19</v>
      </c>
      <c r="I32" s="290">
        <v>24.640415000000001</v>
      </c>
      <c r="J32" s="290">
        <v>-83.102946669999994</v>
      </c>
      <c r="K32" s="290">
        <v>94</v>
      </c>
      <c r="L32" s="290">
        <v>28.7</v>
      </c>
      <c r="M32" s="290" t="s">
        <v>41</v>
      </c>
      <c r="N32" s="290" t="s">
        <v>42</v>
      </c>
      <c r="O32" s="290">
        <v>2</v>
      </c>
      <c r="P32" s="290">
        <v>30</v>
      </c>
      <c r="Q32" s="290" t="s">
        <v>934</v>
      </c>
      <c r="R32" s="402" t="s">
        <v>882</v>
      </c>
      <c r="S32" s="290" t="s">
        <v>783</v>
      </c>
      <c r="T32" s="291" t="s">
        <v>776</v>
      </c>
    </row>
    <row r="33" spans="1:20">
      <c r="A33" s="403" t="s">
        <v>88</v>
      </c>
      <c r="B33" s="290" t="s">
        <v>87</v>
      </c>
      <c r="C33" s="290" t="s">
        <v>88</v>
      </c>
      <c r="D33" s="321" t="s">
        <v>940</v>
      </c>
      <c r="E33" s="321" t="s">
        <v>15</v>
      </c>
      <c r="F33" s="321" t="s">
        <v>43</v>
      </c>
      <c r="G33" s="477">
        <v>43700</v>
      </c>
      <c r="H33" s="309" t="s">
        <v>19</v>
      </c>
      <c r="I33" s="290">
        <v>24.640415000000001</v>
      </c>
      <c r="J33" s="290">
        <v>-83.102946669999994</v>
      </c>
      <c r="K33" s="290">
        <v>100</v>
      </c>
      <c r="L33" s="290">
        <v>30.5</v>
      </c>
      <c r="M33" s="290" t="s">
        <v>20</v>
      </c>
      <c r="N33" s="290" t="s">
        <v>42</v>
      </c>
      <c r="O33" s="290">
        <v>2</v>
      </c>
      <c r="P33" s="290">
        <v>25</v>
      </c>
      <c r="Q33" s="290" t="s">
        <v>934</v>
      </c>
      <c r="R33" s="402" t="s">
        <v>883</v>
      </c>
      <c r="S33" s="290" t="s">
        <v>786</v>
      </c>
      <c r="T33" s="291" t="s">
        <v>776</v>
      </c>
    </row>
    <row r="34" spans="1:20">
      <c r="A34" s="403" t="s">
        <v>90</v>
      </c>
      <c r="B34" s="290" t="s">
        <v>89</v>
      </c>
      <c r="C34" s="290" t="s">
        <v>90</v>
      </c>
      <c r="D34" s="321" t="s">
        <v>940</v>
      </c>
      <c r="E34" s="321" t="s">
        <v>15</v>
      </c>
      <c r="F34" s="321" t="s">
        <v>43</v>
      </c>
      <c r="G34" s="477">
        <v>43700</v>
      </c>
      <c r="H34" s="309" t="s">
        <v>19</v>
      </c>
      <c r="I34" s="290">
        <v>24.640415000000001</v>
      </c>
      <c r="J34" s="290">
        <v>-83.102946669999994</v>
      </c>
      <c r="K34" s="290">
        <v>100</v>
      </c>
      <c r="L34" s="290">
        <v>30.5</v>
      </c>
      <c r="M34" s="290" t="s">
        <v>20</v>
      </c>
      <c r="N34" s="290" t="s">
        <v>42</v>
      </c>
      <c r="O34" s="290">
        <v>2</v>
      </c>
      <c r="P34" s="290">
        <v>25</v>
      </c>
      <c r="Q34" s="290" t="s">
        <v>934</v>
      </c>
      <c r="R34" s="402" t="s">
        <v>884</v>
      </c>
      <c r="S34" s="290" t="s">
        <v>790</v>
      </c>
      <c r="T34" s="291" t="s">
        <v>776</v>
      </c>
    </row>
    <row r="35" spans="1:20">
      <c r="A35" s="403" t="s">
        <v>92</v>
      </c>
      <c r="B35" s="290" t="s">
        <v>91</v>
      </c>
      <c r="C35" s="290" t="s">
        <v>92</v>
      </c>
      <c r="D35" s="321" t="s">
        <v>940</v>
      </c>
      <c r="E35" s="321" t="s">
        <v>15</v>
      </c>
      <c r="F35" s="321" t="s">
        <v>43</v>
      </c>
      <c r="G35" s="477">
        <v>43700</v>
      </c>
      <c r="H35" s="309" t="s">
        <v>19</v>
      </c>
      <c r="I35" s="290">
        <v>24.640415000000001</v>
      </c>
      <c r="J35" s="290">
        <v>-83.102946669999994</v>
      </c>
      <c r="K35" s="290">
        <v>97</v>
      </c>
      <c r="L35" s="290">
        <v>29.6</v>
      </c>
      <c r="M35" s="290" t="s">
        <v>41</v>
      </c>
      <c r="N35" s="290" t="s">
        <v>42</v>
      </c>
      <c r="O35" s="290">
        <v>2</v>
      </c>
      <c r="P35" s="290">
        <v>30</v>
      </c>
      <c r="Q35" s="290" t="s">
        <v>934</v>
      </c>
      <c r="R35" s="402" t="s">
        <v>885</v>
      </c>
      <c r="S35" s="290" t="s">
        <v>793</v>
      </c>
      <c r="T35" s="291" t="s">
        <v>776</v>
      </c>
    </row>
    <row r="36" spans="1:20">
      <c r="A36" s="403" t="s">
        <v>94</v>
      </c>
      <c r="B36" s="290" t="s">
        <v>93</v>
      </c>
      <c r="C36" s="290" t="s">
        <v>94</v>
      </c>
      <c r="D36" s="321" t="s">
        <v>940</v>
      </c>
      <c r="E36" s="321" t="s">
        <v>15</v>
      </c>
      <c r="F36" s="321" t="s">
        <v>74</v>
      </c>
      <c r="G36" s="477">
        <v>43700</v>
      </c>
      <c r="H36" s="309" t="s">
        <v>19</v>
      </c>
      <c r="I36" s="290">
        <v>24.675186669999999</v>
      </c>
      <c r="J36" s="290">
        <v>-83.068584999999999</v>
      </c>
      <c r="K36" s="290">
        <v>68</v>
      </c>
      <c r="L36" s="290">
        <v>20.7</v>
      </c>
      <c r="M36" s="290" t="s">
        <v>41</v>
      </c>
      <c r="N36" s="290" t="s">
        <v>42</v>
      </c>
      <c r="O36" s="290">
        <v>2</v>
      </c>
      <c r="P36" s="290">
        <v>30</v>
      </c>
      <c r="Q36" s="290" t="s">
        <v>934</v>
      </c>
      <c r="R36" s="402" t="s">
        <v>886</v>
      </c>
      <c r="S36" s="290" t="s">
        <v>796</v>
      </c>
      <c r="T36" s="291" t="s">
        <v>776</v>
      </c>
    </row>
    <row r="37" spans="1:20">
      <c r="A37" s="403" t="s">
        <v>96</v>
      </c>
      <c r="B37" s="290" t="s">
        <v>95</v>
      </c>
      <c r="C37" s="290" t="s">
        <v>96</v>
      </c>
      <c r="D37" s="321" t="s">
        <v>940</v>
      </c>
      <c r="E37" s="321" t="s">
        <v>15</v>
      </c>
      <c r="F37" s="321" t="s">
        <v>74</v>
      </c>
      <c r="G37" s="477">
        <v>43700</v>
      </c>
      <c r="H37" s="309" t="s">
        <v>19</v>
      </c>
      <c r="I37" s="290">
        <v>24.675186669999999</v>
      </c>
      <c r="J37" s="290">
        <v>-83.068584999999999</v>
      </c>
      <c r="K37" s="290">
        <v>67</v>
      </c>
      <c r="L37" s="290">
        <v>20.399999999999999</v>
      </c>
      <c r="M37" s="290" t="s">
        <v>41</v>
      </c>
      <c r="N37" s="290" t="s">
        <v>42</v>
      </c>
      <c r="O37" s="290">
        <v>2</v>
      </c>
      <c r="P37" s="290">
        <v>30</v>
      </c>
      <c r="Q37" s="290" t="s">
        <v>866</v>
      </c>
      <c r="R37" s="402" t="s">
        <v>880</v>
      </c>
      <c r="S37" s="402" t="s">
        <v>775</v>
      </c>
      <c r="T37" s="291" t="s">
        <v>776</v>
      </c>
    </row>
    <row r="38" spans="1:20">
      <c r="A38" s="403" t="s">
        <v>98</v>
      </c>
      <c r="B38" s="290" t="s">
        <v>97</v>
      </c>
      <c r="C38" s="290" t="s">
        <v>98</v>
      </c>
      <c r="D38" s="321" t="s">
        <v>940</v>
      </c>
      <c r="E38" s="321" t="s">
        <v>15</v>
      </c>
      <c r="F38" s="321" t="s">
        <v>74</v>
      </c>
      <c r="G38" s="477">
        <v>43700</v>
      </c>
      <c r="H38" s="309" t="s">
        <v>19</v>
      </c>
      <c r="I38" s="290">
        <v>24.675186669999999</v>
      </c>
      <c r="J38" s="290">
        <v>-83.068584999999999</v>
      </c>
      <c r="K38" s="290">
        <v>69</v>
      </c>
      <c r="L38" s="290">
        <v>21</v>
      </c>
      <c r="M38" s="290" t="s">
        <v>41</v>
      </c>
      <c r="N38" s="290" t="s">
        <v>42</v>
      </c>
      <c r="O38" s="290">
        <v>2</v>
      </c>
      <c r="P38" s="290">
        <v>30</v>
      </c>
      <c r="Q38" s="290" t="s">
        <v>866</v>
      </c>
      <c r="R38" s="402" t="s">
        <v>881</v>
      </c>
      <c r="S38" s="290" t="s">
        <v>780</v>
      </c>
      <c r="T38" s="291" t="s">
        <v>776</v>
      </c>
    </row>
    <row r="39" spans="1:20">
      <c r="A39" s="403" t="s">
        <v>100</v>
      </c>
      <c r="B39" s="290" t="s">
        <v>99</v>
      </c>
      <c r="C39" s="290" t="s">
        <v>100</v>
      </c>
      <c r="D39" s="321" t="s">
        <v>940</v>
      </c>
      <c r="E39" s="321" t="s">
        <v>15</v>
      </c>
      <c r="F39" s="321" t="s">
        <v>74</v>
      </c>
      <c r="G39" s="477">
        <v>43700</v>
      </c>
      <c r="H39" s="309" t="s">
        <v>19</v>
      </c>
      <c r="I39" s="290">
        <v>24.675186669999999</v>
      </c>
      <c r="J39" s="290">
        <v>-83.068584999999999</v>
      </c>
      <c r="K39" s="290">
        <v>67</v>
      </c>
      <c r="L39" s="290">
        <v>20.399999999999999</v>
      </c>
      <c r="M39" s="290" t="s">
        <v>41</v>
      </c>
      <c r="N39" s="290" t="s">
        <v>42</v>
      </c>
      <c r="O39" s="290">
        <v>2</v>
      </c>
      <c r="P39" s="290">
        <v>30</v>
      </c>
      <c r="Q39" s="290" t="s">
        <v>866</v>
      </c>
      <c r="R39" s="402" t="s">
        <v>882</v>
      </c>
      <c r="S39" s="290" t="s">
        <v>783</v>
      </c>
      <c r="T39" s="291" t="s">
        <v>776</v>
      </c>
    </row>
    <row r="40" spans="1:20">
      <c r="A40" s="403" t="s">
        <v>102</v>
      </c>
      <c r="B40" s="290" t="s">
        <v>101</v>
      </c>
      <c r="C40" s="290" t="s">
        <v>102</v>
      </c>
      <c r="D40" s="321" t="s">
        <v>940</v>
      </c>
      <c r="E40" s="321" t="s">
        <v>15</v>
      </c>
      <c r="F40" s="321" t="s">
        <v>74</v>
      </c>
      <c r="G40" s="477">
        <v>43700</v>
      </c>
      <c r="H40" s="309" t="s">
        <v>19</v>
      </c>
      <c r="I40" s="290">
        <v>24.656913329999998</v>
      </c>
      <c r="J40" s="290">
        <v>-83.100796669999994</v>
      </c>
      <c r="K40" s="290">
        <v>67</v>
      </c>
      <c r="L40" s="290">
        <v>20.399999999999999</v>
      </c>
      <c r="M40" s="290" t="s">
        <v>41</v>
      </c>
      <c r="N40" s="290" t="s">
        <v>42</v>
      </c>
      <c r="O40" s="290">
        <v>2</v>
      </c>
      <c r="P40" s="290">
        <v>30</v>
      </c>
      <c r="Q40" s="290" t="s">
        <v>866</v>
      </c>
      <c r="R40" s="402" t="s">
        <v>883</v>
      </c>
      <c r="S40" s="290" t="s">
        <v>786</v>
      </c>
      <c r="T40" s="291" t="s">
        <v>776</v>
      </c>
    </row>
    <row r="41" spans="1:20">
      <c r="A41" s="403" t="s">
        <v>104</v>
      </c>
      <c r="B41" s="290" t="s">
        <v>103</v>
      </c>
      <c r="C41" s="290" t="s">
        <v>104</v>
      </c>
      <c r="D41" s="321" t="s">
        <v>940</v>
      </c>
      <c r="E41" s="321" t="s">
        <v>15</v>
      </c>
      <c r="F41" s="321" t="s">
        <v>74</v>
      </c>
      <c r="G41" s="477">
        <v>43700</v>
      </c>
      <c r="H41" s="309" t="s">
        <v>19</v>
      </c>
      <c r="I41" s="290">
        <v>24.656913329999998</v>
      </c>
      <c r="J41" s="290">
        <v>-83.100796669999994</v>
      </c>
      <c r="K41" s="290">
        <v>66</v>
      </c>
      <c r="L41" s="290">
        <v>20.100000000000001</v>
      </c>
      <c r="M41" s="290" t="s">
        <v>41</v>
      </c>
      <c r="N41" s="290" t="s">
        <v>42</v>
      </c>
      <c r="O41" s="290">
        <v>2</v>
      </c>
      <c r="P41" s="290">
        <v>30</v>
      </c>
      <c r="Q41" s="290" t="s">
        <v>866</v>
      </c>
      <c r="R41" s="402" t="s">
        <v>884</v>
      </c>
      <c r="S41" s="290" t="s">
        <v>790</v>
      </c>
      <c r="T41" s="291" t="s">
        <v>776</v>
      </c>
    </row>
    <row r="42" spans="1:20">
      <c r="A42" s="403" t="s">
        <v>106</v>
      </c>
      <c r="B42" s="290" t="s">
        <v>105</v>
      </c>
      <c r="C42" s="290" t="s">
        <v>106</v>
      </c>
      <c r="D42" s="321" t="s">
        <v>940</v>
      </c>
      <c r="E42" s="321" t="s">
        <v>15</v>
      </c>
      <c r="F42" s="321" t="s">
        <v>74</v>
      </c>
      <c r="G42" s="477">
        <v>43700</v>
      </c>
      <c r="H42" s="309" t="s">
        <v>19</v>
      </c>
      <c r="I42" s="290">
        <v>24.656913329999998</v>
      </c>
      <c r="J42" s="290">
        <v>-83.100796669999994</v>
      </c>
      <c r="K42" s="290">
        <v>67</v>
      </c>
      <c r="L42" s="290">
        <v>20.399999999999999</v>
      </c>
      <c r="M42" s="290" t="s">
        <v>41</v>
      </c>
      <c r="N42" s="290" t="s">
        <v>42</v>
      </c>
      <c r="O42" s="290">
        <v>2</v>
      </c>
      <c r="P42" s="290">
        <v>30</v>
      </c>
      <c r="Q42" s="290" t="s">
        <v>866</v>
      </c>
      <c r="R42" s="402" t="s">
        <v>885</v>
      </c>
      <c r="S42" s="290" t="s">
        <v>793</v>
      </c>
      <c r="T42" s="291" t="s">
        <v>776</v>
      </c>
    </row>
    <row r="43" spans="1:20">
      <c r="A43" s="403" t="s">
        <v>108</v>
      </c>
      <c r="B43" s="290" t="s">
        <v>107</v>
      </c>
      <c r="C43" s="290" t="s">
        <v>108</v>
      </c>
      <c r="D43" s="321" t="s">
        <v>940</v>
      </c>
      <c r="E43" s="321" t="s">
        <v>15</v>
      </c>
      <c r="F43" s="321" t="s">
        <v>74</v>
      </c>
      <c r="G43" s="477">
        <v>43700</v>
      </c>
      <c r="H43" s="309" t="s">
        <v>19</v>
      </c>
      <c r="I43" s="290">
        <v>24.656913329999998</v>
      </c>
      <c r="J43" s="290">
        <v>-83.100796669999994</v>
      </c>
      <c r="K43" s="290">
        <v>67</v>
      </c>
      <c r="L43" s="290">
        <v>20.399999999999999</v>
      </c>
      <c r="M43" s="290" t="s">
        <v>41</v>
      </c>
      <c r="N43" s="290" t="s">
        <v>42</v>
      </c>
      <c r="O43" s="290">
        <v>2</v>
      </c>
      <c r="P43" s="290">
        <v>30</v>
      </c>
      <c r="Q43" s="290" t="s">
        <v>866</v>
      </c>
      <c r="R43" s="402" t="s">
        <v>886</v>
      </c>
      <c r="S43" s="290" t="s">
        <v>796</v>
      </c>
      <c r="T43" s="291" t="s">
        <v>776</v>
      </c>
    </row>
    <row r="44" spans="1:20">
      <c r="A44" s="403" t="s">
        <v>110</v>
      </c>
      <c r="B44" s="290" t="s">
        <v>109</v>
      </c>
      <c r="C44" s="290" t="s">
        <v>110</v>
      </c>
      <c r="D44" s="321" t="s">
        <v>940</v>
      </c>
      <c r="E44" s="321" t="s">
        <v>15</v>
      </c>
      <c r="F44" s="321" t="s">
        <v>74</v>
      </c>
      <c r="G44" s="477">
        <v>43700</v>
      </c>
      <c r="H44" s="309" t="s">
        <v>19</v>
      </c>
      <c r="I44" s="290">
        <v>24.656913329999998</v>
      </c>
      <c r="J44" s="290">
        <v>-83.100796669999994</v>
      </c>
      <c r="K44" s="290">
        <v>67</v>
      </c>
      <c r="L44" s="290">
        <v>20.399999999999999</v>
      </c>
      <c r="M44" s="290" t="s">
        <v>41</v>
      </c>
      <c r="N44" s="290" t="s">
        <v>42</v>
      </c>
      <c r="O44" s="290">
        <v>2</v>
      </c>
      <c r="P44" s="290">
        <v>30</v>
      </c>
      <c r="Q44" s="290" t="s">
        <v>935</v>
      </c>
      <c r="R44" s="402" t="s">
        <v>880</v>
      </c>
      <c r="S44" s="402" t="s">
        <v>775</v>
      </c>
      <c r="T44" s="291" t="s">
        <v>776</v>
      </c>
    </row>
    <row r="45" spans="1:20">
      <c r="A45" s="403" t="s">
        <v>112</v>
      </c>
      <c r="B45" s="290" t="s">
        <v>111</v>
      </c>
      <c r="C45" s="290" t="s">
        <v>112</v>
      </c>
      <c r="D45" s="321" t="s">
        <v>940</v>
      </c>
      <c r="E45" s="321" t="s">
        <v>15</v>
      </c>
      <c r="F45" s="321" t="s">
        <v>74</v>
      </c>
      <c r="G45" s="477">
        <v>43700</v>
      </c>
      <c r="H45" s="309" t="s">
        <v>19</v>
      </c>
      <c r="I45" s="290">
        <v>24.656913329999998</v>
      </c>
      <c r="J45" s="290">
        <v>-83.100796669999994</v>
      </c>
      <c r="K45" s="290">
        <v>64</v>
      </c>
      <c r="L45" s="290">
        <v>19.5</v>
      </c>
      <c r="M45" s="290" t="s">
        <v>41</v>
      </c>
      <c r="N45" s="290" t="s">
        <v>42</v>
      </c>
      <c r="O45" s="290">
        <v>2</v>
      </c>
      <c r="P45" s="290">
        <v>30</v>
      </c>
      <c r="Q45" s="290" t="s">
        <v>935</v>
      </c>
      <c r="R45" s="402" t="s">
        <v>881</v>
      </c>
      <c r="S45" s="290" t="s">
        <v>780</v>
      </c>
      <c r="T45" s="291" t="s">
        <v>776</v>
      </c>
    </row>
    <row r="46" spans="1:20">
      <c r="A46" s="403" t="s">
        <v>114</v>
      </c>
      <c r="B46" s="290" t="s">
        <v>113</v>
      </c>
      <c r="C46" s="290" t="s">
        <v>114</v>
      </c>
      <c r="D46" s="321" t="s">
        <v>940</v>
      </c>
      <c r="E46" s="321" t="s">
        <v>15</v>
      </c>
      <c r="F46" s="321" t="s">
        <v>74</v>
      </c>
      <c r="G46" s="477">
        <v>43700</v>
      </c>
      <c r="H46" s="309" t="s">
        <v>19</v>
      </c>
      <c r="I46" s="290">
        <v>24.656913329999998</v>
      </c>
      <c r="J46" s="290">
        <v>-83.100796669999994</v>
      </c>
      <c r="K46" s="290">
        <v>65</v>
      </c>
      <c r="L46" s="290">
        <v>19.8</v>
      </c>
      <c r="M46" s="290" t="s">
        <v>41</v>
      </c>
      <c r="N46" s="290" t="s">
        <v>42</v>
      </c>
      <c r="O46" s="290">
        <v>2</v>
      </c>
      <c r="P46" s="290">
        <v>30</v>
      </c>
      <c r="Q46" s="290" t="s">
        <v>935</v>
      </c>
      <c r="R46" s="402" t="s">
        <v>882</v>
      </c>
      <c r="S46" s="290" t="s">
        <v>783</v>
      </c>
      <c r="T46" s="291" t="s">
        <v>776</v>
      </c>
    </row>
    <row r="47" spans="1:20">
      <c r="A47" s="403" t="s">
        <v>116</v>
      </c>
      <c r="B47" s="290" t="s">
        <v>115</v>
      </c>
      <c r="C47" s="290" t="s">
        <v>116</v>
      </c>
      <c r="D47" s="321" t="s">
        <v>940</v>
      </c>
      <c r="E47" s="321" t="s">
        <v>15</v>
      </c>
      <c r="F47" s="321" t="s">
        <v>74</v>
      </c>
      <c r="G47" s="477">
        <v>43700</v>
      </c>
      <c r="H47" s="309" t="s">
        <v>19</v>
      </c>
      <c r="I47" s="290">
        <v>24.656913329999998</v>
      </c>
      <c r="J47" s="290">
        <v>-83.100796669999994</v>
      </c>
      <c r="K47" s="290">
        <v>55</v>
      </c>
      <c r="L47" s="290">
        <v>16.8</v>
      </c>
      <c r="M47" s="290" t="s">
        <v>41</v>
      </c>
      <c r="N47" s="290" t="s">
        <v>42</v>
      </c>
      <c r="O47" s="290">
        <v>3</v>
      </c>
      <c r="P47" s="290">
        <v>30</v>
      </c>
      <c r="Q47" s="290" t="s">
        <v>935</v>
      </c>
      <c r="R47" s="402" t="s">
        <v>883</v>
      </c>
      <c r="S47" s="290" t="s">
        <v>786</v>
      </c>
      <c r="T47" s="291" t="s">
        <v>776</v>
      </c>
    </row>
    <row r="48" spans="1:20">
      <c r="A48" s="403" t="s">
        <v>118</v>
      </c>
      <c r="B48" s="290" t="s">
        <v>117</v>
      </c>
      <c r="C48" s="290" t="s">
        <v>118</v>
      </c>
      <c r="D48" s="321" t="s">
        <v>940</v>
      </c>
      <c r="E48" s="321" t="s">
        <v>15</v>
      </c>
      <c r="F48" s="321" t="s">
        <v>74</v>
      </c>
      <c r="G48" s="477">
        <v>43700</v>
      </c>
      <c r="H48" s="309" t="s">
        <v>19</v>
      </c>
      <c r="I48" s="290">
        <v>24.656913329999998</v>
      </c>
      <c r="J48" s="290">
        <v>-83.100796669999994</v>
      </c>
      <c r="K48" s="290">
        <v>65</v>
      </c>
      <c r="L48" s="290">
        <v>19.8</v>
      </c>
      <c r="M48" s="290" t="s">
        <v>41</v>
      </c>
      <c r="N48" s="290" t="s">
        <v>42</v>
      </c>
      <c r="O48" s="290">
        <v>3</v>
      </c>
      <c r="P48" s="290">
        <v>30</v>
      </c>
      <c r="Q48" s="290" t="s">
        <v>935</v>
      </c>
      <c r="R48" s="402" t="s">
        <v>884</v>
      </c>
      <c r="S48" s="290" t="s">
        <v>790</v>
      </c>
      <c r="T48" s="291" t="s">
        <v>776</v>
      </c>
    </row>
    <row r="49" spans="1:20">
      <c r="A49" s="403" t="s">
        <v>120</v>
      </c>
      <c r="B49" s="290" t="s">
        <v>119</v>
      </c>
      <c r="C49" s="290" t="s">
        <v>120</v>
      </c>
      <c r="D49" s="321" t="s">
        <v>940</v>
      </c>
      <c r="E49" s="321" t="s">
        <v>15</v>
      </c>
      <c r="F49" s="321" t="s">
        <v>74</v>
      </c>
      <c r="G49" s="477">
        <v>43700</v>
      </c>
      <c r="H49" s="309" t="s">
        <v>19</v>
      </c>
      <c r="I49" s="290">
        <v>24.656913329999998</v>
      </c>
      <c r="J49" s="290">
        <v>-83.100796669999994</v>
      </c>
      <c r="K49" s="290">
        <v>59</v>
      </c>
      <c r="L49" s="290">
        <v>18</v>
      </c>
      <c r="M49" s="290" t="s">
        <v>41</v>
      </c>
      <c r="N49" s="290" t="s">
        <v>42</v>
      </c>
      <c r="O49" s="290">
        <v>3</v>
      </c>
      <c r="P49" s="290">
        <v>30</v>
      </c>
      <c r="Q49" s="290" t="s">
        <v>935</v>
      </c>
      <c r="R49" s="402" t="s">
        <v>885</v>
      </c>
      <c r="S49" s="290" t="s">
        <v>793</v>
      </c>
      <c r="T49" s="291" t="s">
        <v>776</v>
      </c>
    </row>
    <row r="50" spans="1:20">
      <c r="A50" s="403" t="s">
        <v>122</v>
      </c>
      <c r="B50" s="290" t="s">
        <v>121</v>
      </c>
      <c r="C50" s="290" t="s">
        <v>122</v>
      </c>
      <c r="D50" s="321" t="s">
        <v>940</v>
      </c>
      <c r="E50" s="321" t="s">
        <v>15</v>
      </c>
      <c r="F50" s="321" t="s">
        <v>74</v>
      </c>
      <c r="G50" s="477">
        <v>43700</v>
      </c>
      <c r="H50" s="309" t="s">
        <v>19</v>
      </c>
      <c r="I50" s="290">
        <v>24.656913329999998</v>
      </c>
      <c r="J50" s="290">
        <v>-83.100796669999994</v>
      </c>
      <c r="K50" s="290">
        <v>58</v>
      </c>
      <c r="L50" s="290">
        <v>17.7</v>
      </c>
      <c r="M50" s="290" t="s">
        <v>41</v>
      </c>
      <c r="N50" s="290" t="s">
        <v>42</v>
      </c>
      <c r="O50" s="290">
        <v>3</v>
      </c>
      <c r="P50" s="290">
        <v>30</v>
      </c>
      <c r="Q50" s="290" t="s">
        <v>935</v>
      </c>
      <c r="R50" s="402" t="s">
        <v>886</v>
      </c>
      <c r="S50" s="290" t="s">
        <v>796</v>
      </c>
      <c r="T50" s="291" t="s">
        <v>776</v>
      </c>
    </row>
    <row r="51" spans="1:20">
      <c r="A51" s="403" t="s">
        <v>124</v>
      </c>
      <c r="B51" s="290" t="s">
        <v>123</v>
      </c>
      <c r="C51" s="290" t="s">
        <v>124</v>
      </c>
      <c r="D51" s="321" t="s">
        <v>940</v>
      </c>
      <c r="E51" s="321" t="s">
        <v>15</v>
      </c>
      <c r="F51" s="321" t="s">
        <v>74</v>
      </c>
      <c r="G51" s="477">
        <v>43700</v>
      </c>
      <c r="H51" s="309" t="s">
        <v>19</v>
      </c>
      <c r="I51" s="290">
        <v>24.656913329999998</v>
      </c>
      <c r="J51" s="290">
        <v>-83.100796669999994</v>
      </c>
      <c r="K51" s="290">
        <v>65</v>
      </c>
      <c r="L51" s="290">
        <v>19.8</v>
      </c>
      <c r="M51" s="290" t="s">
        <v>41</v>
      </c>
      <c r="N51" s="290" t="s">
        <v>42</v>
      </c>
      <c r="O51" s="290">
        <v>3</v>
      </c>
      <c r="P51" s="290">
        <v>30</v>
      </c>
      <c r="Q51" s="290" t="s">
        <v>936</v>
      </c>
      <c r="R51" s="402" t="s">
        <v>880</v>
      </c>
      <c r="S51" s="402" t="s">
        <v>775</v>
      </c>
      <c r="T51" s="291" t="s">
        <v>776</v>
      </c>
    </row>
    <row r="52" spans="1:20">
      <c r="A52" s="403" t="s">
        <v>126</v>
      </c>
      <c r="B52" s="290" t="s">
        <v>125</v>
      </c>
      <c r="C52" s="290" t="s">
        <v>126</v>
      </c>
      <c r="D52" s="321" t="s">
        <v>940</v>
      </c>
      <c r="E52" s="321" t="s">
        <v>15</v>
      </c>
      <c r="F52" s="321" t="s">
        <v>74</v>
      </c>
      <c r="G52" s="477">
        <v>43700</v>
      </c>
      <c r="H52" s="309" t="s">
        <v>19</v>
      </c>
      <c r="I52" s="290">
        <v>24.656913329999998</v>
      </c>
      <c r="J52" s="290">
        <v>-83.100796669999994</v>
      </c>
      <c r="K52" s="290">
        <v>66</v>
      </c>
      <c r="L52" s="290">
        <v>20.100000000000001</v>
      </c>
      <c r="M52" s="290" t="s">
        <v>41</v>
      </c>
      <c r="N52" s="290" t="s">
        <v>42</v>
      </c>
      <c r="O52" s="290">
        <v>3</v>
      </c>
      <c r="P52" s="290">
        <v>30</v>
      </c>
      <c r="Q52" s="290" t="s">
        <v>936</v>
      </c>
      <c r="R52" s="402" t="s">
        <v>881</v>
      </c>
      <c r="S52" s="290" t="s">
        <v>780</v>
      </c>
      <c r="T52" s="291" t="s">
        <v>776</v>
      </c>
    </row>
    <row r="53" spans="1:20">
      <c r="A53" s="403" t="s">
        <v>128</v>
      </c>
      <c r="B53" s="290" t="s">
        <v>127</v>
      </c>
      <c r="C53" s="290" t="s">
        <v>128</v>
      </c>
      <c r="D53" s="321" t="s">
        <v>940</v>
      </c>
      <c r="E53" s="321" t="s">
        <v>15</v>
      </c>
      <c r="F53" s="321" t="s">
        <v>74</v>
      </c>
      <c r="G53" s="477">
        <v>43700</v>
      </c>
      <c r="H53" s="309" t="s">
        <v>19</v>
      </c>
      <c r="I53" s="290">
        <v>24.656913329999998</v>
      </c>
      <c r="J53" s="290">
        <v>-83.100796669999994</v>
      </c>
      <c r="K53" s="290">
        <v>67</v>
      </c>
      <c r="L53" s="290">
        <v>20.399999999999999</v>
      </c>
      <c r="M53" s="290" t="s">
        <v>41</v>
      </c>
      <c r="N53" s="290" t="s">
        <v>42</v>
      </c>
      <c r="O53" s="290">
        <v>3</v>
      </c>
      <c r="P53" s="290">
        <v>30</v>
      </c>
      <c r="Q53" s="290" t="s">
        <v>936</v>
      </c>
      <c r="R53" s="402" t="s">
        <v>882</v>
      </c>
      <c r="S53" s="290" t="s">
        <v>783</v>
      </c>
      <c r="T53" s="291" t="s">
        <v>776</v>
      </c>
    </row>
    <row r="54" spans="1:20">
      <c r="A54" s="403" t="s">
        <v>130</v>
      </c>
      <c r="B54" s="290" t="s">
        <v>129</v>
      </c>
      <c r="C54" s="290" t="s">
        <v>130</v>
      </c>
      <c r="D54" s="321" t="s">
        <v>940</v>
      </c>
      <c r="E54" s="321" t="s">
        <v>15</v>
      </c>
      <c r="F54" s="321" t="s">
        <v>74</v>
      </c>
      <c r="G54" s="477">
        <v>43700</v>
      </c>
      <c r="H54" s="309" t="s">
        <v>19</v>
      </c>
      <c r="I54" s="290">
        <v>24.656913329999998</v>
      </c>
      <c r="J54" s="290">
        <v>-83.100796669999994</v>
      </c>
      <c r="K54" s="290">
        <v>61</v>
      </c>
      <c r="L54" s="290">
        <v>18.600000000000001</v>
      </c>
      <c r="M54" s="290" t="s">
        <v>41</v>
      </c>
      <c r="N54" s="290" t="s">
        <v>42</v>
      </c>
      <c r="O54" s="290">
        <v>3</v>
      </c>
      <c r="P54" s="290">
        <v>30</v>
      </c>
      <c r="Q54" s="290" t="s">
        <v>936</v>
      </c>
      <c r="R54" s="402" t="s">
        <v>883</v>
      </c>
      <c r="S54" s="290" t="s">
        <v>786</v>
      </c>
      <c r="T54" s="291" t="s">
        <v>776</v>
      </c>
    </row>
    <row r="55" spans="1:20">
      <c r="A55" s="403" t="s">
        <v>132</v>
      </c>
      <c r="B55" s="290" t="s">
        <v>131</v>
      </c>
      <c r="C55" s="290" t="s">
        <v>132</v>
      </c>
      <c r="D55" s="321" t="s">
        <v>940</v>
      </c>
      <c r="E55" s="321" t="s">
        <v>15</v>
      </c>
      <c r="F55" s="321" t="s">
        <v>74</v>
      </c>
      <c r="G55" s="477">
        <v>43700</v>
      </c>
      <c r="H55" s="309" t="s">
        <v>19</v>
      </c>
      <c r="I55" s="290">
        <v>24.656913329999998</v>
      </c>
      <c r="J55" s="290">
        <v>-83.100796669999994</v>
      </c>
      <c r="K55" s="290">
        <v>60</v>
      </c>
      <c r="L55" s="290">
        <v>18.3</v>
      </c>
      <c r="M55" s="290" t="s">
        <v>41</v>
      </c>
      <c r="N55" s="290" t="s">
        <v>42</v>
      </c>
      <c r="O55" s="290">
        <v>3</v>
      </c>
      <c r="P55" s="290">
        <v>30</v>
      </c>
      <c r="Q55" s="290" t="s">
        <v>936</v>
      </c>
      <c r="R55" s="402" t="s">
        <v>884</v>
      </c>
      <c r="S55" s="290" t="s">
        <v>790</v>
      </c>
      <c r="T55" s="291" t="s">
        <v>776</v>
      </c>
    </row>
    <row r="56" spans="1:20">
      <c r="A56" s="403" t="s">
        <v>134</v>
      </c>
      <c r="B56" s="290" t="s">
        <v>133</v>
      </c>
      <c r="C56" s="290" t="s">
        <v>134</v>
      </c>
      <c r="D56" s="321" t="s">
        <v>940</v>
      </c>
      <c r="E56" s="321" t="s">
        <v>15</v>
      </c>
      <c r="F56" s="321" t="s">
        <v>74</v>
      </c>
      <c r="G56" s="477">
        <v>43700</v>
      </c>
      <c r="H56" s="309" t="s">
        <v>19</v>
      </c>
      <c r="I56" s="290">
        <v>24.656913329999998</v>
      </c>
      <c r="J56" s="290">
        <v>-83.100796669999994</v>
      </c>
      <c r="K56" s="290">
        <v>57</v>
      </c>
      <c r="L56" s="290">
        <v>17.399999999999999</v>
      </c>
      <c r="M56" s="290" t="s">
        <v>41</v>
      </c>
      <c r="N56" s="290" t="s">
        <v>42</v>
      </c>
      <c r="O56" s="290">
        <v>3</v>
      </c>
      <c r="P56" s="290">
        <v>30</v>
      </c>
      <c r="Q56" s="290" t="s">
        <v>936</v>
      </c>
      <c r="R56" s="402" t="s">
        <v>885</v>
      </c>
      <c r="S56" s="290" t="s">
        <v>793</v>
      </c>
      <c r="T56" s="291" t="s">
        <v>776</v>
      </c>
    </row>
    <row r="57" spans="1:20">
      <c r="A57" s="403" t="s">
        <v>138</v>
      </c>
      <c r="B57" s="290" t="s">
        <v>137</v>
      </c>
      <c r="C57" s="290" t="s">
        <v>138</v>
      </c>
      <c r="D57" s="321" t="s">
        <v>135</v>
      </c>
      <c r="E57" s="321" t="s">
        <v>135</v>
      </c>
      <c r="F57" s="321" t="s">
        <v>136</v>
      </c>
      <c r="G57" s="477">
        <v>43701</v>
      </c>
      <c r="H57" s="309" t="s">
        <v>19</v>
      </c>
      <c r="I57" s="290">
        <v>24.493960000000001</v>
      </c>
      <c r="J57" s="290">
        <v>-83.096078329999997</v>
      </c>
      <c r="K57" s="290">
        <v>112</v>
      </c>
      <c r="L57" s="290">
        <v>34.1</v>
      </c>
      <c r="M57" s="290" t="s">
        <v>20</v>
      </c>
      <c r="N57" s="290" t="s">
        <v>21</v>
      </c>
      <c r="O57" s="290">
        <v>3</v>
      </c>
      <c r="P57" s="290">
        <v>15</v>
      </c>
      <c r="Q57" s="290" t="s">
        <v>936</v>
      </c>
      <c r="R57" s="402" t="s">
        <v>886</v>
      </c>
      <c r="S57" s="290" t="s">
        <v>796</v>
      </c>
      <c r="T57" s="291" t="s">
        <v>776</v>
      </c>
    </row>
    <row r="58" spans="1:20">
      <c r="A58" s="403" t="s">
        <v>140</v>
      </c>
      <c r="B58" s="290" t="s">
        <v>139</v>
      </c>
      <c r="C58" s="290" t="s">
        <v>140</v>
      </c>
      <c r="D58" s="321" t="s">
        <v>135</v>
      </c>
      <c r="E58" s="321" t="s">
        <v>135</v>
      </c>
      <c r="F58" s="321" t="s">
        <v>136</v>
      </c>
      <c r="G58" s="477">
        <v>43701</v>
      </c>
      <c r="H58" s="309" t="s">
        <v>19</v>
      </c>
      <c r="I58" s="290">
        <v>24.493960000000001</v>
      </c>
      <c r="J58" s="290">
        <v>-83.096078329999997</v>
      </c>
      <c r="K58" s="290">
        <v>111</v>
      </c>
      <c r="L58" s="290">
        <v>33.799999999999997</v>
      </c>
      <c r="M58" s="290" t="s">
        <v>20</v>
      </c>
      <c r="N58" s="290" t="s">
        <v>21</v>
      </c>
      <c r="O58" s="290">
        <v>3</v>
      </c>
      <c r="P58" s="290">
        <v>15</v>
      </c>
      <c r="Q58" s="290" t="s">
        <v>937</v>
      </c>
      <c r="R58" s="402" t="s">
        <v>880</v>
      </c>
      <c r="S58" s="402" t="s">
        <v>775</v>
      </c>
      <c r="T58" s="291" t="s">
        <v>776</v>
      </c>
    </row>
    <row r="59" spans="1:20">
      <c r="A59" s="403" t="s">
        <v>142</v>
      </c>
      <c r="B59" s="290" t="s">
        <v>141</v>
      </c>
      <c r="C59" s="290" t="s">
        <v>142</v>
      </c>
      <c r="D59" s="321" t="s">
        <v>135</v>
      </c>
      <c r="E59" s="321" t="s">
        <v>135</v>
      </c>
      <c r="F59" s="321" t="s">
        <v>136</v>
      </c>
      <c r="G59" s="477">
        <v>43701</v>
      </c>
      <c r="H59" s="309" t="s">
        <v>19</v>
      </c>
      <c r="I59" s="290">
        <v>24.493960000000001</v>
      </c>
      <c r="J59" s="290">
        <v>-83.096078329999997</v>
      </c>
      <c r="K59" s="290">
        <v>108</v>
      </c>
      <c r="L59" s="290">
        <v>32.9</v>
      </c>
      <c r="M59" s="290" t="s">
        <v>20</v>
      </c>
      <c r="N59" s="290" t="s">
        <v>21</v>
      </c>
      <c r="O59" s="290">
        <v>3</v>
      </c>
      <c r="P59" s="290">
        <v>15</v>
      </c>
      <c r="Q59" s="290" t="s">
        <v>937</v>
      </c>
      <c r="R59" s="402" t="s">
        <v>881</v>
      </c>
      <c r="S59" s="290" t="s">
        <v>780</v>
      </c>
      <c r="T59" s="291" t="s">
        <v>776</v>
      </c>
    </row>
    <row r="60" spans="1:20">
      <c r="A60" s="403" t="s">
        <v>144</v>
      </c>
      <c r="B60" s="290" t="s">
        <v>143</v>
      </c>
      <c r="C60" s="290" t="s">
        <v>144</v>
      </c>
      <c r="D60" s="321" t="s">
        <v>135</v>
      </c>
      <c r="E60" s="321" t="s">
        <v>135</v>
      </c>
      <c r="F60" s="321" t="s">
        <v>136</v>
      </c>
      <c r="G60" s="477">
        <v>43701</v>
      </c>
      <c r="H60" s="309" t="s">
        <v>19</v>
      </c>
      <c r="I60" s="290">
        <v>24.493960000000001</v>
      </c>
      <c r="J60" s="290">
        <v>-83.096078329999997</v>
      </c>
      <c r="K60" s="290">
        <v>105</v>
      </c>
      <c r="L60" s="290">
        <v>32</v>
      </c>
      <c r="M60" s="290" t="s">
        <v>20</v>
      </c>
      <c r="N60" s="290" t="s">
        <v>21</v>
      </c>
      <c r="O60" s="290">
        <v>3</v>
      </c>
      <c r="P60" s="290">
        <v>15</v>
      </c>
      <c r="Q60" s="290" t="s">
        <v>937</v>
      </c>
      <c r="R60" s="402" t="s">
        <v>882</v>
      </c>
      <c r="S60" s="290" t="s">
        <v>783</v>
      </c>
      <c r="T60" s="291" t="s">
        <v>776</v>
      </c>
    </row>
    <row r="61" spans="1:20">
      <c r="A61" s="403" t="s">
        <v>146</v>
      </c>
      <c r="B61" s="290" t="s">
        <v>145</v>
      </c>
      <c r="C61" s="290" t="s">
        <v>146</v>
      </c>
      <c r="D61" s="321" t="s">
        <v>135</v>
      </c>
      <c r="E61" s="321" t="s">
        <v>135</v>
      </c>
      <c r="F61" s="321" t="s">
        <v>136</v>
      </c>
      <c r="G61" s="477">
        <v>43701</v>
      </c>
      <c r="H61" s="309" t="s">
        <v>19</v>
      </c>
      <c r="I61" s="290">
        <v>24.493960000000001</v>
      </c>
      <c r="J61" s="290">
        <v>-83.096078329999997</v>
      </c>
      <c r="K61" s="290">
        <v>103</v>
      </c>
      <c r="L61" s="290">
        <v>31.4</v>
      </c>
      <c r="M61" s="290" t="s">
        <v>20</v>
      </c>
      <c r="N61" s="290" t="s">
        <v>21</v>
      </c>
      <c r="O61" s="290">
        <v>3</v>
      </c>
      <c r="P61" s="290">
        <v>15</v>
      </c>
      <c r="Q61" s="290" t="s">
        <v>937</v>
      </c>
      <c r="R61" s="402" t="s">
        <v>883</v>
      </c>
      <c r="S61" s="290" t="s">
        <v>786</v>
      </c>
      <c r="T61" s="291" t="s">
        <v>776</v>
      </c>
    </row>
    <row r="62" spans="1:20">
      <c r="A62" s="403" t="s">
        <v>149</v>
      </c>
      <c r="B62" s="290" t="s">
        <v>148</v>
      </c>
      <c r="C62" s="290" t="s">
        <v>149</v>
      </c>
      <c r="D62" s="321" t="s">
        <v>135</v>
      </c>
      <c r="E62" s="321" t="s">
        <v>135</v>
      </c>
      <c r="F62" s="321" t="s">
        <v>147</v>
      </c>
      <c r="G62" s="477">
        <v>43701</v>
      </c>
      <c r="H62" s="309" t="s">
        <v>19</v>
      </c>
      <c r="I62" s="290">
        <v>24.48925667</v>
      </c>
      <c r="J62" s="290">
        <v>-83.122694999999993</v>
      </c>
      <c r="K62" s="290">
        <v>123</v>
      </c>
      <c r="L62" s="290">
        <v>37.5</v>
      </c>
      <c r="M62" s="290" t="s">
        <v>20</v>
      </c>
      <c r="N62" s="290" t="s">
        <v>21</v>
      </c>
      <c r="O62" s="290">
        <v>3</v>
      </c>
      <c r="P62" s="290">
        <v>15</v>
      </c>
      <c r="Q62" s="290" t="s">
        <v>937</v>
      </c>
      <c r="R62" s="402" t="s">
        <v>884</v>
      </c>
      <c r="S62" s="290" t="s">
        <v>790</v>
      </c>
      <c r="T62" s="291" t="s">
        <v>776</v>
      </c>
    </row>
    <row r="63" spans="1:20">
      <c r="A63" s="403" t="s">
        <v>152</v>
      </c>
      <c r="B63" s="290" t="s">
        <v>151</v>
      </c>
      <c r="C63" s="290" t="s">
        <v>152</v>
      </c>
      <c r="D63" s="321" t="s">
        <v>135</v>
      </c>
      <c r="E63" s="321" t="s">
        <v>135</v>
      </c>
      <c r="F63" s="321" t="s">
        <v>150</v>
      </c>
      <c r="G63" s="477">
        <v>43701</v>
      </c>
      <c r="H63" s="309" t="s">
        <v>19</v>
      </c>
      <c r="I63" s="290">
        <v>24.51135833</v>
      </c>
      <c r="J63" s="290">
        <v>-83.095160000000007</v>
      </c>
      <c r="K63" s="290">
        <v>91</v>
      </c>
      <c r="L63" s="290">
        <v>27.7</v>
      </c>
      <c r="M63" s="290" t="s">
        <v>41</v>
      </c>
      <c r="N63" s="290" t="s">
        <v>42</v>
      </c>
      <c r="O63" s="290">
        <v>3</v>
      </c>
      <c r="P63" s="290">
        <v>30</v>
      </c>
      <c r="Q63" s="290" t="s">
        <v>937</v>
      </c>
      <c r="R63" s="402" t="s">
        <v>885</v>
      </c>
      <c r="S63" s="290" t="s">
        <v>793</v>
      </c>
      <c r="T63" s="291" t="s">
        <v>776</v>
      </c>
    </row>
    <row r="64" spans="1:20">
      <c r="A64" s="403" t="s">
        <v>154</v>
      </c>
      <c r="B64" s="290" t="s">
        <v>153</v>
      </c>
      <c r="C64" s="290" t="s">
        <v>154</v>
      </c>
      <c r="D64" s="321" t="s">
        <v>135</v>
      </c>
      <c r="E64" s="321" t="s">
        <v>135</v>
      </c>
      <c r="F64" s="321" t="s">
        <v>150</v>
      </c>
      <c r="G64" s="477">
        <v>43701</v>
      </c>
      <c r="H64" s="309" t="s">
        <v>19</v>
      </c>
      <c r="I64" s="290">
        <v>24.51135833</v>
      </c>
      <c r="J64" s="290">
        <v>-83.095160000000007</v>
      </c>
      <c r="K64" s="290">
        <v>92</v>
      </c>
      <c r="L64" s="290">
        <v>28</v>
      </c>
      <c r="M64" s="290" t="s">
        <v>41</v>
      </c>
      <c r="N64" s="290" t="s">
        <v>42</v>
      </c>
      <c r="O64" s="290">
        <v>3</v>
      </c>
      <c r="P64" s="290">
        <v>30</v>
      </c>
      <c r="Q64" s="290" t="s">
        <v>937</v>
      </c>
      <c r="R64" s="402" t="s">
        <v>886</v>
      </c>
      <c r="S64" s="290" t="s">
        <v>796</v>
      </c>
      <c r="T64" s="291" t="s">
        <v>776</v>
      </c>
    </row>
    <row r="65" spans="1:20">
      <c r="A65" s="403" t="s">
        <v>156</v>
      </c>
      <c r="B65" s="290" t="s">
        <v>155</v>
      </c>
      <c r="C65" s="290" t="s">
        <v>156</v>
      </c>
      <c r="D65" s="321" t="s">
        <v>135</v>
      </c>
      <c r="E65" s="321" t="s">
        <v>135</v>
      </c>
      <c r="F65" s="321" t="s">
        <v>150</v>
      </c>
      <c r="G65" s="477">
        <v>43701</v>
      </c>
      <c r="H65" s="309" t="s">
        <v>19</v>
      </c>
      <c r="I65" s="290">
        <v>24.51135833</v>
      </c>
      <c r="J65" s="290">
        <v>-83.095160000000007</v>
      </c>
      <c r="K65" s="290">
        <v>91</v>
      </c>
      <c r="L65" s="290">
        <v>27.7</v>
      </c>
      <c r="M65" s="290" t="s">
        <v>41</v>
      </c>
      <c r="N65" s="290" t="s">
        <v>42</v>
      </c>
      <c r="O65" s="290">
        <v>3</v>
      </c>
      <c r="P65" s="290">
        <v>30</v>
      </c>
      <c r="Q65" s="290" t="s">
        <v>938</v>
      </c>
      <c r="R65" s="402" t="s">
        <v>880</v>
      </c>
      <c r="S65" s="402" t="s">
        <v>775</v>
      </c>
      <c r="T65" s="291" t="s">
        <v>776</v>
      </c>
    </row>
    <row r="66" spans="1:20">
      <c r="A66" s="403" t="s">
        <v>158</v>
      </c>
      <c r="B66" s="290" t="s">
        <v>157</v>
      </c>
      <c r="C66" s="290" t="s">
        <v>158</v>
      </c>
      <c r="D66" s="321" t="s">
        <v>135</v>
      </c>
      <c r="E66" s="321" t="s">
        <v>135</v>
      </c>
      <c r="F66" s="321" t="s">
        <v>150</v>
      </c>
      <c r="G66" s="477">
        <v>43701</v>
      </c>
      <c r="H66" s="309" t="s">
        <v>19</v>
      </c>
      <c r="I66" s="290">
        <v>24.51135833</v>
      </c>
      <c r="J66" s="290">
        <v>-83.095160000000007</v>
      </c>
      <c r="K66" s="290">
        <v>90</v>
      </c>
      <c r="L66" s="290">
        <v>27.4</v>
      </c>
      <c r="M66" s="290" t="s">
        <v>41</v>
      </c>
      <c r="N66" s="290" t="s">
        <v>42</v>
      </c>
      <c r="O66" s="290">
        <v>3</v>
      </c>
      <c r="P66" s="290">
        <v>30</v>
      </c>
      <c r="Q66" s="290" t="s">
        <v>938</v>
      </c>
      <c r="R66" s="402" t="s">
        <v>881</v>
      </c>
      <c r="S66" s="290" t="s">
        <v>780</v>
      </c>
      <c r="T66" s="291" t="s">
        <v>776</v>
      </c>
    </row>
    <row r="67" spans="1:20">
      <c r="A67" s="403" t="s">
        <v>592</v>
      </c>
      <c r="B67" s="290" t="s">
        <v>159</v>
      </c>
      <c r="C67" s="290" t="s">
        <v>160</v>
      </c>
      <c r="D67" s="321" t="s">
        <v>135</v>
      </c>
      <c r="E67" s="321" t="s">
        <v>135</v>
      </c>
      <c r="F67" s="321" t="s">
        <v>150</v>
      </c>
      <c r="G67" s="477">
        <v>43701</v>
      </c>
      <c r="H67" s="309" t="s">
        <v>19</v>
      </c>
      <c r="I67" s="290">
        <v>24.51135833</v>
      </c>
      <c r="J67" s="290">
        <v>-83.095160000000007</v>
      </c>
      <c r="K67" s="290">
        <v>91</v>
      </c>
      <c r="L67" s="290">
        <v>27.7</v>
      </c>
      <c r="M67" s="290" t="s">
        <v>41</v>
      </c>
      <c r="N67" s="290" t="s">
        <v>42</v>
      </c>
      <c r="O67" s="290">
        <v>3</v>
      </c>
      <c r="P67" s="290">
        <v>30</v>
      </c>
      <c r="Q67" s="290" t="s">
        <v>938</v>
      </c>
      <c r="R67" s="402" t="s">
        <v>882</v>
      </c>
      <c r="S67" s="290" t="s">
        <v>783</v>
      </c>
      <c r="T67" s="291" t="s">
        <v>776</v>
      </c>
    </row>
    <row r="68" spans="1:20">
      <c r="A68" s="403" t="s">
        <v>600</v>
      </c>
      <c r="B68" s="290" t="s">
        <v>159</v>
      </c>
      <c r="C68" s="290" t="s">
        <v>160</v>
      </c>
      <c r="D68" s="321" t="s">
        <v>135</v>
      </c>
      <c r="E68" s="321" t="s">
        <v>135</v>
      </c>
      <c r="F68" s="321" t="s">
        <v>150</v>
      </c>
      <c r="G68" s="477">
        <v>43701</v>
      </c>
      <c r="H68" s="309" t="s">
        <v>19</v>
      </c>
      <c r="I68" s="290">
        <v>24.51135833</v>
      </c>
      <c r="J68" s="290">
        <v>-83.095160000000007</v>
      </c>
      <c r="K68" s="290">
        <v>91</v>
      </c>
      <c r="L68" s="290">
        <v>27.7</v>
      </c>
      <c r="M68" s="290" t="s">
        <v>41</v>
      </c>
      <c r="N68" s="290" t="s">
        <v>42</v>
      </c>
      <c r="O68" s="290">
        <v>3</v>
      </c>
      <c r="P68" s="290">
        <v>30</v>
      </c>
      <c r="Q68" s="290" t="s">
        <v>851</v>
      </c>
      <c r="R68" s="402" t="s">
        <v>896</v>
      </c>
      <c r="S68" s="290" t="s">
        <v>783</v>
      </c>
      <c r="T68" s="479" t="s">
        <v>801</v>
      </c>
    </row>
    <row r="69" spans="1:20">
      <c r="A69" s="403" t="s">
        <v>629</v>
      </c>
      <c r="B69" s="290" t="s">
        <v>159</v>
      </c>
      <c r="C69" s="290" t="s">
        <v>160</v>
      </c>
      <c r="D69" s="321" t="s">
        <v>135</v>
      </c>
      <c r="E69" s="321" t="s">
        <v>135</v>
      </c>
      <c r="F69" s="321" t="s">
        <v>150</v>
      </c>
      <c r="G69" s="477">
        <v>43701</v>
      </c>
      <c r="H69" s="309" t="s">
        <v>19</v>
      </c>
      <c r="I69" s="290">
        <v>24.51135833</v>
      </c>
      <c r="J69" s="290">
        <v>-83.095160000000007</v>
      </c>
      <c r="K69" s="290">
        <v>91</v>
      </c>
      <c r="L69" s="290">
        <v>27.7</v>
      </c>
      <c r="M69" s="290" t="s">
        <v>41</v>
      </c>
      <c r="N69" s="290" t="s">
        <v>42</v>
      </c>
      <c r="O69" s="290">
        <v>3</v>
      </c>
      <c r="P69" s="290">
        <v>30</v>
      </c>
      <c r="Q69" s="290" t="s">
        <v>939</v>
      </c>
      <c r="R69" s="402" t="s">
        <v>894</v>
      </c>
      <c r="S69" s="290" t="s">
        <v>775</v>
      </c>
      <c r="T69" s="479" t="s">
        <v>801</v>
      </c>
    </row>
    <row r="70" spans="1:20">
      <c r="A70" s="403" t="s">
        <v>162</v>
      </c>
      <c r="B70" s="290" t="s">
        <v>161</v>
      </c>
      <c r="C70" s="290" t="s">
        <v>162</v>
      </c>
      <c r="D70" s="321" t="s">
        <v>135</v>
      </c>
      <c r="E70" s="321" t="s">
        <v>135</v>
      </c>
      <c r="F70" s="321" t="s">
        <v>150</v>
      </c>
      <c r="G70" s="477">
        <v>43701</v>
      </c>
      <c r="H70" s="309" t="s">
        <v>19</v>
      </c>
      <c r="I70" s="290">
        <v>24.51135833</v>
      </c>
      <c r="J70" s="290">
        <v>-83.095160000000007</v>
      </c>
      <c r="K70" s="290">
        <v>90</v>
      </c>
      <c r="L70" s="290">
        <v>27.4</v>
      </c>
      <c r="M70" s="290" t="s">
        <v>41</v>
      </c>
      <c r="N70" s="290" t="s">
        <v>42</v>
      </c>
      <c r="O70" s="290">
        <v>3</v>
      </c>
      <c r="P70" s="290">
        <v>30</v>
      </c>
      <c r="Q70" s="290" t="s">
        <v>938</v>
      </c>
      <c r="R70" s="402" t="s">
        <v>883</v>
      </c>
      <c r="S70" s="290" t="s">
        <v>786</v>
      </c>
      <c r="T70" s="291" t="s">
        <v>776</v>
      </c>
    </row>
    <row r="71" spans="1:20">
      <c r="A71" s="403" t="s">
        <v>164</v>
      </c>
      <c r="B71" s="290" t="s">
        <v>163</v>
      </c>
      <c r="C71" s="290" t="s">
        <v>164</v>
      </c>
      <c r="D71" s="321" t="s">
        <v>135</v>
      </c>
      <c r="E71" s="321" t="s">
        <v>135</v>
      </c>
      <c r="F71" s="321" t="s">
        <v>150</v>
      </c>
      <c r="G71" s="477">
        <v>43701</v>
      </c>
      <c r="H71" s="309" t="s">
        <v>19</v>
      </c>
      <c r="I71" s="290">
        <v>24.51135833</v>
      </c>
      <c r="J71" s="290">
        <v>-83.095160000000007</v>
      </c>
      <c r="K71" s="290">
        <v>90</v>
      </c>
      <c r="L71" s="290">
        <v>27.4</v>
      </c>
      <c r="M71" s="290" t="s">
        <v>41</v>
      </c>
      <c r="N71" s="290" t="s">
        <v>42</v>
      </c>
      <c r="O71" s="290">
        <v>3</v>
      </c>
      <c r="P71" s="290">
        <v>30</v>
      </c>
      <c r="Q71" s="290" t="s">
        <v>938</v>
      </c>
      <c r="R71" s="402" t="s">
        <v>884</v>
      </c>
      <c r="S71" s="290" t="s">
        <v>790</v>
      </c>
      <c r="T71" s="291" t="s">
        <v>776</v>
      </c>
    </row>
    <row r="72" spans="1:20">
      <c r="A72" s="403" t="s">
        <v>166</v>
      </c>
      <c r="B72" s="290" t="s">
        <v>165</v>
      </c>
      <c r="C72" s="290" t="s">
        <v>166</v>
      </c>
      <c r="D72" s="321" t="s">
        <v>135</v>
      </c>
      <c r="E72" s="321" t="s">
        <v>135</v>
      </c>
      <c r="F72" s="321" t="s">
        <v>150</v>
      </c>
      <c r="G72" s="477">
        <v>43701</v>
      </c>
      <c r="H72" s="309" t="s">
        <v>19</v>
      </c>
      <c r="I72" s="290">
        <v>24.51135833</v>
      </c>
      <c r="J72" s="290">
        <v>-83.095160000000007</v>
      </c>
      <c r="K72" s="290">
        <v>89</v>
      </c>
      <c r="L72" s="290">
        <v>27.1</v>
      </c>
      <c r="M72" s="290" t="s">
        <v>41</v>
      </c>
      <c r="N72" s="290" t="s">
        <v>42</v>
      </c>
      <c r="O72" s="290">
        <v>4</v>
      </c>
      <c r="P72" s="290">
        <v>30</v>
      </c>
      <c r="Q72" s="290" t="s">
        <v>938</v>
      </c>
      <c r="R72" s="402" t="s">
        <v>885</v>
      </c>
      <c r="S72" s="290" t="s">
        <v>793</v>
      </c>
      <c r="T72" s="291" t="s">
        <v>776</v>
      </c>
    </row>
    <row r="73" spans="1:20">
      <c r="A73" s="403" t="s">
        <v>168</v>
      </c>
      <c r="B73" s="290" t="s">
        <v>167</v>
      </c>
      <c r="C73" s="290" t="s">
        <v>168</v>
      </c>
      <c r="D73" s="321" t="s">
        <v>135</v>
      </c>
      <c r="E73" s="321" t="s">
        <v>135</v>
      </c>
      <c r="F73" s="321" t="s">
        <v>150</v>
      </c>
      <c r="G73" s="477">
        <v>43701</v>
      </c>
      <c r="H73" s="309" t="s">
        <v>19</v>
      </c>
      <c r="I73" s="290">
        <v>24.51135833</v>
      </c>
      <c r="J73" s="290">
        <v>-83.095160000000007</v>
      </c>
      <c r="K73" s="290">
        <v>85</v>
      </c>
      <c r="L73" s="290">
        <v>25.9</v>
      </c>
      <c r="M73" s="290" t="s">
        <v>41</v>
      </c>
      <c r="N73" s="290" t="s">
        <v>42</v>
      </c>
      <c r="O73" s="290">
        <v>4</v>
      </c>
      <c r="P73" s="290">
        <v>30</v>
      </c>
      <c r="Q73" s="290" t="s">
        <v>938</v>
      </c>
      <c r="R73" s="402" t="s">
        <v>886</v>
      </c>
      <c r="S73" s="290" t="s">
        <v>796</v>
      </c>
      <c r="T73" s="291" t="s">
        <v>776</v>
      </c>
    </row>
    <row r="74" spans="1:20">
      <c r="A74" s="403" t="s">
        <v>170</v>
      </c>
      <c r="B74" s="290" t="s">
        <v>169</v>
      </c>
      <c r="C74" s="290" t="s">
        <v>170</v>
      </c>
      <c r="D74" s="321" t="s">
        <v>135</v>
      </c>
      <c r="E74" s="321" t="s">
        <v>135</v>
      </c>
      <c r="F74" s="321" t="s">
        <v>150</v>
      </c>
      <c r="G74" s="477">
        <v>43701</v>
      </c>
      <c r="H74" s="309" t="s">
        <v>19</v>
      </c>
      <c r="I74" s="290">
        <v>24.51135833</v>
      </c>
      <c r="J74" s="290">
        <v>-83.095160000000007</v>
      </c>
      <c r="K74" s="290">
        <v>86</v>
      </c>
      <c r="L74" s="290">
        <v>26.2</v>
      </c>
      <c r="M74" s="290" t="s">
        <v>41</v>
      </c>
      <c r="N74" s="290" t="s">
        <v>42</v>
      </c>
      <c r="O74" s="290">
        <v>4</v>
      </c>
      <c r="P74" s="290">
        <v>30</v>
      </c>
      <c r="Q74" s="290" t="s">
        <v>851</v>
      </c>
      <c r="R74" s="402" t="s">
        <v>880</v>
      </c>
      <c r="S74" s="402" t="s">
        <v>775</v>
      </c>
      <c r="T74" s="291" t="s">
        <v>776</v>
      </c>
    </row>
    <row r="75" spans="1:20">
      <c r="A75" s="403" t="s">
        <v>173</v>
      </c>
      <c r="B75" s="290" t="s">
        <v>172</v>
      </c>
      <c r="C75" s="290" t="s">
        <v>173</v>
      </c>
      <c r="D75" s="321" t="s">
        <v>135</v>
      </c>
      <c r="E75" s="321" t="s">
        <v>135</v>
      </c>
      <c r="F75" s="321" t="s">
        <v>171</v>
      </c>
      <c r="G75" s="477">
        <v>43702</v>
      </c>
      <c r="H75" s="309" t="s">
        <v>19</v>
      </c>
      <c r="I75" s="290">
        <v>24.492393329999999</v>
      </c>
      <c r="J75" s="290">
        <v>-83.121513329999999</v>
      </c>
      <c r="K75" s="290">
        <v>86</v>
      </c>
      <c r="L75" s="290">
        <v>26.2</v>
      </c>
      <c r="M75" s="290" t="s">
        <v>41</v>
      </c>
      <c r="N75" s="290" t="s">
        <v>42</v>
      </c>
      <c r="O75" s="290">
        <v>4</v>
      </c>
      <c r="P75" s="290">
        <v>30</v>
      </c>
      <c r="Q75" s="290" t="s">
        <v>851</v>
      </c>
      <c r="R75" s="402" t="s">
        <v>881</v>
      </c>
      <c r="S75" s="290" t="s">
        <v>780</v>
      </c>
      <c r="T75" s="291" t="s">
        <v>776</v>
      </c>
    </row>
    <row r="76" spans="1:20">
      <c r="A76" s="403" t="s">
        <v>175</v>
      </c>
      <c r="B76" s="290" t="s">
        <v>174</v>
      </c>
      <c r="C76" s="290" t="s">
        <v>175</v>
      </c>
      <c r="D76" s="321" t="s">
        <v>135</v>
      </c>
      <c r="E76" s="321" t="s">
        <v>135</v>
      </c>
      <c r="F76" s="321" t="s">
        <v>171</v>
      </c>
      <c r="G76" s="477">
        <v>43702</v>
      </c>
      <c r="H76" s="309" t="s">
        <v>19</v>
      </c>
      <c r="I76" s="290">
        <v>24.492393329999999</v>
      </c>
      <c r="J76" s="290">
        <v>-83.121513329999999</v>
      </c>
      <c r="K76" s="290">
        <v>86</v>
      </c>
      <c r="L76" s="290">
        <v>26.2</v>
      </c>
      <c r="M76" s="290" t="s">
        <v>41</v>
      </c>
      <c r="N76" s="290" t="s">
        <v>42</v>
      </c>
      <c r="O76" s="290">
        <v>4</v>
      </c>
      <c r="P76" s="290">
        <v>30</v>
      </c>
      <c r="Q76" s="290" t="s">
        <v>851</v>
      </c>
      <c r="R76" s="402" t="s">
        <v>882</v>
      </c>
      <c r="S76" s="290" t="s">
        <v>783</v>
      </c>
      <c r="T76" s="291" t="s">
        <v>776</v>
      </c>
    </row>
    <row r="77" spans="1:20">
      <c r="A77" s="403" t="s">
        <v>177</v>
      </c>
      <c r="B77" s="290" t="s">
        <v>176</v>
      </c>
      <c r="C77" s="290" t="s">
        <v>177</v>
      </c>
      <c r="D77" s="321" t="s">
        <v>135</v>
      </c>
      <c r="E77" s="321" t="s">
        <v>135</v>
      </c>
      <c r="F77" s="321" t="s">
        <v>171</v>
      </c>
      <c r="G77" s="477">
        <v>43702</v>
      </c>
      <c r="H77" s="309" t="s">
        <v>19</v>
      </c>
      <c r="I77" s="290">
        <v>24.492393329999999</v>
      </c>
      <c r="J77" s="290">
        <v>-83.121513329999999</v>
      </c>
      <c r="K77" s="290">
        <v>84</v>
      </c>
      <c r="L77" s="290">
        <v>25.6</v>
      </c>
      <c r="M77" s="290" t="s">
        <v>41</v>
      </c>
      <c r="N77" s="290" t="s">
        <v>42</v>
      </c>
      <c r="O77" s="290">
        <v>4</v>
      </c>
      <c r="P77" s="290">
        <v>30</v>
      </c>
      <c r="Q77" s="290" t="s">
        <v>851</v>
      </c>
      <c r="R77" s="402" t="s">
        <v>883</v>
      </c>
      <c r="S77" s="290" t="s">
        <v>786</v>
      </c>
      <c r="T77" s="291" t="s">
        <v>776</v>
      </c>
    </row>
    <row r="78" spans="1:20">
      <c r="A78" s="403" t="s">
        <v>179</v>
      </c>
      <c r="B78" s="290" t="s">
        <v>178</v>
      </c>
      <c r="C78" s="290" t="s">
        <v>179</v>
      </c>
      <c r="D78" s="321" t="s">
        <v>135</v>
      </c>
      <c r="E78" s="321" t="s">
        <v>135</v>
      </c>
      <c r="F78" s="321" t="s">
        <v>171</v>
      </c>
      <c r="G78" s="477">
        <v>43702</v>
      </c>
      <c r="H78" s="309" t="s">
        <v>19</v>
      </c>
      <c r="I78" s="290">
        <v>24.492393329999999</v>
      </c>
      <c r="J78" s="290">
        <v>-83.121513329999999</v>
      </c>
      <c r="K78" s="290">
        <v>85</v>
      </c>
      <c r="L78" s="290">
        <v>25.9</v>
      </c>
      <c r="M78" s="290" t="s">
        <v>41</v>
      </c>
      <c r="N78" s="290" t="s">
        <v>42</v>
      </c>
      <c r="O78" s="290">
        <v>4</v>
      </c>
      <c r="P78" s="290">
        <v>30</v>
      </c>
      <c r="Q78" s="290" t="s">
        <v>851</v>
      </c>
      <c r="R78" s="402" t="s">
        <v>884</v>
      </c>
      <c r="S78" s="290" t="s">
        <v>790</v>
      </c>
      <c r="T78" s="291" t="s">
        <v>776</v>
      </c>
    </row>
    <row r="79" spans="1:20">
      <c r="A79" s="403" t="s">
        <v>181</v>
      </c>
      <c r="B79" s="290" t="s">
        <v>180</v>
      </c>
      <c r="C79" s="290" t="s">
        <v>181</v>
      </c>
      <c r="D79" s="321" t="s">
        <v>135</v>
      </c>
      <c r="E79" s="321" t="s">
        <v>135</v>
      </c>
      <c r="F79" s="321" t="s">
        <v>171</v>
      </c>
      <c r="G79" s="477">
        <v>43702</v>
      </c>
      <c r="H79" s="309" t="s">
        <v>19</v>
      </c>
      <c r="I79" s="290">
        <v>24.492393329999999</v>
      </c>
      <c r="J79" s="290">
        <v>-83.121513329999999</v>
      </c>
      <c r="K79" s="290">
        <v>85</v>
      </c>
      <c r="L79" s="290">
        <v>25.9</v>
      </c>
      <c r="M79" s="290" t="s">
        <v>41</v>
      </c>
      <c r="N79" s="290" t="s">
        <v>42</v>
      </c>
      <c r="O79" s="290">
        <v>4</v>
      </c>
      <c r="P79" s="290">
        <v>30</v>
      </c>
      <c r="Q79" s="290" t="s">
        <v>851</v>
      </c>
      <c r="R79" s="402" t="s">
        <v>885</v>
      </c>
      <c r="S79" s="290" t="s">
        <v>793</v>
      </c>
      <c r="T79" s="291" t="s">
        <v>776</v>
      </c>
    </row>
    <row r="80" spans="1:20">
      <c r="A80" s="403" t="s">
        <v>183</v>
      </c>
      <c r="B80" s="290" t="s">
        <v>182</v>
      </c>
      <c r="C80" s="290" t="s">
        <v>183</v>
      </c>
      <c r="D80" s="321" t="s">
        <v>135</v>
      </c>
      <c r="E80" s="321" t="s">
        <v>135</v>
      </c>
      <c r="F80" s="321" t="s">
        <v>171</v>
      </c>
      <c r="G80" s="477">
        <v>43702</v>
      </c>
      <c r="H80" s="309" t="s">
        <v>19</v>
      </c>
      <c r="I80" s="290">
        <v>24.492393329999999</v>
      </c>
      <c r="J80" s="290">
        <v>-83.121513329999999</v>
      </c>
      <c r="K80" s="290">
        <v>85</v>
      </c>
      <c r="L80" s="290">
        <v>25.9</v>
      </c>
      <c r="M80" s="290" t="s">
        <v>41</v>
      </c>
      <c r="N80" s="290" t="s">
        <v>42</v>
      </c>
      <c r="O80" s="290">
        <v>4</v>
      </c>
      <c r="P80" s="290">
        <v>30</v>
      </c>
      <c r="Q80" s="290" t="s">
        <v>851</v>
      </c>
      <c r="R80" s="402" t="s">
        <v>886</v>
      </c>
      <c r="S80" s="290" t="s">
        <v>796</v>
      </c>
      <c r="T80" s="291" t="s">
        <v>776</v>
      </c>
    </row>
    <row r="81" spans="1:20">
      <c r="A81" s="403" t="s">
        <v>185</v>
      </c>
      <c r="B81" s="290" t="s">
        <v>184</v>
      </c>
      <c r="C81" s="290" t="s">
        <v>185</v>
      </c>
      <c r="D81" s="321" t="s">
        <v>135</v>
      </c>
      <c r="E81" s="321" t="s">
        <v>135</v>
      </c>
      <c r="F81" s="321" t="s">
        <v>171</v>
      </c>
      <c r="G81" s="477">
        <v>43702</v>
      </c>
      <c r="H81" s="309" t="s">
        <v>19</v>
      </c>
      <c r="I81" s="290">
        <v>24.492393329999999</v>
      </c>
      <c r="J81" s="290">
        <v>-83.121513329999999</v>
      </c>
      <c r="K81" s="290">
        <v>86</v>
      </c>
      <c r="L81" s="290">
        <v>26.2</v>
      </c>
      <c r="M81" s="290" t="s">
        <v>41</v>
      </c>
      <c r="N81" s="290" t="s">
        <v>42</v>
      </c>
      <c r="O81" s="290">
        <v>4</v>
      </c>
      <c r="P81" s="290">
        <v>30</v>
      </c>
      <c r="Q81" s="290" t="s">
        <v>939</v>
      </c>
      <c r="R81" s="402" t="s">
        <v>880</v>
      </c>
      <c r="S81" s="402" t="s">
        <v>775</v>
      </c>
      <c r="T81" s="291" t="s">
        <v>776</v>
      </c>
    </row>
    <row r="82" spans="1:20">
      <c r="A82" s="403" t="s">
        <v>187</v>
      </c>
      <c r="B82" s="290" t="s">
        <v>186</v>
      </c>
      <c r="C82" s="290" t="s">
        <v>187</v>
      </c>
      <c r="D82" s="321" t="s">
        <v>135</v>
      </c>
      <c r="E82" s="321" t="s">
        <v>135</v>
      </c>
      <c r="F82" s="321" t="s">
        <v>171</v>
      </c>
      <c r="G82" s="477">
        <v>43702</v>
      </c>
      <c r="H82" s="309" t="s">
        <v>19</v>
      </c>
      <c r="I82" s="290">
        <v>24.492393329999999</v>
      </c>
      <c r="J82" s="290">
        <v>-83.121513329999999</v>
      </c>
      <c r="K82" s="290">
        <v>84</v>
      </c>
      <c r="L82" s="290">
        <v>25.6</v>
      </c>
      <c r="M82" s="290" t="s">
        <v>41</v>
      </c>
      <c r="N82" s="290" t="s">
        <v>42</v>
      </c>
      <c r="O82" s="290">
        <v>4</v>
      </c>
      <c r="P82" s="290">
        <v>30</v>
      </c>
      <c r="Q82" s="290" t="s">
        <v>939</v>
      </c>
      <c r="R82" s="402" t="s">
        <v>881</v>
      </c>
      <c r="S82" s="290" t="s">
        <v>780</v>
      </c>
      <c r="T82" s="291" t="s">
        <v>776</v>
      </c>
    </row>
    <row r="83" spans="1:20">
      <c r="A83" s="403" t="s">
        <v>189</v>
      </c>
      <c r="B83" s="290" t="s">
        <v>188</v>
      </c>
      <c r="C83" s="290" t="s">
        <v>189</v>
      </c>
      <c r="D83" s="321" t="s">
        <v>135</v>
      </c>
      <c r="E83" s="321" t="s">
        <v>135</v>
      </c>
      <c r="F83" s="321" t="s">
        <v>171</v>
      </c>
      <c r="G83" s="477">
        <v>43702</v>
      </c>
      <c r="H83" s="309" t="s">
        <v>19</v>
      </c>
      <c r="I83" s="290">
        <v>24.492393329999999</v>
      </c>
      <c r="J83" s="290">
        <v>-83.121513329999999</v>
      </c>
      <c r="K83" s="290">
        <v>86</v>
      </c>
      <c r="L83" s="290">
        <v>26.2</v>
      </c>
      <c r="M83" s="290" t="s">
        <v>41</v>
      </c>
      <c r="N83" s="290" t="s">
        <v>42</v>
      </c>
      <c r="O83" s="290">
        <v>4</v>
      </c>
      <c r="P83" s="290">
        <v>30</v>
      </c>
      <c r="Q83" s="290" t="s">
        <v>939</v>
      </c>
      <c r="R83" s="402" t="s">
        <v>882</v>
      </c>
      <c r="S83" s="290" t="s">
        <v>783</v>
      </c>
      <c r="T83" s="291" t="s">
        <v>776</v>
      </c>
    </row>
    <row r="84" spans="1:20">
      <c r="A84" s="403" t="s">
        <v>191</v>
      </c>
      <c r="B84" s="290" t="s">
        <v>190</v>
      </c>
      <c r="C84" s="290" t="s">
        <v>191</v>
      </c>
      <c r="D84" s="321" t="s">
        <v>135</v>
      </c>
      <c r="E84" s="321" t="s">
        <v>135</v>
      </c>
      <c r="F84" s="321" t="s">
        <v>171</v>
      </c>
      <c r="G84" s="477">
        <v>43702</v>
      </c>
      <c r="H84" s="309" t="s">
        <v>19</v>
      </c>
      <c r="I84" s="290">
        <v>24.492393329999999</v>
      </c>
      <c r="J84" s="290">
        <v>-83.121513329999999</v>
      </c>
      <c r="K84" s="290">
        <v>86</v>
      </c>
      <c r="L84" s="290">
        <v>26.2</v>
      </c>
      <c r="M84" s="290" t="s">
        <v>41</v>
      </c>
      <c r="N84" s="290" t="s">
        <v>42</v>
      </c>
      <c r="O84" s="290">
        <v>4</v>
      </c>
      <c r="P84" s="290">
        <v>30</v>
      </c>
      <c r="Q84" s="290" t="s">
        <v>939</v>
      </c>
      <c r="R84" s="402" t="s">
        <v>883</v>
      </c>
      <c r="S84" s="290" t="s">
        <v>786</v>
      </c>
      <c r="T84" s="291" t="s">
        <v>776</v>
      </c>
    </row>
    <row r="85" spans="1:20">
      <c r="A85" s="403" t="s">
        <v>193</v>
      </c>
      <c r="B85" s="290" t="s">
        <v>192</v>
      </c>
      <c r="C85" s="290" t="s">
        <v>193</v>
      </c>
      <c r="D85" s="321" t="s">
        <v>135</v>
      </c>
      <c r="E85" s="321" t="s">
        <v>135</v>
      </c>
      <c r="F85" s="321" t="s">
        <v>171</v>
      </c>
      <c r="G85" s="477">
        <v>43702</v>
      </c>
      <c r="H85" s="309" t="s">
        <v>19</v>
      </c>
      <c r="I85" s="290">
        <v>24.492393329999999</v>
      </c>
      <c r="J85" s="290">
        <v>-83.121513329999999</v>
      </c>
      <c r="K85" s="290">
        <v>87</v>
      </c>
      <c r="L85" s="290">
        <v>26.5</v>
      </c>
      <c r="M85" s="290" t="s">
        <v>41</v>
      </c>
      <c r="N85" s="290" t="s">
        <v>42</v>
      </c>
      <c r="O85" s="290">
        <v>4</v>
      </c>
      <c r="P85" s="290">
        <v>30</v>
      </c>
      <c r="Q85" s="290" t="s">
        <v>939</v>
      </c>
      <c r="R85" s="402" t="s">
        <v>884</v>
      </c>
      <c r="S85" s="290" t="s">
        <v>790</v>
      </c>
      <c r="T85" s="291" t="s">
        <v>776</v>
      </c>
    </row>
    <row r="86" spans="1:20">
      <c r="A86" s="403" t="s">
        <v>195</v>
      </c>
      <c r="B86" s="290" t="s">
        <v>194</v>
      </c>
      <c r="C86" s="290" t="s">
        <v>195</v>
      </c>
      <c r="D86" s="321" t="s">
        <v>135</v>
      </c>
      <c r="E86" s="321" t="s">
        <v>135</v>
      </c>
      <c r="F86" s="321" t="s">
        <v>171</v>
      </c>
      <c r="G86" s="477">
        <v>43702</v>
      </c>
      <c r="H86" s="309" t="s">
        <v>19</v>
      </c>
      <c r="I86" s="290">
        <v>24.492393329999999</v>
      </c>
      <c r="J86" s="290">
        <v>-83.121513329999999</v>
      </c>
      <c r="K86" s="290">
        <v>86</v>
      </c>
      <c r="L86" s="290">
        <v>26.2</v>
      </c>
      <c r="M86" s="290" t="s">
        <v>41</v>
      </c>
      <c r="N86" s="290" t="s">
        <v>42</v>
      </c>
      <c r="O86" s="290">
        <v>4</v>
      </c>
      <c r="P86" s="290">
        <v>30</v>
      </c>
      <c r="Q86" s="290" t="s">
        <v>939</v>
      </c>
      <c r="R86" s="402" t="s">
        <v>885</v>
      </c>
      <c r="S86" s="290" t="s">
        <v>793</v>
      </c>
      <c r="T86" s="291" t="s">
        <v>776</v>
      </c>
    </row>
    <row r="87" spans="1:20">
      <c r="A87" s="403" t="s">
        <v>197</v>
      </c>
      <c r="B87" s="290" t="s">
        <v>196</v>
      </c>
      <c r="C87" s="290" t="s">
        <v>197</v>
      </c>
      <c r="D87" s="321" t="s">
        <v>135</v>
      </c>
      <c r="E87" s="321" t="s">
        <v>135</v>
      </c>
      <c r="F87" s="321" t="s">
        <v>171</v>
      </c>
      <c r="G87" s="477">
        <v>43702</v>
      </c>
      <c r="H87" s="309" t="s">
        <v>19</v>
      </c>
      <c r="I87" s="290">
        <v>24.492393329999999</v>
      </c>
      <c r="J87" s="290">
        <v>-83.121513329999999</v>
      </c>
      <c r="K87" s="290">
        <v>86</v>
      </c>
      <c r="L87" s="290">
        <v>26.2</v>
      </c>
      <c r="M87" s="290" t="s">
        <v>41</v>
      </c>
      <c r="N87" s="290" t="s">
        <v>42</v>
      </c>
      <c r="O87" s="290">
        <v>4</v>
      </c>
      <c r="P87" s="290">
        <v>30</v>
      </c>
      <c r="Q87" s="290" t="s">
        <v>939</v>
      </c>
      <c r="R87" s="402" t="s">
        <v>886</v>
      </c>
      <c r="S87" s="290" t="s">
        <v>796</v>
      </c>
      <c r="T87" s="291" t="s">
        <v>776</v>
      </c>
    </row>
    <row r="88" spans="1:20">
      <c r="A88" s="403" t="s">
        <v>199</v>
      </c>
      <c r="B88" s="290" t="s">
        <v>198</v>
      </c>
      <c r="C88" s="290" t="s">
        <v>199</v>
      </c>
      <c r="D88" s="321" t="s">
        <v>135</v>
      </c>
      <c r="E88" s="321" t="s">
        <v>135</v>
      </c>
      <c r="F88" s="321" t="s">
        <v>171</v>
      </c>
      <c r="G88" s="477">
        <v>43702</v>
      </c>
      <c r="H88" s="309" t="s">
        <v>19</v>
      </c>
      <c r="I88" s="290">
        <v>24.492393329999999</v>
      </c>
      <c r="J88" s="290">
        <v>-83.121513329999999</v>
      </c>
      <c r="K88" s="290">
        <v>85</v>
      </c>
      <c r="L88" s="290">
        <v>25.9</v>
      </c>
      <c r="M88" s="290" t="s">
        <v>41</v>
      </c>
      <c r="N88" s="290" t="s">
        <v>42</v>
      </c>
      <c r="O88" s="290">
        <v>4</v>
      </c>
      <c r="P88" s="290">
        <v>30</v>
      </c>
      <c r="Q88" s="290" t="s">
        <v>930</v>
      </c>
      <c r="R88" s="402" t="s">
        <v>887</v>
      </c>
      <c r="S88" s="402" t="s">
        <v>775</v>
      </c>
      <c r="T88" s="479" t="s">
        <v>799</v>
      </c>
    </row>
    <row r="89" spans="1:20">
      <c r="A89" s="403" t="s">
        <v>201</v>
      </c>
      <c r="B89" s="290" t="s">
        <v>200</v>
      </c>
      <c r="C89" s="290" t="s">
        <v>201</v>
      </c>
      <c r="D89" s="321" t="s">
        <v>135</v>
      </c>
      <c r="E89" s="321" t="s">
        <v>135</v>
      </c>
      <c r="F89" s="321" t="s">
        <v>171</v>
      </c>
      <c r="G89" s="477">
        <v>43702</v>
      </c>
      <c r="H89" s="309" t="s">
        <v>19</v>
      </c>
      <c r="I89" s="290">
        <v>24.492393329999999</v>
      </c>
      <c r="J89" s="290">
        <v>-83.121513329999999</v>
      </c>
      <c r="K89" s="290">
        <v>85</v>
      </c>
      <c r="L89" s="290">
        <v>25.9</v>
      </c>
      <c r="M89" s="290" t="s">
        <v>41</v>
      </c>
      <c r="N89" s="290" t="s">
        <v>42</v>
      </c>
      <c r="O89" s="290">
        <v>4</v>
      </c>
      <c r="P89" s="290">
        <v>30</v>
      </c>
      <c r="Q89" s="290" t="s">
        <v>930</v>
      </c>
      <c r="R89" s="402" t="s">
        <v>888</v>
      </c>
      <c r="S89" s="290" t="s">
        <v>780</v>
      </c>
      <c r="T89" s="479" t="s">
        <v>799</v>
      </c>
    </row>
    <row r="90" spans="1:20">
      <c r="A90" s="403" t="s">
        <v>203</v>
      </c>
      <c r="B90" s="290" t="s">
        <v>202</v>
      </c>
      <c r="C90" s="290" t="s">
        <v>203</v>
      </c>
      <c r="D90" s="321" t="s">
        <v>135</v>
      </c>
      <c r="E90" s="321" t="s">
        <v>135</v>
      </c>
      <c r="F90" s="321" t="s">
        <v>171</v>
      </c>
      <c r="G90" s="477">
        <v>43702</v>
      </c>
      <c r="H90" s="309" t="s">
        <v>19</v>
      </c>
      <c r="I90" s="290">
        <v>24.492393329999999</v>
      </c>
      <c r="J90" s="290">
        <v>-83.121513329999999</v>
      </c>
      <c r="K90" s="290">
        <v>85</v>
      </c>
      <c r="L90" s="290">
        <v>25.9</v>
      </c>
      <c r="M90" s="290" t="s">
        <v>41</v>
      </c>
      <c r="N90" s="290" t="s">
        <v>42</v>
      </c>
      <c r="O90" s="290">
        <v>4</v>
      </c>
      <c r="P90" s="290">
        <v>30</v>
      </c>
      <c r="Q90" s="290" t="s">
        <v>930</v>
      </c>
      <c r="R90" s="402" t="s">
        <v>889</v>
      </c>
      <c r="S90" s="290" t="s">
        <v>783</v>
      </c>
      <c r="T90" s="479" t="s">
        <v>799</v>
      </c>
    </row>
    <row r="91" spans="1:20">
      <c r="A91" s="403" t="s">
        <v>205</v>
      </c>
      <c r="B91" s="290" t="s">
        <v>204</v>
      </c>
      <c r="C91" s="290" t="s">
        <v>205</v>
      </c>
      <c r="D91" s="321" t="s">
        <v>135</v>
      </c>
      <c r="E91" s="321" t="s">
        <v>135</v>
      </c>
      <c r="F91" s="321" t="s">
        <v>171</v>
      </c>
      <c r="G91" s="477">
        <v>43702</v>
      </c>
      <c r="H91" s="309" t="s">
        <v>19</v>
      </c>
      <c r="I91" s="290">
        <v>24.492393329999999</v>
      </c>
      <c r="J91" s="290">
        <v>-83.121513329999999</v>
      </c>
      <c r="K91" s="290">
        <v>83</v>
      </c>
      <c r="L91" s="290">
        <v>25.3</v>
      </c>
      <c r="M91" s="290" t="s">
        <v>41</v>
      </c>
      <c r="N91" s="290" t="s">
        <v>42</v>
      </c>
      <c r="O91" s="290">
        <v>4</v>
      </c>
      <c r="P91" s="290">
        <v>30</v>
      </c>
      <c r="Q91" s="290" t="s">
        <v>930</v>
      </c>
      <c r="R91" s="402" t="s">
        <v>890</v>
      </c>
      <c r="S91" s="290" t="s">
        <v>786</v>
      </c>
      <c r="T91" s="479" t="s">
        <v>799</v>
      </c>
    </row>
    <row r="92" spans="1:20">
      <c r="A92" s="403" t="s">
        <v>207</v>
      </c>
      <c r="B92" s="290" t="s">
        <v>206</v>
      </c>
      <c r="C92" s="290" t="s">
        <v>207</v>
      </c>
      <c r="D92" s="321" t="s">
        <v>135</v>
      </c>
      <c r="E92" s="321" t="s">
        <v>135</v>
      </c>
      <c r="F92" s="321" t="s">
        <v>171</v>
      </c>
      <c r="G92" s="477">
        <v>43702</v>
      </c>
      <c r="H92" s="309" t="s">
        <v>19</v>
      </c>
      <c r="I92" s="290">
        <v>24.492393329999999</v>
      </c>
      <c r="J92" s="290">
        <v>-83.121513329999999</v>
      </c>
      <c r="K92" s="290">
        <v>86</v>
      </c>
      <c r="L92" s="290">
        <v>26.2</v>
      </c>
      <c r="M92" s="290" t="s">
        <v>41</v>
      </c>
      <c r="N92" s="290" t="s">
        <v>42</v>
      </c>
      <c r="O92" s="290">
        <v>4</v>
      </c>
      <c r="P92" s="290">
        <v>30</v>
      </c>
      <c r="Q92" s="290" t="s">
        <v>930</v>
      </c>
      <c r="R92" s="402" t="s">
        <v>891</v>
      </c>
      <c r="S92" s="290" t="s">
        <v>790</v>
      </c>
      <c r="T92" s="479" t="s">
        <v>799</v>
      </c>
    </row>
    <row r="93" spans="1:20">
      <c r="A93" s="403" t="s">
        <v>209</v>
      </c>
      <c r="B93" s="290" t="s">
        <v>208</v>
      </c>
      <c r="C93" s="290" t="s">
        <v>209</v>
      </c>
      <c r="D93" s="321" t="s">
        <v>135</v>
      </c>
      <c r="E93" s="321" t="s">
        <v>135</v>
      </c>
      <c r="F93" s="321" t="s">
        <v>171</v>
      </c>
      <c r="G93" s="477">
        <v>43702</v>
      </c>
      <c r="H93" s="309" t="s">
        <v>19</v>
      </c>
      <c r="I93" s="290">
        <v>24.492393329999999</v>
      </c>
      <c r="J93" s="290">
        <v>-83.121513329999999</v>
      </c>
      <c r="K93" s="290">
        <v>85</v>
      </c>
      <c r="L93" s="290">
        <v>25.9</v>
      </c>
      <c r="M93" s="290" t="s">
        <v>41</v>
      </c>
      <c r="N93" s="290" t="s">
        <v>42</v>
      </c>
      <c r="O93" s="290">
        <v>4</v>
      </c>
      <c r="P93" s="290">
        <v>30</v>
      </c>
      <c r="Q93" s="290" t="s">
        <v>930</v>
      </c>
      <c r="R93" s="402" t="s">
        <v>892</v>
      </c>
      <c r="S93" s="290" t="s">
        <v>793</v>
      </c>
      <c r="T93" s="479" t="s">
        <v>799</v>
      </c>
    </row>
    <row r="94" spans="1:20">
      <c r="A94" s="403" t="s">
        <v>211</v>
      </c>
      <c r="B94" s="290" t="s">
        <v>210</v>
      </c>
      <c r="C94" s="290" t="s">
        <v>211</v>
      </c>
      <c r="D94" s="321" t="s">
        <v>135</v>
      </c>
      <c r="E94" s="321" t="s">
        <v>135</v>
      </c>
      <c r="F94" s="321" t="s">
        <v>171</v>
      </c>
      <c r="G94" s="477">
        <v>43702</v>
      </c>
      <c r="H94" s="309" t="s">
        <v>19</v>
      </c>
      <c r="I94" s="290">
        <v>24.492393329999999</v>
      </c>
      <c r="J94" s="290">
        <v>-83.121513329999999</v>
      </c>
      <c r="K94" s="290">
        <v>86</v>
      </c>
      <c r="L94" s="290">
        <v>26.2</v>
      </c>
      <c r="M94" s="290" t="s">
        <v>41</v>
      </c>
      <c r="N94" s="290" t="s">
        <v>42</v>
      </c>
      <c r="O94" s="290">
        <v>4</v>
      </c>
      <c r="P94" s="290">
        <v>30</v>
      </c>
      <c r="Q94" s="290" t="s">
        <v>930</v>
      </c>
      <c r="R94" s="402" t="s">
        <v>893</v>
      </c>
      <c r="S94" s="290" t="s">
        <v>796</v>
      </c>
      <c r="T94" s="479" t="s">
        <v>799</v>
      </c>
    </row>
    <row r="95" spans="1:20">
      <c r="A95" s="403" t="s">
        <v>214</v>
      </c>
      <c r="B95" s="290" t="s">
        <v>213</v>
      </c>
      <c r="C95" s="290" t="s">
        <v>214</v>
      </c>
      <c r="D95" s="321" t="s">
        <v>135</v>
      </c>
      <c r="E95" s="321" t="s">
        <v>135</v>
      </c>
      <c r="F95" s="321" t="s">
        <v>212</v>
      </c>
      <c r="G95" s="477">
        <v>43702</v>
      </c>
      <c r="H95" s="309" t="s">
        <v>19</v>
      </c>
      <c r="I95" s="290">
        <v>24.487964999999999</v>
      </c>
      <c r="J95" s="290">
        <v>-83.113900000000001</v>
      </c>
      <c r="K95" s="290">
        <v>117</v>
      </c>
      <c r="L95" s="290">
        <v>35.700000000000003</v>
      </c>
      <c r="M95" s="290" t="s">
        <v>20</v>
      </c>
      <c r="N95" s="290" t="s">
        <v>21</v>
      </c>
      <c r="O95" s="290">
        <v>4</v>
      </c>
      <c r="P95" s="290">
        <v>15</v>
      </c>
      <c r="Q95" s="290" t="s">
        <v>931</v>
      </c>
      <c r="R95" s="402" t="s">
        <v>887</v>
      </c>
      <c r="S95" s="402" t="s">
        <v>775</v>
      </c>
      <c r="T95" s="479" t="s">
        <v>799</v>
      </c>
    </row>
    <row r="96" spans="1:20">
      <c r="A96" s="403" t="s">
        <v>216</v>
      </c>
      <c r="B96" s="290" t="s">
        <v>215</v>
      </c>
      <c r="C96" s="290" t="s">
        <v>216</v>
      </c>
      <c r="D96" s="321" t="s">
        <v>135</v>
      </c>
      <c r="E96" s="321" t="s">
        <v>135</v>
      </c>
      <c r="F96" s="321" t="s">
        <v>212</v>
      </c>
      <c r="G96" s="477">
        <v>43702</v>
      </c>
      <c r="H96" s="309" t="s">
        <v>19</v>
      </c>
      <c r="I96" s="290">
        <v>24.487964999999999</v>
      </c>
      <c r="J96" s="290">
        <v>-83.113900000000001</v>
      </c>
      <c r="K96" s="290">
        <v>113</v>
      </c>
      <c r="L96" s="290">
        <v>34.4</v>
      </c>
      <c r="M96" s="290" t="s">
        <v>20</v>
      </c>
      <c r="N96" s="290" t="s">
        <v>21</v>
      </c>
      <c r="O96" s="290">
        <v>4</v>
      </c>
      <c r="P96" s="290">
        <v>15</v>
      </c>
      <c r="Q96" s="290" t="s">
        <v>931</v>
      </c>
      <c r="R96" s="402" t="s">
        <v>888</v>
      </c>
      <c r="S96" s="290" t="s">
        <v>780</v>
      </c>
      <c r="T96" s="479" t="s">
        <v>799</v>
      </c>
    </row>
    <row r="97" spans="1:20">
      <c r="A97" s="403" t="s">
        <v>218</v>
      </c>
      <c r="B97" s="290" t="s">
        <v>217</v>
      </c>
      <c r="C97" s="290" t="s">
        <v>218</v>
      </c>
      <c r="D97" s="321" t="s">
        <v>135</v>
      </c>
      <c r="E97" s="321" t="s">
        <v>135</v>
      </c>
      <c r="F97" s="321" t="s">
        <v>212</v>
      </c>
      <c r="G97" s="477">
        <v>43702</v>
      </c>
      <c r="H97" s="309" t="s">
        <v>19</v>
      </c>
      <c r="I97" s="290">
        <v>24.487964999999999</v>
      </c>
      <c r="J97" s="290">
        <v>-83.113900000000001</v>
      </c>
      <c r="K97" s="290">
        <v>107</v>
      </c>
      <c r="L97" s="290">
        <v>32.6</v>
      </c>
      <c r="M97" s="290" t="s">
        <v>20</v>
      </c>
      <c r="N97" s="290" t="s">
        <v>21</v>
      </c>
      <c r="O97" s="290">
        <v>5</v>
      </c>
      <c r="P97" s="290">
        <v>15</v>
      </c>
      <c r="Q97" s="290" t="s">
        <v>931</v>
      </c>
      <c r="R97" s="402" t="s">
        <v>889</v>
      </c>
      <c r="S97" s="290" t="s">
        <v>783</v>
      </c>
      <c r="T97" s="479" t="s">
        <v>799</v>
      </c>
    </row>
    <row r="98" spans="1:20">
      <c r="A98" s="403" t="s">
        <v>220</v>
      </c>
      <c r="B98" s="290" t="s">
        <v>219</v>
      </c>
      <c r="C98" s="290" t="s">
        <v>220</v>
      </c>
      <c r="D98" s="321" t="s">
        <v>135</v>
      </c>
      <c r="E98" s="321" t="s">
        <v>135</v>
      </c>
      <c r="F98" s="321" t="s">
        <v>212</v>
      </c>
      <c r="G98" s="477">
        <v>43702</v>
      </c>
      <c r="H98" s="309" t="s">
        <v>19</v>
      </c>
      <c r="I98" s="290">
        <v>24.487964999999999</v>
      </c>
      <c r="J98" s="290">
        <v>-83.113900000000001</v>
      </c>
      <c r="K98" s="290">
        <v>101</v>
      </c>
      <c r="L98" s="290">
        <v>30.8</v>
      </c>
      <c r="M98" s="290" t="s">
        <v>20</v>
      </c>
      <c r="N98" s="290" t="s">
        <v>21</v>
      </c>
      <c r="O98" s="290">
        <v>5</v>
      </c>
      <c r="P98" s="290">
        <v>15</v>
      </c>
      <c r="Q98" s="290" t="s">
        <v>931</v>
      </c>
      <c r="R98" s="402" t="s">
        <v>890</v>
      </c>
      <c r="S98" s="290" t="s">
        <v>786</v>
      </c>
      <c r="T98" s="479" t="s">
        <v>799</v>
      </c>
    </row>
    <row r="99" spans="1:20">
      <c r="A99" s="403" t="s">
        <v>222</v>
      </c>
      <c r="B99" s="290" t="s">
        <v>221</v>
      </c>
      <c r="C99" s="290" t="s">
        <v>222</v>
      </c>
      <c r="D99" s="321" t="s">
        <v>135</v>
      </c>
      <c r="E99" s="321" t="s">
        <v>135</v>
      </c>
      <c r="F99" s="321" t="s">
        <v>212</v>
      </c>
      <c r="G99" s="477">
        <v>43702</v>
      </c>
      <c r="H99" s="309" t="s">
        <v>19</v>
      </c>
      <c r="I99" s="290">
        <v>24.487964999999999</v>
      </c>
      <c r="J99" s="290">
        <v>-83.113900000000001</v>
      </c>
      <c r="K99" s="290">
        <v>108</v>
      </c>
      <c r="L99" s="290">
        <v>32.9</v>
      </c>
      <c r="M99" s="290" t="s">
        <v>20</v>
      </c>
      <c r="N99" s="290" t="s">
        <v>21</v>
      </c>
      <c r="O99" s="290">
        <v>5</v>
      </c>
      <c r="P99" s="290">
        <v>15</v>
      </c>
      <c r="Q99" s="290" t="s">
        <v>931</v>
      </c>
      <c r="R99" s="402" t="s">
        <v>891</v>
      </c>
      <c r="S99" s="290" t="s">
        <v>790</v>
      </c>
      <c r="T99" s="479" t="s">
        <v>799</v>
      </c>
    </row>
    <row r="100" spans="1:20">
      <c r="A100" s="403" t="s">
        <v>224</v>
      </c>
      <c r="B100" s="290" t="s">
        <v>223</v>
      </c>
      <c r="C100" s="290" t="s">
        <v>224</v>
      </c>
      <c r="D100" s="321" t="s">
        <v>135</v>
      </c>
      <c r="E100" s="321" t="s">
        <v>135</v>
      </c>
      <c r="F100" s="321" t="s">
        <v>212</v>
      </c>
      <c r="G100" s="477">
        <v>43702</v>
      </c>
      <c r="H100" s="309" t="s">
        <v>19</v>
      </c>
      <c r="I100" s="290">
        <v>24.487964999999999</v>
      </c>
      <c r="J100" s="290">
        <v>-83.113900000000001</v>
      </c>
      <c r="K100" s="290">
        <v>110</v>
      </c>
      <c r="L100" s="290">
        <v>33.5</v>
      </c>
      <c r="M100" s="290" t="s">
        <v>20</v>
      </c>
      <c r="N100" s="290" t="s">
        <v>21</v>
      </c>
      <c r="O100" s="290">
        <v>5</v>
      </c>
      <c r="P100" s="290">
        <v>15</v>
      </c>
      <c r="Q100" s="290" t="s">
        <v>931</v>
      </c>
      <c r="R100" s="402" t="s">
        <v>892</v>
      </c>
      <c r="S100" s="290" t="s">
        <v>793</v>
      </c>
      <c r="T100" s="479" t="s">
        <v>799</v>
      </c>
    </row>
    <row r="101" spans="1:20">
      <c r="A101" s="403" t="s">
        <v>226</v>
      </c>
      <c r="B101" s="290" t="s">
        <v>225</v>
      </c>
      <c r="C101" s="290" t="s">
        <v>226</v>
      </c>
      <c r="D101" s="321" t="s">
        <v>135</v>
      </c>
      <c r="E101" s="321" t="s">
        <v>135</v>
      </c>
      <c r="F101" s="321" t="s">
        <v>212</v>
      </c>
      <c r="G101" s="477">
        <v>43702</v>
      </c>
      <c r="H101" s="309" t="s">
        <v>19</v>
      </c>
      <c r="I101" s="290">
        <v>24.487964999999999</v>
      </c>
      <c r="J101" s="290">
        <v>-83.113900000000001</v>
      </c>
      <c r="K101" s="290">
        <v>107</v>
      </c>
      <c r="L101" s="290">
        <v>32.6</v>
      </c>
      <c r="M101" s="290" t="s">
        <v>20</v>
      </c>
      <c r="N101" s="290" t="s">
        <v>21</v>
      </c>
      <c r="O101" s="290">
        <v>5</v>
      </c>
      <c r="P101" s="290">
        <v>15</v>
      </c>
      <c r="Q101" s="290" t="s">
        <v>931</v>
      </c>
      <c r="R101" s="402" t="s">
        <v>893</v>
      </c>
      <c r="S101" s="290" t="s">
        <v>796</v>
      </c>
      <c r="T101" s="479" t="s">
        <v>799</v>
      </c>
    </row>
    <row r="102" spans="1:20">
      <c r="A102" s="403" t="s">
        <v>228</v>
      </c>
      <c r="B102" s="290" t="s">
        <v>227</v>
      </c>
      <c r="C102" s="290" t="s">
        <v>228</v>
      </c>
      <c r="D102" s="321" t="s">
        <v>135</v>
      </c>
      <c r="E102" s="321" t="s">
        <v>135</v>
      </c>
      <c r="F102" s="321" t="s">
        <v>212</v>
      </c>
      <c r="G102" s="477">
        <v>43702</v>
      </c>
      <c r="H102" s="309" t="s">
        <v>19</v>
      </c>
      <c r="I102" s="290">
        <v>24.487964999999999</v>
      </c>
      <c r="J102" s="290">
        <v>-83.113900000000001</v>
      </c>
      <c r="K102" s="290">
        <v>105</v>
      </c>
      <c r="L102" s="290">
        <v>32</v>
      </c>
      <c r="M102" s="290" t="s">
        <v>20</v>
      </c>
      <c r="N102" s="290" t="s">
        <v>21</v>
      </c>
      <c r="O102" s="290">
        <v>5</v>
      </c>
      <c r="P102" s="290">
        <v>15</v>
      </c>
      <c r="Q102" s="290" t="s">
        <v>932</v>
      </c>
      <c r="R102" s="402" t="s">
        <v>887</v>
      </c>
      <c r="S102" s="402" t="s">
        <v>775</v>
      </c>
      <c r="T102" s="479" t="s">
        <v>799</v>
      </c>
    </row>
    <row r="103" spans="1:20">
      <c r="A103" s="403" t="s">
        <v>230</v>
      </c>
      <c r="B103" s="290" t="s">
        <v>229</v>
      </c>
      <c r="C103" s="290" t="s">
        <v>230</v>
      </c>
      <c r="D103" s="321" t="s">
        <v>135</v>
      </c>
      <c r="E103" s="321" t="s">
        <v>135</v>
      </c>
      <c r="F103" s="321" t="s">
        <v>212</v>
      </c>
      <c r="G103" s="477">
        <v>43702</v>
      </c>
      <c r="H103" s="309" t="s">
        <v>19</v>
      </c>
      <c r="I103" s="290">
        <v>24.487964999999999</v>
      </c>
      <c r="J103" s="290">
        <v>-83.113900000000001</v>
      </c>
      <c r="K103" s="290">
        <v>102</v>
      </c>
      <c r="L103" s="290">
        <v>31.1</v>
      </c>
      <c r="M103" s="290" t="s">
        <v>20</v>
      </c>
      <c r="N103" s="290" t="s">
        <v>21</v>
      </c>
      <c r="O103" s="290">
        <v>5</v>
      </c>
      <c r="P103" s="290">
        <v>15</v>
      </c>
      <c r="Q103" s="290" t="s">
        <v>932</v>
      </c>
      <c r="R103" s="402" t="s">
        <v>888</v>
      </c>
      <c r="S103" s="290" t="s">
        <v>780</v>
      </c>
      <c r="T103" s="479" t="s">
        <v>799</v>
      </c>
    </row>
    <row r="104" spans="1:20">
      <c r="A104" s="403" t="s">
        <v>235</v>
      </c>
      <c r="B104" s="290" t="s">
        <v>234</v>
      </c>
      <c r="C104" s="290" t="s">
        <v>235</v>
      </c>
      <c r="D104" s="321" t="s">
        <v>231</v>
      </c>
      <c r="E104" s="321" t="s">
        <v>232</v>
      </c>
      <c r="F104" s="321" t="s">
        <v>233</v>
      </c>
      <c r="G104" s="477">
        <v>43703</v>
      </c>
      <c r="H104" s="309" t="s">
        <v>19</v>
      </c>
      <c r="I104" s="290">
        <v>24.493956669999999</v>
      </c>
      <c r="J104" s="290">
        <v>-81.588311669999996</v>
      </c>
      <c r="K104" s="290">
        <v>115</v>
      </c>
      <c r="L104" s="290">
        <v>35.1</v>
      </c>
      <c r="M104" s="290" t="s">
        <v>20</v>
      </c>
      <c r="N104" s="290" t="s">
        <v>21</v>
      </c>
      <c r="O104" s="290">
        <v>5</v>
      </c>
      <c r="P104" s="290">
        <v>30</v>
      </c>
      <c r="Q104" s="290" t="s">
        <v>932</v>
      </c>
      <c r="R104" s="402" t="s">
        <v>889</v>
      </c>
      <c r="S104" s="290" t="s">
        <v>783</v>
      </c>
      <c r="T104" s="479" t="s">
        <v>799</v>
      </c>
    </row>
    <row r="105" spans="1:20">
      <c r="A105" s="403" t="s">
        <v>237</v>
      </c>
      <c r="B105" s="290" t="s">
        <v>236</v>
      </c>
      <c r="C105" s="290" t="s">
        <v>237</v>
      </c>
      <c r="D105" s="321" t="s">
        <v>231</v>
      </c>
      <c r="E105" s="321" t="s">
        <v>232</v>
      </c>
      <c r="F105" s="321" t="s">
        <v>233</v>
      </c>
      <c r="G105" s="477">
        <v>43703</v>
      </c>
      <c r="H105" s="309" t="s">
        <v>19</v>
      </c>
      <c r="I105" s="290">
        <v>24.493956669999999</v>
      </c>
      <c r="J105" s="290">
        <v>-81.588311669999996</v>
      </c>
      <c r="K105" s="290">
        <v>114</v>
      </c>
      <c r="L105" s="290">
        <v>34.700000000000003</v>
      </c>
      <c r="M105" s="290" t="s">
        <v>20</v>
      </c>
      <c r="N105" s="290" t="s">
        <v>21</v>
      </c>
      <c r="O105" s="290">
        <v>5</v>
      </c>
      <c r="P105" s="290">
        <v>30</v>
      </c>
      <c r="Q105" s="290" t="s">
        <v>932</v>
      </c>
      <c r="R105" s="402" t="s">
        <v>890</v>
      </c>
      <c r="S105" s="290" t="s">
        <v>786</v>
      </c>
      <c r="T105" s="479" t="s">
        <v>799</v>
      </c>
    </row>
    <row r="106" spans="1:20">
      <c r="A106" s="403" t="s">
        <v>239</v>
      </c>
      <c r="B106" s="290" t="s">
        <v>238</v>
      </c>
      <c r="C106" s="290" t="s">
        <v>239</v>
      </c>
      <c r="D106" s="321" t="s">
        <v>231</v>
      </c>
      <c r="E106" s="321" t="s">
        <v>232</v>
      </c>
      <c r="F106" s="321" t="s">
        <v>233</v>
      </c>
      <c r="G106" s="477">
        <v>43703</v>
      </c>
      <c r="H106" s="309" t="s">
        <v>19</v>
      </c>
      <c r="I106" s="290">
        <v>24.493956669999999</v>
      </c>
      <c r="J106" s="290">
        <v>-81.588311669999996</v>
      </c>
      <c r="K106" s="290">
        <v>112</v>
      </c>
      <c r="L106" s="290">
        <v>34.1</v>
      </c>
      <c r="M106" s="290" t="s">
        <v>20</v>
      </c>
      <c r="N106" s="290" t="s">
        <v>21</v>
      </c>
      <c r="O106" s="290">
        <v>5</v>
      </c>
      <c r="P106" s="290">
        <v>30</v>
      </c>
      <c r="Q106" s="290" t="s">
        <v>932</v>
      </c>
      <c r="R106" s="402" t="s">
        <v>891</v>
      </c>
      <c r="S106" s="290" t="s">
        <v>790</v>
      </c>
      <c r="T106" s="479" t="s">
        <v>799</v>
      </c>
    </row>
    <row r="107" spans="1:20">
      <c r="A107" s="403" t="s">
        <v>241</v>
      </c>
      <c r="B107" s="290" t="s">
        <v>240</v>
      </c>
      <c r="C107" s="290" t="s">
        <v>241</v>
      </c>
      <c r="D107" s="321" t="s">
        <v>231</v>
      </c>
      <c r="E107" s="321" t="s">
        <v>232</v>
      </c>
      <c r="F107" s="321" t="s">
        <v>233</v>
      </c>
      <c r="G107" s="477">
        <v>43703</v>
      </c>
      <c r="H107" s="309" t="s">
        <v>19</v>
      </c>
      <c r="I107" s="290">
        <v>24.493956669999999</v>
      </c>
      <c r="J107" s="290">
        <v>-81.588311669999996</v>
      </c>
      <c r="K107" s="290">
        <v>110</v>
      </c>
      <c r="L107" s="290">
        <v>33.5</v>
      </c>
      <c r="M107" s="290" t="s">
        <v>20</v>
      </c>
      <c r="N107" s="290" t="s">
        <v>21</v>
      </c>
      <c r="O107" s="290">
        <v>5</v>
      </c>
      <c r="P107" s="290">
        <v>30</v>
      </c>
      <c r="Q107" s="290" t="s">
        <v>932</v>
      </c>
      <c r="R107" s="402" t="s">
        <v>892</v>
      </c>
      <c r="S107" s="290" t="s">
        <v>793</v>
      </c>
      <c r="T107" s="479" t="s">
        <v>799</v>
      </c>
    </row>
    <row r="108" spans="1:20">
      <c r="A108" s="403" t="s">
        <v>243</v>
      </c>
      <c r="B108" s="290" t="s">
        <v>242</v>
      </c>
      <c r="C108" s="290" t="s">
        <v>243</v>
      </c>
      <c r="D108" s="321" t="s">
        <v>231</v>
      </c>
      <c r="E108" s="321" t="s">
        <v>232</v>
      </c>
      <c r="F108" s="321" t="s">
        <v>233</v>
      </c>
      <c r="G108" s="477">
        <v>43703</v>
      </c>
      <c r="H108" s="309" t="s">
        <v>19</v>
      </c>
      <c r="I108" s="290">
        <v>24.493956669999999</v>
      </c>
      <c r="J108" s="290">
        <v>-81.588311669999996</v>
      </c>
      <c r="K108" s="290">
        <v>107</v>
      </c>
      <c r="L108" s="290">
        <v>32.6</v>
      </c>
      <c r="M108" s="290" t="s">
        <v>20</v>
      </c>
      <c r="N108" s="290" t="s">
        <v>21</v>
      </c>
      <c r="O108" s="290">
        <v>5</v>
      </c>
      <c r="P108" s="290">
        <v>30</v>
      </c>
      <c r="Q108" s="290" t="s">
        <v>932</v>
      </c>
      <c r="R108" s="402" t="s">
        <v>893</v>
      </c>
      <c r="S108" s="290" t="s">
        <v>796</v>
      </c>
      <c r="T108" s="479" t="s">
        <v>799</v>
      </c>
    </row>
    <row r="109" spans="1:20">
      <c r="A109" s="403" t="s">
        <v>245</v>
      </c>
      <c r="B109" s="290" t="s">
        <v>244</v>
      </c>
      <c r="C109" s="290" t="s">
        <v>245</v>
      </c>
      <c r="D109" s="321" t="s">
        <v>231</v>
      </c>
      <c r="E109" s="321" t="s">
        <v>232</v>
      </c>
      <c r="F109" s="321" t="s">
        <v>233</v>
      </c>
      <c r="G109" s="477">
        <v>43703</v>
      </c>
      <c r="H109" s="309" t="s">
        <v>19</v>
      </c>
      <c r="I109" s="290">
        <v>24.493956669999999</v>
      </c>
      <c r="J109" s="290">
        <v>-81.588311669999996</v>
      </c>
      <c r="K109" s="290">
        <v>106</v>
      </c>
      <c r="L109" s="290">
        <v>32.299999999999997</v>
      </c>
      <c r="M109" s="290" t="s">
        <v>20</v>
      </c>
      <c r="N109" s="290" t="s">
        <v>21</v>
      </c>
      <c r="O109" s="290">
        <v>5</v>
      </c>
      <c r="P109" s="290">
        <v>30</v>
      </c>
      <c r="Q109" s="290" t="s">
        <v>933</v>
      </c>
      <c r="R109" s="402" t="s">
        <v>887</v>
      </c>
      <c r="S109" s="402" t="s">
        <v>775</v>
      </c>
      <c r="T109" s="479" t="s">
        <v>799</v>
      </c>
    </row>
    <row r="110" spans="1:20">
      <c r="A110" s="403" t="s">
        <v>247</v>
      </c>
      <c r="B110" s="290" t="s">
        <v>246</v>
      </c>
      <c r="C110" s="290" t="s">
        <v>247</v>
      </c>
      <c r="D110" s="321" t="s">
        <v>231</v>
      </c>
      <c r="E110" s="321" t="s">
        <v>232</v>
      </c>
      <c r="F110" s="321" t="s">
        <v>233</v>
      </c>
      <c r="G110" s="477">
        <v>43703</v>
      </c>
      <c r="H110" s="309" t="s">
        <v>19</v>
      </c>
      <c r="I110" s="290">
        <v>24.493956669999999</v>
      </c>
      <c r="J110" s="290">
        <v>-81.588311669999996</v>
      </c>
      <c r="K110" s="290">
        <v>107</v>
      </c>
      <c r="L110" s="290">
        <v>32.6</v>
      </c>
      <c r="M110" s="290" t="s">
        <v>20</v>
      </c>
      <c r="N110" s="290" t="s">
        <v>21</v>
      </c>
      <c r="O110" s="290">
        <v>5</v>
      </c>
      <c r="P110" s="290">
        <v>30</v>
      </c>
      <c r="Q110" s="290" t="s">
        <v>933</v>
      </c>
      <c r="R110" s="402" t="s">
        <v>888</v>
      </c>
      <c r="S110" s="290" t="s">
        <v>780</v>
      </c>
      <c r="T110" s="479" t="s">
        <v>799</v>
      </c>
    </row>
    <row r="111" spans="1:20">
      <c r="A111" s="403" t="s">
        <v>249</v>
      </c>
      <c r="B111" s="290" t="s">
        <v>248</v>
      </c>
      <c r="C111" s="290" t="s">
        <v>249</v>
      </c>
      <c r="D111" s="321" t="s">
        <v>231</v>
      </c>
      <c r="E111" s="321" t="s">
        <v>232</v>
      </c>
      <c r="F111" s="321" t="s">
        <v>233</v>
      </c>
      <c r="G111" s="477">
        <v>43703</v>
      </c>
      <c r="H111" s="309" t="s">
        <v>19</v>
      </c>
      <c r="I111" s="290">
        <v>24.493956669999999</v>
      </c>
      <c r="J111" s="290">
        <v>-81.588311669999996</v>
      </c>
      <c r="K111" s="290">
        <v>108</v>
      </c>
      <c r="L111" s="290">
        <v>32.9</v>
      </c>
      <c r="M111" s="290" t="s">
        <v>20</v>
      </c>
      <c r="N111" s="290" t="s">
        <v>21</v>
      </c>
      <c r="O111" s="290">
        <v>5</v>
      </c>
      <c r="P111" s="290">
        <v>30</v>
      </c>
      <c r="Q111" s="290" t="s">
        <v>933</v>
      </c>
      <c r="R111" s="402" t="s">
        <v>889</v>
      </c>
      <c r="S111" s="290" t="s">
        <v>783</v>
      </c>
      <c r="T111" s="479" t="s">
        <v>799</v>
      </c>
    </row>
    <row r="112" spans="1:20">
      <c r="A112" s="403" t="s">
        <v>251</v>
      </c>
      <c r="B112" s="290" t="s">
        <v>250</v>
      </c>
      <c r="C112" s="290" t="s">
        <v>251</v>
      </c>
      <c r="D112" s="321" t="s">
        <v>231</v>
      </c>
      <c r="E112" s="321" t="s">
        <v>232</v>
      </c>
      <c r="F112" s="321" t="s">
        <v>233</v>
      </c>
      <c r="G112" s="477">
        <v>43703</v>
      </c>
      <c r="H112" s="309" t="s">
        <v>19</v>
      </c>
      <c r="I112" s="290">
        <v>24.493956669999999</v>
      </c>
      <c r="J112" s="290">
        <v>-81.588311669999996</v>
      </c>
      <c r="K112" s="290">
        <v>108</v>
      </c>
      <c r="L112" s="290">
        <v>32.9</v>
      </c>
      <c r="M112" s="290" t="s">
        <v>20</v>
      </c>
      <c r="N112" s="290" t="s">
        <v>21</v>
      </c>
      <c r="O112" s="290">
        <v>5</v>
      </c>
      <c r="P112" s="290">
        <v>30</v>
      </c>
      <c r="Q112" s="290" t="s">
        <v>933</v>
      </c>
      <c r="R112" s="402" t="s">
        <v>890</v>
      </c>
      <c r="S112" s="290" t="s">
        <v>786</v>
      </c>
      <c r="T112" s="479" t="s">
        <v>799</v>
      </c>
    </row>
    <row r="113" spans="1:20">
      <c r="A113" s="403" t="s">
        <v>253</v>
      </c>
      <c r="B113" s="290" t="s">
        <v>252</v>
      </c>
      <c r="C113" s="290" t="s">
        <v>253</v>
      </c>
      <c r="D113" s="321" t="s">
        <v>231</v>
      </c>
      <c r="E113" s="321" t="s">
        <v>232</v>
      </c>
      <c r="F113" s="321" t="s">
        <v>233</v>
      </c>
      <c r="G113" s="477">
        <v>43703</v>
      </c>
      <c r="H113" s="309" t="s">
        <v>19</v>
      </c>
      <c r="I113" s="290">
        <v>24.493956669999999</v>
      </c>
      <c r="J113" s="290">
        <v>-81.588311669999996</v>
      </c>
      <c r="K113" s="290">
        <v>107</v>
      </c>
      <c r="L113" s="290">
        <v>32.6</v>
      </c>
      <c r="M113" s="290" t="s">
        <v>20</v>
      </c>
      <c r="N113" s="290" t="s">
        <v>21</v>
      </c>
      <c r="O113" s="290">
        <v>5</v>
      </c>
      <c r="P113" s="290">
        <v>30</v>
      </c>
      <c r="Q113" s="290" t="s">
        <v>933</v>
      </c>
      <c r="R113" s="402" t="s">
        <v>891</v>
      </c>
      <c r="S113" s="290" t="s">
        <v>790</v>
      </c>
      <c r="T113" s="479" t="s">
        <v>799</v>
      </c>
    </row>
    <row r="114" spans="1:20">
      <c r="A114" s="403" t="s">
        <v>255</v>
      </c>
      <c r="B114" s="290" t="s">
        <v>254</v>
      </c>
      <c r="C114" s="290" t="s">
        <v>255</v>
      </c>
      <c r="D114" s="321" t="s">
        <v>231</v>
      </c>
      <c r="E114" s="321" t="s">
        <v>232</v>
      </c>
      <c r="F114" s="321" t="s">
        <v>233</v>
      </c>
      <c r="G114" s="477">
        <v>43703</v>
      </c>
      <c r="H114" s="309" t="s">
        <v>19</v>
      </c>
      <c r="I114" s="290">
        <v>24.493956669999999</v>
      </c>
      <c r="J114" s="290">
        <v>-81.588311669999996</v>
      </c>
      <c r="K114" s="290">
        <v>107</v>
      </c>
      <c r="L114" s="290">
        <v>32.6</v>
      </c>
      <c r="M114" s="290" t="s">
        <v>20</v>
      </c>
      <c r="N114" s="290" t="s">
        <v>21</v>
      </c>
      <c r="O114" s="290">
        <v>5</v>
      </c>
      <c r="P114" s="290">
        <v>30</v>
      </c>
      <c r="Q114" s="290" t="s">
        <v>933</v>
      </c>
      <c r="R114" s="402" t="s">
        <v>892</v>
      </c>
      <c r="S114" s="290" t="s">
        <v>793</v>
      </c>
      <c r="T114" s="479" t="s">
        <v>799</v>
      </c>
    </row>
    <row r="115" spans="1:20">
      <c r="A115" s="403" t="s">
        <v>257</v>
      </c>
      <c r="B115" s="290" t="s">
        <v>256</v>
      </c>
      <c r="C115" s="290" t="s">
        <v>257</v>
      </c>
      <c r="D115" s="321" t="s">
        <v>231</v>
      </c>
      <c r="E115" s="321" t="s">
        <v>232</v>
      </c>
      <c r="F115" s="321" t="s">
        <v>233</v>
      </c>
      <c r="G115" s="477">
        <v>43703</v>
      </c>
      <c r="H115" s="309" t="s">
        <v>19</v>
      </c>
      <c r="I115" s="290">
        <v>24.493956669999999</v>
      </c>
      <c r="J115" s="290">
        <v>-81.588311669999996</v>
      </c>
      <c r="K115" s="290">
        <v>109</v>
      </c>
      <c r="L115" s="290">
        <v>33.200000000000003</v>
      </c>
      <c r="M115" s="290" t="s">
        <v>20</v>
      </c>
      <c r="N115" s="290" t="s">
        <v>21</v>
      </c>
      <c r="O115" s="290">
        <v>5</v>
      </c>
      <c r="P115" s="290">
        <v>30</v>
      </c>
      <c r="Q115" s="290" t="s">
        <v>933</v>
      </c>
      <c r="R115" s="402" t="s">
        <v>893</v>
      </c>
      <c r="S115" s="290" t="s">
        <v>796</v>
      </c>
      <c r="T115" s="479" t="s">
        <v>799</v>
      </c>
    </row>
    <row r="116" spans="1:20">
      <c r="A116" s="403" t="s">
        <v>259</v>
      </c>
      <c r="B116" s="290" t="s">
        <v>258</v>
      </c>
      <c r="C116" s="290" t="s">
        <v>259</v>
      </c>
      <c r="D116" s="321" t="s">
        <v>231</v>
      </c>
      <c r="E116" s="321" t="s">
        <v>232</v>
      </c>
      <c r="F116" s="321" t="s">
        <v>233</v>
      </c>
      <c r="G116" s="477">
        <v>43703</v>
      </c>
      <c r="H116" s="309" t="s">
        <v>19</v>
      </c>
      <c r="I116" s="290">
        <v>24.493956669999999</v>
      </c>
      <c r="J116" s="290">
        <v>-81.588311669999996</v>
      </c>
      <c r="K116" s="290">
        <v>109</v>
      </c>
      <c r="L116" s="290">
        <v>33.200000000000003</v>
      </c>
      <c r="M116" s="290" t="s">
        <v>20</v>
      </c>
      <c r="N116" s="290" t="s">
        <v>21</v>
      </c>
      <c r="O116" s="290">
        <v>5</v>
      </c>
      <c r="P116" s="290">
        <v>30</v>
      </c>
      <c r="Q116" s="290" t="s">
        <v>934</v>
      </c>
      <c r="R116" s="402" t="s">
        <v>887</v>
      </c>
      <c r="S116" s="402" t="s">
        <v>775</v>
      </c>
      <c r="T116" s="479" t="s">
        <v>799</v>
      </c>
    </row>
    <row r="117" spans="1:20">
      <c r="A117" s="403" t="s">
        <v>261</v>
      </c>
      <c r="B117" s="290" t="s">
        <v>260</v>
      </c>
      <c r="C117" s="290" t="s">
        <v>261</v>
      </c>
      <c r="D117" s="321" t="s">
        <v>231</v>
      </c>
      <c r="E117" s="321" t="s">
        <v>232</v>
      </c>
      <c r="F117" s="321" t="s">
        <v>233</v>
      </c>
      <c r="G117" s="477">
        <v>43703</v>
      </c>
      <c r="H117" s="309" t="s">
        <v>19</v>
      </c>
      <c r="I117" s="290">
        <v>24.493956669999999</v>
      </c>
      <c r="J117" s="290">
        <v>-81.588311669999996</v>
      </c>
      <c r="K117" s="290">
        <v>110</v>
      </c>
      <c r="L117" s="290">
        <v>33.5</v>
      </c>
      <c r="M117" s="290" t="s">
        <v>20</v>
      </c>
      <c r="N117" s="290" t="s">
        <v>21</v>
      </c>
      <c r="O117" s="290">
        <v>5</v>
      </c>
      <c r="P117" s="290">
        <v>30</v>
      </c>
      <c r="Q117" s="290" t="s">
        <v>934</v>
      </c>
      <c r="R117" s="402" t="s">
        <v>888</v>
      </c>
      <c r="S117" s="290" t="s">
        <v>780</v>
      </c>
      <c r="T117" s="479" t="s">
        <v>799</v>
      </c>
    </row>
    <row r="118" spans="1:20">
      <c r="A118" s="403" t="s">
        <v>263</v>
      </c>
      <c r="B118" s="290" t="s">
        <v>262</v>
      </c>
      <c r="C118" s="290" t="s">
        <v>263</v>
      </c>
      <c r="D118" s="321" t="s">
        <v>231</v>
      </c>
      <c r="E118" s="321" t="s">
        <v>232</v>
      </c>
      <c r="F118" s="321" t="s">
        <v>233</v>
      </c>
      <c r="G118" s="477">
        <v>43703</v>
      </c>
      <c r="H118" s="309" t="s">
        <v>19</v>
      </c>
      <c r="I118" s="290">
        <v>24.493956669999999</v>
      </c>
      <c r="J118" s="290">
        <v>-81.588311669999996</v>
      </c>
      <c r="K118" s="290">
        <v>110</v>
      </c>
      <c r="L118" s="290">
        <v>33.5</v>
      </c>
      <c r="M118" s="290" t="s">
        <v>20</v>
      </c>
      <c r="N118" s="290" t="s">
        <v>21</v>
      </c>
      <c r="O118" s="290">
        <v>5</v>
      </c>
      <c r="P118" s="290">
        <v>30</v>
      </c>
      <c r="Q118" s="290" t="s">
        <v>934</v>
      </c>
      <c r="R118" s="402" t="s">
        <v>889</v>
      </c>
      <c r="S118" s="290" t="s">
        <v>783</v>
      </c>
      <c r="T118" s="479" t="s">
        <v>799</v>
      </c>
    </row>
    <row r="119" spans="1:20">
      <c r="A119" s="403" t="s">
        <v>265</v>
      </c>
      <c r="B119" s="290" t="s">
        <v>264</v>
      </c>
      <c r="C119" s="290" t="s">
        <v>265</v>
      </c>
      <c r="D119" s="321" t="s">
        <v>231</v>
      </c>
      <c r="E119" s="321" t="s">
        <v>232</v>
      </c>
      <c r="F119" s="321" t="s">
        <v>233</v>
      </c>
      <c r="G119" s="477">
        <v>43703</v>
      </c>
      <c r="H119" s="309" t="s">
        <v>19</v>
      </c>
      <c r="I119" s="290">
        <v>24.493956669999999</v>
      </c>
      <c r="J119" s="290">
        <v>-81.588311669999996</v>
      </c>
      <c r="K119" s="290">
        <v>109</v>
      </c>
      <c r="L119" s="290">
        <v>33.200000000000003</v>
      </c>
      <c r="M119" s="290" t="s">
        <v>20</v>
      </c>
      <c r="N119" s="290" t="s">
        <v>21</v>
      </c>
      <c r="O119" s="290">
        <v>5</v>
      </c>
      <c r="P119" s="290">
        <v>30</v>
      </c>
      <c r="Q119" s="290" t="s">
        <v>934</v>
      </c>
      <c r="R119" s="402" t="s">
        <v>890</v>
      </c>
      <c r="S119" s="290" t="s">
        <v>786</v>
      </c>
      <c r="T119" s="479" t="s">
        <v>799</v>
      </c>
    </row>
    <row r="120" spans="1:20">
      <c r="A120" s="403" t="s">
        <v>267</v>
      </c>
      <c r="B120" s="290" t="s">
        <v>266</v>
      </c>
      <c r="C120" s="290" t="s">
        <v>267</v>
      </c>
      <c r="D120" s="321" t="s">
        <v>231</v>
      </c>
      <c r="E120" s="321" t="s">
        <v>232</v>
      </c>
      <c r="F120" s="321" t="s">
        <v>233</v>
      </c>
      <c r="G120" s="477">
        <v>43703</v>
      </c>
      <c r="H120" s="309" t="s">
        <v>19</v>
      </c>
      <c r="I120" s="290">
        <v>24.493956669999999</v>
      </c>
      <c r="J120" s="290">
        <v>-81.588311669999996</v>
      </c>
      <c r="K120" s="290">
        <v>106</v>
      </c>
      <c r="L120" s="290">
        <v>32.299999999999997</v>
      </c>
      <c r="M120" s="290" t="s">
        <v>20</v>
      </c>
      <c r="N120" s="290" t="s">
        <v>21</v>
      </c>
      <c r="O120" s="290">
        <v>5</v>
      </c>
      <c r="P120" s="290">
        <v>30</v>
      </c>
      <c r="Q120" s="290" t="s">
        <v>934</v>
      </c>
      <c r="R120" s="402" t="s">
        <v>891</v>
      </c>
      <c r="S120" s="290" t="s">
        <v>790</v>
      </c>
      <c r="T120" s="479" t="s">
        <v>799</v>
      </c>
    </row>
    <row r="121" spans="1:20">
      <c r="A121" s="403" t="s">
        <v>269</v>
      </c>
      <c r="B121" s="290" t="s">
        <v>268</v>
      </c>
      <c r="C121" s="290" t="s">
        <v>269</v>
      </c>
      <c r="D121" s="321" t="s">
        <v>231</v>
      </c>
      <c r="E121" s="321" t="s">
        <v>232</v>
      </c>
      <c r="F121" s="321" t="s">
        <v>233</v>
      </c>
      <c r="G121" s="477">
        <v>43703</v>
      </c>
      <c r="H121" s="309" t="s">
        <v>19</v>
      </c>
      <c r="I121" s="290">
        <v>24.493956669999999</v>
      </c>
      <c r="J121" s="290">
        <v>-81.588311669999996</v>
      </c>
      <c r="K121" s="290">
        <v>105</v>
      </c>
      <c r="L121" s="290">
        <v>32</v>
      </c>
      <c r="M121" s="290" t="s">
        <v>20</v>
      </c>
      <c r="N121" s="290" t="s">
        <v>21</v>
      </c>
      <c r="O121" s="290">
        <v>5</v>
      </c>
      <c r="P121" s="290">
        <v>30</v>
      </c>
      <c r="Q121" s="290" t="s">
        <v>934</v>
      </c>
      <c r="R121" s="402" t="s">
        <v>892</v>
      </c>
      <c r="S121" s="290" t="s">
        <v>793</v>
      </c>
      <c r="T121" s="479" t="s">
        <v>799</v>
      </c>
    </row>
    <row r="122" spans="1:20">
      <c r="A122" s="403" t="s">
        <v>271</v>
      </c>
      <c r="B122" s="290" t="s">
        <v>270</v>
      </c>
      <c r="C122" s="290" t="s">
        <v>271</v>
      </c>
      <c r="D122" s="321" t="s">
        <v>231</v>
      </c>
      <c r="E122" s="321" t="s">
        <v>232</v>
      </c>
      <c r="F122" s="321" t="s">
        <v>233</v>
      </c>
      <c r="G122" s="477">
        <v>43703</v>
      </c>
      <c r="H122" s="309" t="s">
        <v>19</v>
      </c>
      <c r="I122" s="290">
        <v>24.493956669999999</v>
      </c>
      <c r="J122" s="290">
        <v>-81.588311669999996</v>
      </c>
      <c r="K122" s="290">
        <v>104</v>
      </c>
      <c r="L122" s="290">
        <v>31.7</v>
      </c>
      <c r="M122" s="290" t="s">
        <v>20</v>
      </c>
      <c r="N122" s="290" t="s">
        <v>21</v>
      </c>
      <c r="O122" s="290">
        <v>6</v>
      </c>
      <c r="P122" s="290">
        <v>30</v>
      </c>
      <c r="Q122" s="290" t="s">
        <v>934</v>
      </c>
      <c r="R122" s="402" t="s">
        <v>893</v>
      </c>
      <c r="S122" s="290" t="s">
        <v>796</v>
      </c>
      <c r="T122" s="479" t="s">
        <v>799</v>
      </c>
    </row>
    <row r="123" spans="1:20">
      <c r="A123" s="403" t="s">
        <v>273</v>
      </c>
      <c r="B123" s="290" t="s">
        <v>272</v>
      </c>
      <c r="C123" s="290" t="s">
        <v>273</v>
      </c>
      <c r="D123" s="321" t="s">
        <v>231</v>
      </c>
      <c r="E123" s="321" t="s">
        <v>232</v>
      </c>
      <c r="F123" s="321" t="s">
        <v>233</v>
      </c>
      <c r="G123" s="477">
        <v>43703</v>
      </c>
      <c r="H123" s="309" t="s">
        <v>19</v>
      </c>
      <c r="I123" s="290">
        <v>24.493956669999999</v>
      </c>
      <c r="J123" s="290">
        <v>-81.588311669999996</v>
      </c>
      <c r="K123" s="290">
        <v>103</v>
      </c>
      <c r="L123" s="290">
        <v>31.4</v>
      </c>
      <c r="M123" s="290" t="s">
        <v>20</v>
      </c>
      <c r="N123" s="290" t="s">
        <v>21</v>
      </c>
      <c r="O123" s="290">
        <v>6</v>
      </c>
      <c r="P123" s="290">
        <v>30</v>
      </c>
      <c r="Q123" s="290" t="s">
        <v>866</v>
      </c>
      <c r="R123" s="402" t="s">
        <v>887</v>
      </c>
      <c r="S123" s="402" t="s">
        <v>775</v>
      </c>
      <c r="T123" s="479" t="s">
        <v>799</v>
      </c>
    </row>
    <row r="124" spans="1:20">
      <c r="A124" s="403" t="s">
        <v>275</v>
      </c>
      <c r="B124" s="290" t="s">
        <v>274</v>
      </c>
      <c r="C124" s="290" t="s">
        <v>275</v>
      </c>
      <c r="D124" s="321" t="s">
        <v>231</v>
      </c>
      <c r="E124" s="321" t="s">
        <v>232</v>
      </c>
      <c r="F124" s="321" t="s">
        <v>233</v>
      </c>
      <c r="G124" s="477">
        <v>43703</v>
      </c>
      <c r="H124" s="309" t="s">
        <v>19</v>
      </c>
      <c r="I124" s="290">
        <v>24.493956669999999</v>
      </c>
      <c r="J124" s="290">
        <v>-81.588311669999996</v>
      </c>
      <c r="K124" s="290">
        <v>104</v>
      </c>
      <c r="L124" s="290">
        <v>31.7</v>
      </c>
      <c r="M124" s="290" t="s">
        <v>20</v>
      </c>
      <c r="N124" s="290" t="s">
        <v>21</v>
      </c>
      <c r="O124" s="290">
        <v>6</v>
      </c>
      <c r="P124" s="290">
        <v>30</v>
      </c>
      <c r="Q124" s="290" t="s">
        <v>866</v>
      </c>
      <c r="R124" s="402" t="s">
        <v>888</v>
      </c>
      <c r="S124" s="290" t="s">
        <v>780</v>
      </c>
      <c r="T124" s="479" t="s">
        <v>799</v>
      </c>
    </row>
    <row r="125" spans="1:20">
      <c r="A125" s="403" t="s">
        <v>277</v>
      </c>
      <c r="B125" s="290" t="s">
        <v>276</v>
      </c>
      <c r="C125" s="290" t="s">
        <v>277</v>
      </c>
      <c r="D125" s="321" t="s">
        <v>231</v>
      </c>
      <c r="E125" s="321" t="s">
        <v>232</v>
      </c>
      <c r="F125" s="321" t="s">
        <v>233</v>
      </c>
      <c r="G125" s="477">
        <v>43703</v>
      </c>
      <c r="H125" s="309" t="s">
        <v>19</v>
      </c>
      <c r="I125" s="290">
        <v>24.493956669999999</v>
      </c>
      <c r="J125" s="290">
        <v>-81.588311669999996</v>
      </c>
      <c r="K125" s="290">
        <v>106</v>
      </c>
      <c r="L125" s="290">
        <v>32.299999999999997</v>
      </c>
      <c r="M125" s="290" t="s">
        <v>20</v>
      </c>
      <c r="N125" s="290" t="s">
        <v>21</v>
      </c>
      <c r="O125" s="290">
        <v>6</v>
      </c>
      <c r="P125" s="290">
        <v>30</v>
      </c>
      <c r="Q125" s="290" t="s">
        <v>866</v>
      </c>
      <c r="R125" s="402" t="s">
        <v>889</v>
      </c>
      <c r="S125" s="290" t="s">
        <v>783</v>
      </c>
      <c r="T125" s="479" t="s">
        <v>799</v>
      </c>
    </row>
    <row r="126" spans="1:20">
      <c r="A126" s="403" t="s">
        <v>279</v>
      </c>
      <c r="B126" s="290" t="s">
        <v>278</v>
      </c>
      <c r="C126" s="290" t="s">
        <v>279</v>
      </c>
      <c r="D126" s="321" t="s">
        <v>231</v>
      </c>
      <c r="E126" s="321" t="s">
        <v>232</v>
      </c>
      <c r="F126" s="321" t="s">
        <v>233</v>
      </c>
      <c r="G126" s="477">
        <v>43703</v>
      </c>
      <c r="H126" s="309" t="s">
        <v>19</v>
      </c>
      <c r="I126" s="290">
        <v>24.493956669999999</v>
      </c>
      <c r="J126" s="290">
        <v>-81.588311669999996</v>
      </c>
      <c r="K126" s="290">
        <v>106</v>
      </c>
      <c r="L126" s="290">
        <v>32.299999999999997</v>
      </c>
      <c r="M126" s="290" t="s">
        <v>20</v>
      </c>
      <c r="N126" s="290" t="s">
        <v>21</v>
      </c>
      <c r="O126" s="290">
        <v>6</v>
      </c>
      <c r="P126" s="290">
        <v>30</v>
      </c>
      <c r="Q126" s="290" t="s">
        <v>866</v>
      </c>
      <c r="R126" s="402" t="s">
        <v>890</v>
      </c>
      <c r="S126" s="290" t="s">
        <v>786</v>
      </c>
      <c r="T126" s="479" t="s">
        <v>799</v>
      </c>
    </row>
    <row r="127" spans="1:20">
      <c r="A127" s="403" t="s">
        <v>281</v>
      </c>
      <c r="B127" s="290" t="s">
        <v>280</v>
      </c>
      <c r="C127" s="290" t="s">
        <v>281</v>
      </c>
      <c r="D127" s="321" t="s">
        <v>231</v>
      </c>
      <c r="E127" s="321" t="s">
        <v>232</v>
      </c>
      <c r="F127" s="321" t="s">
        <v>233</v>
      </c>
      <c r="G127" s="477">
        <v>43703</v>
      </c>
      <c r="H127" s="309" t="s">
        <v>19</v>
      </c>
      <c r="I127" s="290">
        <v>24.493956669999999</v>
      </c>
      <c r="J127" s="290">
        <v>-81.588311669999996</v>
      </c>
      <c r="K127" s="290">
        <v>107</v>
      </c>
      <c r="L127" s="290">
        <v>32.6</v>
      </c>
      <c r="M127" s="290" t="s">
        <v>20</v>
      </c>
      <c r="N127" s="290" t="s">
        <v>21</v>
      </c>
      <c r="O127" s="290">
        <v>6</v>
      </c>
      <c r="P127" s="290">
        <v>30</v>
      </c>
      <c r="Q127" s="290" t="s">
        <v>866</v>
      </c>
      <c r="R127" s="402" t="s">
        <v>891</v>
      </c>
      <c r="S127" s="290" t="s">
        <v>790</v>
      </c>
      <c r="T127" s="479" t="s">
        <v>799</v>
      </c>
    </row>
    <row r="128" spans="1:20">
      <c r="A128" s="403" t="s">
        <v>283</v>
      </c>
      <c r="B128" s="290" t="s">
        <v>282</v>
      </c>
      <c r="C128" s="290" t="s">
        <v>283</v>
      </c>
      <c r="D128" s="321" t="s">
        <v>231</v>
      </c>
      <c r="E128" s="321" t="s">
        <v>232</v>
      </c>
      <c r="F128" s="321" t="s">
        <v>233</v>
      </c>
      <c r="G128" s="477">
        <v>43703</v>
      </c>
      <c r="H128" s="309" t="s">
        <v>19</v>
      </c>
      <c r="I128" s="290">
        <v>24.493956669999999</v>
      </c>
      <c r="J128" s="290">
        <v>-81.588311669999996</v>
      </c>
      <c r="K128" s="290">
        <v>110</v>
      </c>
      <c r="L128" s="290">
        <v>33.5</v>
      </c>
      <c r="M128" s="290" t="s">
        <v>20</v>
      </c>
      <c r="N128" s="290" t="s">
        <v>21</v>
      </c>
      <c r="O128" s="290">
        <v>6</v>
      </c>
      <c r="P128" s="290">
        <v>30</v>
      </c>
      <c r="Q128" s="290" t="s">
        <v>866</v>
      </c>
      <c r="R128" s="402" t="s">
        <v>892</v>
      </c>
      <c r="S128" s="290" t="s">
        <v>793</v>
      </c>
      <c r="T128" s="479" t="s">
        <v>799</v>
      </c>
    </row>
    <row r="129" spans="1:20">
      <c r="A129" s="403" t="s">
        <v>285</v>
      </c>
      <c r="B129" s="290" t="s">
        <v>284</v>
      </c>
      <c r="C129" s="290" t="s">
        <v>285</v>
      </c>
      <c r="D129" s="321" t="s">
        <v>231</v>
      </c>
      <c r="E129" s="321" t="s">
        <v>232</v>
      </c>
      <c r="F129" s="321" t="s">
        <v>233</v>
      </c>
      <c r="G129" s="477">
        <v>43703</v>
      </c>
      <c r="H129" s="309" t="s">
        <v>19</v>
      </c>
      <c r="I129" s="290">
        <v>24.493956669999999</v>
      </c>
      <c r="J129" s="290">
        <v>-81.588311669999996</v>
      </c>
      <c r="K129" s="290">
        <v>107</v>
      </c>
      <c r="L129" s="290">
        <v>32.6</v>
      </c>
      <c r="M129" s="290" t="s">
        <v>20</v>
      </c>
      <c r="N129" s="290" t="s">
        <v>21</v>
      </c>
      <c r="O129" s="290">
        <v>6</v>
      </c>
      <c r="P129" s="290">
        <v>30</v>
      </c>
      <c r="Q129" s="290" t="s">
        <v>866</v>
      </c>
      <c r="R129" s="402" t="s">
        <v>893</v>
      </c>
      <c r="S129" s="290" t="s">
        <v>796</v>
      </c>
      <c r="T129" s="479" t="s">
        <v>799</v>
      </c>
    </row>
    <row r="130" spans="1:20">
      <c r="A130" s="403" t="s">
        <v>287</v>
      </c>
      <c r="B130" s="290" t="s">
        <v>286</v>
      </c>
      <c r="C130" s="290" t="s">
        <v>287</v>
      </c>
      <c r="D130" s="321" t="s">
        <v>231</v>
      </c>
      <c r="E130" s="321" t="s">
        <v>232</v>
      </c>
      <c r="F130" s="321" t="s">
        <v>233</v>
      </c>
      <c r="G130" s="477">
        <v>43703</v>
      </c>
      <c r="H130" s="309" t="s">
        <v>19</v>
      </c>
      <c r="I130" s="290">
        <v>24.493956669999999</v>
      </c>
      <c r="J130" s="290">
        <v>-81.588311669999996</v>
      </c>
      <c r="K130" s="290">
        <v>106</v>
      </c>
      <c r="L130" s="290">
        <v>32.299999999999997</v>
      </c>
      <c r="M130" s="290" t="s">
        <v>20</v>
      </c>
      <c r="N130" s="290" t="s">
        <v>21</v>
      </c>
      <c r="O130" s="290">
        <v>6</v>
      </c>
      <c r="P130" s="290">
        <v>30</v>
      </c>
      <c r="Q130" s="290" t="s">
        <v>935</v>
      </c>
      <c r="R130" s="402" t="s">
        <v>887</v>
      </c>
      <c r="S130" s="402" t="s">
        <v>775</v>
      </c>
      <c r="T130" s="479" t="s">
        <v>799</v>
      </c>
    </row>
    <row r="131" spans="1:20">
      <c r="A131" s="403" t="s">
        <v>290</v>
      </c>
      <c r="B131" s="290" t="s">
        <v>289</v>
      </c>
      <c r="C131" s="290" t="s">
        <v>290</v>
      </c>
      <c r="D131" s="321" t="s">
        <v>231</v>
      </c>
      <c r="E131" s="321" t="s">
        <v>232</v>
      </c>
      <c r="F131" s="321" t="s">
        <v>288</v>
      </c>
      <c r="G131" s="477">
        <v>43703</v>
      </c>
      <c r="H131" s="309" t="s">
        <v>19</v>
      </c>
      <c r="I131" s="290">
        <v>24.49297</v>
      </c>
      <c r="J131" s="290">
        <v>-81.598926669999997</v>
      </c>
      <c r="K131" s="290">
        <v>60</v>
      </c>
      <c r="L131" s="290">
        <v>18.3</v>
      </c>
      <c r="M131" s="290" t="s">
        <v>41</v>
      </c>
      <c r="N131" s="290" t="s">
        <v>42</v>
      </c>
      <c r="O131" s="290">
        <v>6</v>
      </c>
      <c r="P131" s="290">
        <v>30</v>
      </c>
      <c r="Q131" s="290" t="s">
        <v>935</v>
      </c>
      <c r="R131" s="402" t="s">
        <v>888</v>
      </c>
      <c r="S131" s="290" t="s">
        <v>780</v>
      </c>
      <c r="T131" s="479" t="s">
        <v>799</v>
      </c>
    </row>
    <row r="132" spans="1:20">
      <c r="A132" s="403" t="s">
        <v>292</v>
      </c>
      <c r="B132" s="290" t="s">
        <v>291</v>
      </c>
      <c r="C132" s="290" t="s">
        <v>292</v>
      </c>
      <c r="D132" s="321" t="s">
        <v>231</v>
      </c>
      <c r="E132" s="321" t="s">
        <v>232</v>
      </c>
      <c r="F132" s="321" t="s">
        <v>288</v>
      </c>
      <c r="G132" s="477">
        <v>43703</v>
      </c>
      <c r="H132" s="309" t="s">
        <v>19</v>
      </c>
      <c r="I132" s="290">
        <v>24.49297</v>
      </c>
      <c r="J132" s="290">
        <v>-81.598926669999997</v>
      </c>
      <c r="K132" s="290">
        <v>60</v>
      </c>
      <c r="L132" s="290">
        <v>18.3</v>
      </c>
      <c r="M132" s="290" t="s">
        <v>41</v>
      </c>
      <c r="N132" s="290" t="s">
        <v>42</v>
      </c>
      <c r="O132" s="290">
        <v>6</v>
      </c>
      <c r="P132" s="290">
        <v>30</v>
      </c>
      <c r="Q132" s="290" t="s">
        <v>935</v>
      </c>
      <c r="R132" s="402" t="s">
        <v>889</v>
      </c>
      <c r="S132" s="290" t="s">
        <v>783</v>
      </c>
      <c r="T132" s="479" t="s">
        <v>799</v>
      </c>
    </row>
    <row r="133" spans="1:20">
      <c r="A133" s="403" t="s">
        <v>294</v>
      </c>
      <c r="B133" s="290" t="s">
        <v>293</v>
      </c>
      <c r="C133" s="290" t="s">
        <v>294</v>
      </c>
      <c r="D133" s="321" t="s">
        <v>231</v>
      </c>
      <c r="E133" s="321" t="s">
        <v>232</v>
      </c>
      <c r="F133" s="321" t="s">
        <v>288</v>
      </c>
      <c r="G133" s="477">
        <v>43703</v>
      </c>
      <c r="H133" s="309" t="s">
        <v>19</v>
      </c>
      <c r="I133" s="290">
        <v>24.49297</v>
      </c>
      <c r="J133" s="290">
        <v>-81.598926669999997</v>
      </c>
      <c r="K133" s="290">
        <v>59</v>
      </c>
      <c r="L133" s="290">
        <v>18</v>
      </c>
      <c r="M133" s="290" t="s">
        <v>41</v>
      </c>
      <c r="N133" s="290" t="s">
        <v>42</v>
      </c>
      <c r="O133" s="290">
        <v>6</v>
      </c>
      <c r="P133" s="290">
        <v>30</v>
      </c>
      <c r="Q133" s="290" t="s">
        <v>935</v>
      </c>
      <c r="R133" s="402" t="s">
        <v>890</v>
      </c>
      <c r="S133" s="290" t="s">
        <v>786</v>
      </c>
      <c r="T133" s="479" t="s">
        <v>799</v>
      </c>
    </row>
    <row r="134" spans="1:20">
      <c r="A134" s="403" t="s">
        <v>296</v>
      </c>
      <c r="B134" s="290" t="s">
        <v>295</v>
      </c>
      <c r="C134" s="290" t="s">
        <v>296</v>
      </c>
      <c r="D134" s="321" t="s">
        <v>231</v>
      </c>
      <c r="E134" s="321" t="s">
        <v>232</v>
      </c>
      <c r="F134" s="321" t="s">
        <v>288</v>
      </c>
      <c r="G134" s="477">
        <v>43703</v>
      </c>
      <c r="H134" s="309" t="s">
        <v>19</v>
      </c>
      <c r="I134" s="290">
        <v>24.49297</v>
      </c>
      <c r="J134" s="290">
        <v>-81.598926669999997</v>
      </c>
      <c r="K134" s="290">
        <v>59</v>
      </c>
      <c r="L134" s="290">
        <v>18</v>
      </c>
      <c r="M134" s="290" t="s">
        <v>41</v>
      </c>
      <c r="N134" s="290" t="s">
        <v>42</v>
      </c>
      <c r="O134" s="290">
        <v>6</v>
      </c>
      <c r="P134" s="290">
        <v>30</v>
      </c>
      <c r="Q134" s="290" t="s">
        <v>935</v>
      </c>
      <c r="R134" s="402" t="s">
        <v>891</v>
      </c>
      <c r="S134" s="290" t="s">
        <v>790</v>
      </c>
      <c r="T134" s="479" t="s">
        <v>799</v>
      </c>
    </row>
    <row r="135" spans="1:20">
      <c r="A135" s="403" t="s">
        <v>298</v>
      </c>
      <c r="B135" s="290" t="s">
        <v>297</v>
      </c>
      <c r="C135" s="290" t="s">
        <v>298</v>
      </c>
      <c r="D135" s="321" t="s">
        <v>231</v>
      </c>
      <c r="E135" s="321" t="s">
        <v>232</v>
      </c>
      <c r="F135" s="321" t="s">
        <v>288</v>
      </c>
      <c r="G135" s="477">
        <v>43703</v>
      </c>
      <c r="H135" s="309" t="s">
        <v>19</v>
      </c>
      <c r="I135" s="290">
        <v>24.49297</v>
      </c>
      <c r="J135" s="290">
        <v>-81.598926669999997</v>
      </c>
      <c r="K135" s="290">
        <v>58</v>
      </c>
      <c r="L135" s="290">
        <v>17.7</v>
      </c>
      <c r="M135" s="290" t="s">
        <v>41</v>
      </c>
      <c r="N135" s="290" t="s">
        <v>42</v>
      </c>
      <c r="O135" s="290">
        <v>6</v>
      </c>
      <c r="P135" s="290">
        <v>30</v>
      </c>
      <c r="Q135" s="290" t="s">
        <v>935</v>
      </c>
      <c r="R135" s="402" t="s">
        <v>892</v>
      </c>
      <c r="S135" s="290" t="s">
        <v>793</v>
      </c>
      <c r="T135" s="479" t="s">
        <v>799</v>
      </c>
    </row>
    <row r="136" spans="1:20">
      <c r="A136" s="403" t="s">
        <v>300</v>
      </c>
      <c r="B136" s="290" t="s">
        <v>299</v>
      </c>
      <c r="C136" s="290" t="s">
        <v>300</v>
      </c>
      <c r="D136" s="321" t="s">
        <v>231</v>
      </c>
      <c r="E136" s="321" t="s">
        <v>232</v>
      </c>
      <c r="F136" s="321" t="s">
        <v>288</v>
      </c>
      <c r="G136" s="477">
        <v>43703</v>
      </c>
      <c r="H136" s="309" t="s">
        <v>19</v>
      </c>
      <c r="I136" s="290">
        <v>24.49297</v>
      </c>
      <c r="J136" s="290">
        <v>-81.598926669999997</v>
      </c>
      <c r="K136" s="290">
        <v>59</v>
      </c>
      <c r="L136" s="290">
        <v>18</v>
      </c>
      <c r="M136" s="290" t="s">
        <v>41</v>
      </c>
      <c r="N136" s="290" t="s">
        <v>42</v>
      </c>
      <c r="O136" s="290">
        <v>6</v>
      </c>
      <c r="P136" s="290">
        <v>30</v>
      </c>
      <c r="Q136" s="290" t="s">
        <v>935</v>
      </c>
      <c r="R136" s="402" t="s">
        <v>893</v>
      </c>
      <c r="S136" s="290" t="s">
        <v>796</v>
      </c>
      <c r="T136" s="479" t="s">
        <v>799</v>
      </c>
    </row>
    <row r="137" spans="1:20">
      <c r="A137" s="403" t="s">
        <v>302</v>
      </c>
      <c r="B137" s="290" t="s">
        <v>301</v>
      </c>
      <c r="C137" s="290" t="s">
        <v>302</v>
      </c>
      <c r="D137" s="321" t="s">
        <v>231</v>
      </c>
      <c r="E137" s="321" t="s">
        <v>232</v>
      </c>
      <c r="F137" s="321" t="s">
        <v>288</v>
      </c>
      <c r="G137" s="477">
        <v>43703</v>
      </c>
      <c r="H137" s="309" t="s">
        <v>19</v>
      </c>
      <c r="I137" s="290">
        <v>24.49297</v>
      </c>
      <c r="J137" s="290">
        <v>-81.598926669999997</v>
      </c>
      <c r="K137" s="290">
        <v>58</v>
      </c>
      <c r="L137" s="290">
        <v>17.7</v>
      </c>
      <c r="M137" s="290" t="s">
        <v>41</v>
      </c>
      <c r="N137" s="290" t="s">
        <v>42</v>
      </c>
      <c r="O137" s="290">
        <v>6</v>
      </c>
      <c r="P137" s="290">
        <v>30</v>
      </c>
      <c r="Q137" s="290" t="s">
        <v>936</v>
      </c>
      <c r="R137" s="402" t="s">
        <v>887</v>
      </c>
      <c r="S137" s="402" t="s">
        <v>775</v>
      </c>
      <c r="T137" s="479" t="s">
        <v>799</v>
      </c>
    </row>
    <row r="138" spans="1:20">
      <c r="A138" s="403" t="s">
        <v>304</v>
      </c>
      <c r="B138" s="290" t="s">
        <v>303</v>
      </c>
      <c r="C138" s="290" t="s">
        <v>304</v>
      </c>
      <c r="D138" s="321" t="s">
        <v>231</v>
      </c>
      <c r="E138" s="321" t="s">
        <v>232</v>
      </c>
      <c r="F138" s="321" t="s">
        <v>288</v>
      </c>
      <c r="G138" s="477">
        <v>43703</v>
      </c>
      <c r="H138" s="309" t="s">
        <v>19</v>
      </c>
      <c r="I138" s="290">
        <v>24.49297</v>
      </c>
      <c r="J138" s="290">
        <v>-81.598926669999997</v>
      </c>
      <c r="K138" s="290">
        <v>58</v>
      </c>
      <c r="L138" s="290">
        <v>17.7</v>
      </c>
      <c r="M138" s="290" t="s">
        <v>41</v>
      </c>
      <c r="N138" s="290" t="s">
        <v>42</v>
      </c>
      <c r="O138" s="290">
        <v>6</v>
      </c>
      <c r="P138" s="290">
        <v>30</v>
      </c>
      <c r="Q138" s="290" t="s">
        <v>936</v>
      </c>
      <c r="R138" s="402" t="s">
        <v>888</v>
      </c>
      <c r="S138" s="290" t="s">
        <v>780</v>
      </c>
      <c r="T138" s="479" t="s">
        <v>799</v>
      </c>
    </row>
    <row r="139" spans="1:20">
      <c r="A139" s="403" t="s">
        <v>306</v>
      </c>
      <c r="B139" s="290" t="s">
        <v>305</v>
      </c>
      <c r="C139" s="290" t="s">
        <v>306</v>
      </c>
      <c r="D139" s="321" t="s">
        <v>231</v>
      </c>
      <c r="E139" s="321" t="s">
        <v>232</v>
      </c>
      <c r="F139" s="321" t="s">
        <v>288</v>
      </c>
      <c r="G139" s="477">
        <v>43703</v>
      </c>
      <c r="H139" s="309" t="s">
        <v>19</v>
      </c>
      <c r="I139" s="290">
        <v>24.49297</v>
      </c>
      <c r="J139" s="290">
        <v>-81.598926669999997</v>
      </c>
      <c r="K139" s="290">
        <v>58</v>
      </c>
      <c r="L139" s="290">
        <v>17.7</v>
      </c>
      <c r="M139" s="290" t="s">
        <v>41</v>
      </c>
      <c r="N139" s="290" t="s">
        <v>42</v>
      </c>
      <c r="O139" s="290">
        <v>6</v>
      </c>
      <c r="P139" s="290">
        <v>30</v>
      </c>
      <c r="Q139" s="290" t="s">
        <v>936</v>
      </c>
      <c r="R139" s="402" t="s">
        <v>889</v>
      </c>
      <c r="S139" s="290" t="s">
        <v>783</v>
      </c>
      <c r="T139" s="479" t="s">
        <v>799</v>
      </c>
    </row>
    <row r="140" spans="1:20">
      <c r="A140" s="403" t="s">
        <v>308</v>
      </c>
      <c r="B140" s="290" t="s">
        <v>307</v>
      </c>
      <c r="C140" s="290" t="s">
        <v>308</v>
      </c>
      <c r="D140" s="321" t="s">
        <v>231</v>
      </c>
      <c r="E140" s="321" t="s">
        <v>232</v>
      </c>
      <c r="F140" s="321" t="s">
        <v>288</v>
      </c>
      <c r="G140" s="477">
        <v>43703</v>
      </c>
      <c r="H140" s="309" t="s">
        <v>19</v>
      </c>
      <c r="I140" s="290">
        <v>24.49297</v>
      </c>
      <c r="J140" s="290">
        <v>-81.598926669999997</v>
      </c>
      <c r="K140" s="290">
        <v>58</v>
      </c>
      <c r="L140" s="290">
        <v>17.7</v>
      </c>
      <c r="M140" s="290" t="s">
        <v>41</v>
      </c>
      <c r="N140" s="290" t="s">
        <v>42</v>
      </c>
      <c r="O140" s="290">
        <v>6</v>
      </c>
      <c r="P140" s="290">
        <v>30</v>
      </c>
      <c r="Q140" s="290" t="s">
        <v>936</v>
      </c>
      <c r="R140" s="402" t="s">
        <v>890</v>
      </c>
      <c r="S140" s="290" t="s">
        <v>786</v>
      </c>
      <c r="T140" s="479" t="s">
        <v>799</v>
      </c>
    </row>
    <row r="141" spans="1:20">
      <c r="A141" s="403" t="s">
        <v>310</v>
      </c>
      <c r="B141" s="290" t="s">
        <v>309</v>
      </c>
      <c r="C141" s="290" t="s">
        <v>310</v>
      </c>
      <c r="D141" s="321" t="s">
        <v>231</v>
      </c>
      <c r="E141" s="321" t="s">
        <v>232</v>
      </c>
      <c r="F141" s="321" t="s">
        <v>288</v>
      </c>
      <c r="G141" s="477">
        <v>43703</v>
      </c>
      <c r="H141" s="309" t="s">
        <v>19</v>
      </c>
      <c r="I141" s="290">
        <v>24.49297</v>
      </c>
      <c r="J141" s="290">
        <v>-81.598926669999997</v>
      </c>
      <c r="K141" s="290">
        <v>59</v>
      </c>
      <c r="L141" s="290">
        <v>18</v>
      </c>
      <c r="M141" s="290" t="s">
        <v>41</v>
      </c>
      <c r="N141" s="290" t="s">
        <v>42</v>
      </c>
      <c r="O141" s="290">
        <v>6</v>
      </c>
      <c r="P141" s="290">
        <v>30</v>
      </c>
      <c r="Q141" s="290" t="s">
        <v>936</v>
      </c>
      <c r="R141" s="402" t="s">
        <v>891</v>
      </c>
      <c r="S141" s="290" t="s">
        <v>790</v>
      </c>
      <c r="T141" s="479" t="s">
        <v>799</v>
      </c>
    </row>
    <row r="142" spans="1:20">
      <c r="A142" s="403" t="s">
        <v>312</v>
      </c>
      <c r="B142" s="290" t="s">
        <v>311</v>
      </c>
      <c r="C142" s="290" t="s">
        <v>312</v>
      </c>
      <c r="D142" s="321" t="s">
        <v>231</v>
      </c>
      <c r="E142" s="321" t="s">
        <v>232</v>
      </c>
      <c r="F142" s="321" t="s">
        <v>288</v>
      </c>
      <c r="G142" s="477">
        <v>43703</v>
      </c>
      <c r="H142" s="309" t="s">
        <v>19</v>
      </c>
      <c r="I142" s="290">
        <v>24.49297</v>
      </c>
      <c r="J142" s="290">
        <v>-81.598926669999997</v>
      </c>
      <c r="K142" s="290">
        <v>59</v>
      </c>
      <c r="L142" s="290">
        <v>18</v>
      </c>
      <c r="M142" s="290" t="s">
        <v>41</v>
      </c>
      <c r="N142" s="290" t="s">
        <v>42</v>
      </c>
      <c r="O142" s="290">
        <v>6</v>
      </c>
      <c r="P142" s="290">
        <v>30</v>
      </c>
      <c r="Q142" s="290" t="s">
        <v>936</v>
      </c>
      <c r="R142" s="402" t="s">
        <v>892</v>
      </c>
      <c r="S142" s="290" t="s">
        <v>793</v>
      </c>
      <c r="T142" s="479" t="s">
        <v>799</v>
      </c>
    </row>
    <row r="143" spans="1:20">
      <c r="A143" s="403" t="s">
        <v>314</v>
      </c>
      <c r="B143" s="290" t="s">
        <v>313</v>
      </c>
      <c r="C143" s="290" t="s">
        <v>314</v>
      </c>
      <c r="D143" s="321" t="s">
        <v>231</v>
      </c>
      <c r="E143" s="321" t="s">
        <v>232</v>
      </c>
      <c r="F143" s="321" t="s">
        <v>288</v>
      </c>
      <c r="G143" s="477">
        <v>43703</v>
      </c>
      <c r="H143" s="309" t="s">
        <v>19</v>
      </c>
      <c r="I143" s="290">
        <v>24.49297</v>
      </c>
      <c r="J143" s="290">
        <v>-81.598926669999997</v>
      </c>
      <c r="K143" s="290">
        <v>61</v>
      </c>
      <c r="L143" s="290">
        <v>18.600000000000001</v>
      </c>
      <c r="M143" s="290" t="s">
        <v>41</v>
      </c>
      <c r="N143" s="290" t="s">
        <v>42</v>
      </c>
      <c r="O143" s="290">
        <v>6</v>
      </c>
      <c r="P143" s="290">
        <v>30</v>
      </c>
      <c r="Q143" s="290" t="s">
        <v>936</v>
      </c>
      <c r="R143" s="402" t="s">
        <v>893</v>
      </c>
      <c r="S143" s="290" t="s">
        <v>796</v>
      </c>
      <c r="T143" s="479" t="s">
        <v>799</v>
      </c>
    </row>
    <row r="144" spans="1:20">
      <c r="A144" s="403" t="s">
        <v>316</v>
      </c>
      <c r="B144" s="290" t="s">
        <v>315</v>
      </c>
      <c r="C144" s="290" t="s">
        <v>316</v>
      </c>
      <c r="D144" s="321" t="s">
        <v>231</v>
      </c>
      <c r="E144" s="321" t="s">
        <v>232</v>
      </c>
      <c r="F144" s="321" t="s">
        <v>288</v>
      </c>
      <c r="G144" s="477">
        <v>43703</v>
      </c>
      <c r="H144" s="309" t="s">
        <v>19</v>
      </c>
      <c r="I144" s="290">
        <v>24.49297</v>
      </c>
      <c r="J144" s="290">
        <v>-81.598926669999997</v>
      </c>
      <c r="K144" s="290">
        <v>59</v>
      </c>
      <c r="L144" s="290">
        <v>18</v>
      </c>
      <c r="M144" s="290" t="s">
        <v>41</v>
      </c>
      <c r="N144" s="290" t="s">
        <v>42</v>
      </c>
      <c r="O144" s="290">
        <v>6</v>
      </c>
      <c r="P144" s="290">
        <v>30</v>
      </c>
      <c r="Q144" s="290" t="s">
        <v>937</v>
      </c>
      <c r="R144" s="402" t="s">
        <v>887</v>
      </c>
      <c r="S144" s="402" t="s">
        <v>775</v>
      </c>
      <c r="T144" s="479" t="s">
        <v>799</v>
      </c>
    </row>
    <row r="145" spans="1:20">
      <c r="A145" s="403" t="s">
        <v>318</v>
      </c>
      <c r="B145" s="290" t="s">
        <v>317</v>
      </c>
      <c r="C145" s="290" t="s">
        <v>318</v>
      </c>
      <c r="D145" s="321" t="s">
        <v>231</v>
      </c>
      <c r="E145" s="321" t="s">
        <v>232</v>
      </c>
      <c r="F145" s="321" t="s">
        <v>288</v>
      </c>
      <c r="G145" s="477">
        <v>43703</v>
      </c>
      <c r="H145" s="309" t="s">
        <v>19</v>
      </c>
      <c r="I145" s="290">
        <v>24.49297</v>
      </c>
      <c r="J145" s="290">
        <v>-81.598926669999997</v>
      </c>
      <c r="K145" s="290">
        <v>59</v>
      </c>
      <c r="L145" s="290">
        <v>18</v>
      </c>
      <c r="M145" s="290" t="s">
        <v>41</v>
      </c>
      <c r="N145" s="290" t="s">
        <v>42</v>
      </c>
      <c r="O145" s="290">
        <v>6</v>
      </c>
      <c r="P145" s="290">
        <v>30</v>
      </c>
      <c r="Q145" s="290" t="s">
        <v>937</v>
      </c>
      <c r="R145" s="402" t="s">
        <v>888</v>
      </c>
      <c r="S145" s="290" t="s">
        <v>780</v>
      </c>
      <c r="T145" s="479" t="s">
        <v>799</v>
      </c>
    </row>
    <row r="146" spans="1:20">
      <c r="A146" s="403" t="s">
        <v>320</v>
      </c>
      <c r="B146" s="290" t="s">
        <v>319</v>
      </c>
      <c r="C146" s="290" t="s">
        <v>320</v>
      </c>
      <c r="D146" s="321" t="s">
        <v>231</v>
      </c>
      <c r="E146" s="321" t="s">
        <v>232</v>
      </c>
      <c r="F146" s="321" t="s">
        <v>288</v>
      </c>
      <c r="G146" s="477">
        <v>43703</v>
      </c>
      <c r="H146" s="309" t="s">
        <v>19</v>
      </c>
      <c r="I146" s="290">
        <v>24.49297</v>
      </c>
      <c r="J146" s="290">
        <v>-81.598926669999997</v>
      </c>
      <c r="K146" s="290">
        <v>59</v>
      </c>
      <c r="L146" s="290">
        <v>18</v>
      </c>
      <c r="M146" s="290" t="s">
        <v>41</v>
      </c>
      <c r="N146" s="290" t="s">
        <v>42</v>
      </c>
      <c r="O146" s="290">
        <v>7</v>
      </c>
      <c r="P146" s="290">
        <v>30</v>
      </c>
      <c r="Q146" s="290" t="s">
        <v>937</v>
      </c>
      <c r="R146" s="402" t="s">
        <v>889</v>
      </c>
      <c r="S146" s="290" t="s">
        <v>783</v>
      </c>
      <c r="T146" s="479" t="s">
        <v>799</v>
      </c>
    </row>
    <row r="147" spans="1:20">
      <c r="A147" s="403" t="s">
        <v>322</v>
      </c>
      <c r="B147" s="290" t="s">
        <v>321</v>
      </c>
      <c r="C147" s="290" t="s">
        <v>322</v>
      </c>
      <c r="D147" s="321" t="s">
        <v>231</v>
      </c>
      <c r="E147" s="321" t="s">
        <v>232</v>
      </c>
      <c r="F147" s="321" t="s">
        <v>288</v>
      </c>
      <c r="G147" s="477">
        <v>43703</v>
      </c>
      <c r="H147" s="309" t="s">
        <v>19</v>
      </c>
      <c r="I147" s="290">
        <v>24.49297</v>
      </c>
      <c r="J147" s="290">
        <v>-81.598926669999997</v>
      </c>
      <c r="K147" s="290">
        <v>58</v>
      </c>
      <c r="L147" s="290">
        <v>17.7</v>
      </c>
      <c r="M147" s="290" t="s">
        <v>41</v>
      </c>
      <c r="N147" s="290" t="s">
        <v>42</v>
      </c>
      <c r="O147" s="290">
        <v>7</v>
      </c>
      <c r="P147" s="290">
        <v>30</v>
      </c>
      <c r="Q147" s="290" t="s">
        <v>937</v>
      </c>
      <c r="R147" s="402" t="s">
        <v>890</v>
      </c>
      <c r="S147" s="290" t="s">
        <v>786</v>
      </c>
      <c r="T147" s="479" t="s">
        <v>799</v>
      </c>
    </row>
    <row r="148" spans="1:20">
      <c r="A148" s="403" t="s">
        <v>324</v>
      </c>
      <c r="B148" s="290" t="s">
        <v>323</v>
      </c>
      <c r="C148" s="290" t="s">
        <v>324</v>
      </c>
      <c r="D148" s="321" t="s">
        <v>231</v>
      </c>
      <c r="E148" s="321" t="s">
        <v>232</v>
      </c>
      <c r="F148" s="321" t="s">
        <v>288</v>
      </c>
      <c r="G148" s="477">
        <v>43703</v>
      </c>
      <c r="H148" s="309" t="s">
        <v>19</v>
      </c>
      <c r="I148" s="290">
        <v>24.49297</v>
      </c>
      <c r="J148" s="290">
        <v>-81.598926669999997</v>
      </c>
      <c r="K148" s="290">
        <v>56</v>
      </c>
      <c r="L148" s="290">
        <v>17.100000000000001</v>
      </c>
      <c r="M148" s="290" t="s">
        <v>41</v>
      </c>
      <c r="N148" s="290" t="s">
        <v>42</v>
      </c>
      <c r="O148" s="290">
        <v>7</v>
      </c>
      <c r="P148" s="290">
        <v>30</v>
      </c>
      <c r="Q148" s="290" t="s">
        <v>937</v>
      </c>
      <c r="R148" s="402" t="s">
        <v>891</v>
      </c>
      <c r="S148" s="290" t="s">
        <v>790</v>
      </c>
      <c r="T148" s="479" t="s">
        <v>799</v>
      </c>
    </row>
    <row r="149" spans="1:20">
      <c r="A149" s="403" t="s">
        <v>326</v>
      </c>
      <c r="B149" s="290" t="s">
        <v>325</v>
      </c>
      <c r="C149" s="290" t="s">
        <v>326</v>
      </c>
      <c r="D149" s="321" t="s">
        <v>231</v>
      </c>
      <c r="E149" s="321" t="s">
        <v>232</v>
      </c>
      <c r="F149" s="321" t="s">
        <v>288</v>
      </c>
      <c r="G149" s="477">
        <v>43703</v>
      </c>
      <c r="H149" s="309" t="s">
        <v>19</v>
      </c>
      <c r="I149" s="290">
        <v>24.49297</v>
      </c>
      <c r="J149" s="290">
        <v>-81.598926669999997</v>
      </c>
      <c r="K149" s="290">
        <v>57</v>
      </c>
      <c r="L149" s="290">
        <v>17.399999999999999</v>
      </c>
      <c r="M149" s="290" t="s">
        <v>41</v>
      </c>
      <c r="N149" s="290" t="s">
        <v>42</v>
      </c>
      <c r="O149" s="290">
        <v>7</v>
      </c>
      <c r="P149" s="290">
        <v>30</v>
      </c>
      <c r="Q149" s="290" t="s">
        <v>937</v>
      </c>
      <c r="R149" s="402" t="s">
        <v>892</v>
      </c>
      <c r="S149" s="290" t="s">
        <v>793</v>
      </c>
      <c r="T149" s="479" t="s">
        <v>799</v>
      </c>
    </row>
    <row r="150" spans="1:20">
      <c r="A150" s="403" t="s">
        <v>328</v>
      </c>
      <c r="B150" s="290" t="s">
        <v>327</v>
      </c>
      <c r="C150" s="290" t="s">
        <v>328</v>
      </c>
      <c r="D150" s="321" t="s">
        <v>231</v>
      </c>
      <c r="E150" s="321" t="s">
        <v>232</v>
      </c>
      <c r="F150" s="321" t="s">
        <v>288</v>
      </c>
      <c r="G150" s="477">
        <v>43703</v>
      </c>
      <c r="H150" s="309" t="s">
        <v>19</v>
      </c>
      <c r="I150" s="290">
        <v>24.49297</v>
      </c>
      <c r="J150" s="290">
        <v>-81.598926669999997</v>
      </c>
      <c r="K150" s="290">
        <v>59</v>
      </c>
      <c r="L150" s="290">
        <v>18</v>
      </c>
      <c r="M150" s="290" t="s">
        <v>41</v>
      </c>
      <c r="N150" s="290" t="s">
        <v>42</v>
      </c>
      <c r="O150" s="290">
        <v>7</v>
      </c>
      <c r="P150" s="290">
        <v>30</v>
      </c>
      <c r="Q150" s="290" t="s">
        <v>937</v>
      </c>
      <c r="R150" s="402" t="s">
        <v>893</v>
      </c>
      <c r="S150" s="290" t="s">
        <v>796</v>
      </c>
      <c r="T150" s="479" t="s">
        <v>799</v>
      </c>
    </row>
    <row r="151" spans="1:20">
      <c r="A151" s="403" t="s">
        <v>330</v>
      </c>
      <c r="B151" s="290" t="s">
        <v>329</v>
      </c>
      <c r="C151" s="290" t="s">
        <v>330</v>
      </c>
      <c r="D151" s="321" t="s">
        <v>231</v>
      </c>
      <c r="E151" s="321" t="s">
        <v>232</v>
      </c>
      <c r="F151" s="321" t="s">
        <v>288</v>
      </c>
      <c r="G151" s="477">
        <v>43703</v>
      </c>
      <c r="H151" s="309" t="s">
        <v>19</v>
      </c>
      <c r="I151" s="290">
        <v>24.49297</v>
      </c>
      <c r="J151" s="290">
        <v>-81.598926669999997</v>
      </c>
      <c r="K151" s="290">
        <v>57</v>
      </c>
      <c r="L151" s="290">
        <v>17.399999999999999</v>
      </c>
      <c r="M151" s="290" t="s">
        <v>41</v>
      </c>
      <c r="N151" s="290" t="s">
        <v>42</v>
      </c>
      <c r="O151" s="290">
        <v>7</v>
      </c>
      <c r="P151" s="290">
        <v>30</v>
      </c>
      <c r="Q151" s="290" t="s">
        <v>938</v>
      </c>
      <c r="R151" s="402" t="s">
        <v>887</v>
      </c>
      <c r="S151" s="402" t="s">
        <v>775</v>
      </c>
      <c r="T151" s="479" t="s">
        <v>799</v>
      </c>
    </row>
    <row r="152" spans="1:20">
      <c r="A152" s="403" t="s">
        <v>332</v>
      </c>
      <c r="B152" s="290" t="s">
        <v>331</v>
      </c>
      <c r="C152" s="290" t="s">
        <v>332</v>
      </c>
      <c r="D152" s="321" t="s">
        <v>231</v>
      </c>
      <c r="E152" s="321" t="s">
        <v>232</v>
      </c>
      <c r="F152" s="321" t="s">
        <v>288</v>
      </c>
      <c r="G152" s="477">
        <v>43703</v>
      </c>
      <c r="H152" s="309" t="s">
        <v>19</v>
      </c>
      <c r="I152" s="290">
        <v>24.49297</v>
      </c>
      <c r="J152" s="290">
        <v>-81.598926669999997</v>
      </c>
      <c r="K152" s="290">
        <v>59</v>
      </c>
      <c r="L152" s="290">
        <v>18</v>
      </c>
      <c r="M152" s="290" t="s">
        <v>41</v>
      </c>
      <c r="N152" s="290" t="s">
        <v>42</v>
      </c>
      <c r="O152" s="290">
        <v>7</v>
      </c>
      <c r="P152" s="290">
        <v>30</v>
      </c>
      <c r="Q152" s="290" t="s">
        <v>938</v>
      </c>
      <c r="R152" s="402" t="s">
        <v>888</v>
      </c>
      <c r="S152" s="290" t="s">
        <v>780</v>
      </c>
      <c r="T152" s="479" t="s">
        <v>799</v>
      </c>
    </row>
    <row r="153" spans="1:20">
      <c r="A153" s="403" t="s">
        <v>334</v>
      </c>
      <c r="B153" s="290" t="s">
        <v>333</v>
      </c>
      <c r="C153" s="290" t="s">
        <v>334</v>
      </c>
      <c r="D153" s="321" t="s">
        <v>231</v>
      </c>
      <c r="E153" s="321" t="s">
        <v>232</v>
      </c>
      <c r="F153" s="321" t="s">
        <v>288</v>
      </c>
      <c r="G153" s="477">
        <v>43703</v>
      </c>
      <c r="H153" s="309" t="s">
        <v>19</v>
      </c>
      <c r="I153" s="290">
        <v>24.49297</v>
      </c>
      <c r="J153" s="290">
        <v>-81.598926669999997</v>
      </c>
      <c r="K153" s="290">
        <v>57</v>
      </c>
      <c r="L153" s="290">
        <v>17.399999999999999</v>
      </c>
      <c r="M153" s="290" t="s">
        <v>41</v>
      </c>
      <c r="N153" s="290" t="s">
        <v>42</v>
      </c>
      <c r="O153" s="290">
        <v>7</v>
      </c>
      <c r="P153" s="290">
        <v>30</v>
      </c>
      <c r="Q153" s="290" t="s">
        <v>938</v>
      </c>
      <c r="R153" s="402" t="s">
        <v>889</v>
      </c>
      <c r="S153" s="290" t="s">
        <v>783</v>
      </c>
      <c r="T153" s="479" t="s">
        <v>799</v>
      </c>
    </row>
    <row r="154" spans="1:20">
      <c r="A154" s="403" t="s">
        <v>336</v>
      </c>
      <c r="B154" s="290" t="s">
        <v>335</v>
      </c>
      <c r="C154" s="290" t="s">
        <v>336</v>
      </c>
      <c r="D154" s="321" t="s">
        <v>231</v>
      </c>
      <c r="E154" s="321" t="s">
        <v>232</v>
      </c>
      <c r="F154" s="321" t="s">
        <v>288</v>
      </c>
      <c r="G154" s="477">
        <v>43703</v>
      </c>
      <c r="H154" s="309" t="s">
        <v>19</v>
      </c>
      <c r="I154" s="290">
        <v>24.49297</v>
      </c>
      <c r="J154" s="290">
        <v>-81.598926669999997</v>
      </c>
      <c r="K154" s="290">
        <v>57</v>
      </c>
      <c r="L154" s="290">
        <v>17.399999999999999</v>
      </c>
      <c r="M154" s="290" t="s">
        <v>41</v>
      </c>
      <c r="N154" s="290" t="s">
        <v>42</v>
      </c>
      <c r="O154" s="290">
        <v>7</v>
      </c>
      <c r="P154" s="290">
        <v>30</v>
      </c>
      <c r="Q154" s="290" t="s">
        <v>938</v>
      </c>
      <c r="R154" s="402" t="s">
        <v>890</v>
      </c>
      <c r="S154" s="290" t="s">
        <v>786</v>
      </c>
      <c r="T154" s="479" t="s">
        <v>799</v>
      </c>
    </row>
    <row r="155" spans="1:20">
      <c r="A155" s="403" t="s">
        <v>338</v>
      </c>
      <c r="B155" s="290" t="s">
        <v>337</v>
      </c>
      <c r="C155" s="290" t="s">
        <v>338</v>
      </c>
      <c r="D155" s="321" t="s">
        <v>231</v>
      </c>
      <c r="E155" s="321" t="s">
        <v>232</v>
      </c>
      <c r="F155" s="321" t="s">
        <v>288</v>
      </c>
      <c r="G155" s="477">
        <v>43703</v>
      </c>
      <c r="H155" s="309" t="s">
        <v>19</v>
      </c>
      <c r="I155" s="290">
        <v>24.49297</v>
      </c>
      <c r="J155" s="290">
        <v>-81.598926669999997</v>
      </c>
      <c r="K155" s="290">
        <v>61</v>
      </c>
      <c r="L155" s="290">
        <v>18.600000000000001</v>
      </c>
      <c r="M155" s="290" t="s">
        <v>41</v>
      </c>
      <c r="N155" s="290" t="s">
        <v>42</v>
      </c>
      <c r="O155" s="290">
        <v>7</v>
      </c>
      <c r="P155" s="290">
        <v>30</v>
      </c>
      <c r="Q155" s="290" t="s">
        <v>938</v>
      </c>
      <c r="R155" s="402" t="s">
        <v>891</v>
      </c>
      <c r="S155" s="290" t="s">
        <v>790</v>
      </c>
      <c r="T155" s="479" t="s">
        <v>799</v>
      </c>
    </row>
    <row r="156" spans="1:20">
      <c r="A156" s="403" t="s">
        <v>340</v>
      </c>
      <c r="B156" s="290" t="s">
        <v>339</v>
      </c>
      <c r="C156" s="290" t="s">
        <v>340</v>
      </c>
      <c r="D156" s="321" t="s">
        <v>231</v>
      </c>
      <c r="E156" s="321" t="s">
        <v>232</v>
      </c>
      <c r="F156" s="321" t="s">
        <v>288</v>
      </c>
      <c r="G156" s="477">
        <v>43703</v>
      </c>
      <c r="H156" s="309" t="s">
        <v>19</v>
      </c>
      <c r="I156" s="290">
        <v>24.49297</v>
      </c>
      <c r="J156" s="290">
        <v>-81.598926669999997</v>
      </c>
      <c r="K156" s="290">
        <v>60</v>
      </c>
      <c r="L156" s="290">
        <v>18.3</v>
      </c>
      <c r="M156" s="290" t="s">
        <v>41</v>
      </c>
      <c r="N156" s="290" t="s">
        <v>42</v>
      </c>
      <c r="O156" s="290">
        <v>7</v>
      </c>
      <c r="P156" s="290">
        <v>30</v>
      </c>
      <c r="Q156" s="290" t="s">
        <v>938</v>
      </c>
      <c r="R156" s="402" t="s">
        <v>892</v>
      </c>
      <c r="S156" s="290" t="s">
        <v>793</v>
      </c>
      <c r="T156" s="479" t="s">
        <v>799</v>
      </c>
    </row>
    <row r="157" spans="1:20">
      <c r="A157" s="403" t="s">
        <v>342</v>
      </c>
      <c r="B157" s="290" t="s">
        <v>341</v>
      </c>
      <c r="C157" s="290" t="s">
        <v>342</v>
      </c>
      <c r="D157" s="321" t="s">
        <v>231</v>
      </c>
      <c r="E157" s="321" t="s">
        <v>232</v>
      </c>
      <c r="F157" s="321" t="s">
        <v>233</v>
      </c>
      <c r="G157" s="477">
        <v>43703</v>
      </c>
      <c r="H157" s="309" t="s">
        <v>19</v>
      </c>
      <c r="I157" s="290">
        <v>24.494035</v>
      </c>
      <c r="J157" s="290">
        <v>-81.587908330000005</v>
      </c>
      <c r="K157" s="290">
        <v>106</v>
      </c>
      <c r="L157" s="290">
        <v>32.299999999999997</v>
      </c>
      <c r="M157" s="290" t="s">
        <v>20</v>
      </c>
      <c r="N157" s="290" t="s">
        <v>21</v>
      </c>
      <c r="O157" s="290">
        <v>7</v>
      </c>
      <c r="P157" s="290">
        <v>30</v>
      </c>
      <c r="Q157" s="290" t="s">
        <v>938</v>
      </c>
      <c r="R157" s="402" t="s">
        <v>893</v>
      </c>
      <c r="S157" s="290" t="s">
        <v>796</v>
      </c>
      <c r="T157" s="479" t="s">
        <v>799</v>
      </c>
    </row>
    <row r="158" spans="1:20">
      <c r="A158" s="403" t="s">
        <v>344</v>
      </c>
      <c r="B158" s="290" t="s">
        <v>343</v>
      </c>
      <c r="C158" s="290" t="s">
        <v>344</v>
      </c>
      <c r="D158" s="321" t="s">
        <v>231</v>
      </c>
      <c r="E158" s="321" t="s">
        <v>232</v>
      </c>
      <c r="F158" s="321" t="s">
        <v>233</v>
      </c>
      <c r="G158" s="477">
        <v>43703</v>
      </c>
      <c r="H158" s="309" t="s">
        <v>19</v>
      </c>
      <c r="I158" s="290">
        <v>24.494035</v>
      </c>
      <c r="J158" s="290">
        <v>-81.587908330000005</v>
      </c>
      <c r="K158" s="290">
        <v>106</v>
      </c>
      <c r="L158" s="290">
        <v>32.299999999999997</v>
      </c>
      <c r="M158" s="290" t="s">
        <v>20</v>
      </c>
      <c r="N158" s="290" t="s">
        <v>21</v>
      </c>
      <c r="O158" s="290">
        <v>7</v>
      </c>
      <c r="P158" s="290">
        <v>30</v>
      </c>
      <c r="Q158" s="290" t="s">
        <v>851</v>
      </c>
      <c r="R158" s="402" t="s">
        <v>887</v>
      </c>
      <c r="S158" s="402" t="s">
        <v>775</v>
      </c>
      <c r="T158" s="479" t="s">
        <v>799</v>
      </c>
    </row>
    <row r="159" spans="1:20">
      <c r="A159" s="403" t="s">
        <v>346</v>
      </c>
      <c r="B159" s="290" t="s">
        <v>345</v>
      </c>
      <c r="C159" s="290" t="s">
        <v>346</v>
      </c>
      <c r="D159" s="321" t="s">
        <v>231</v>
      </c>
      <c r="E159" s="321" t="s">
        <v>232</v>
      </c>
      <c r="F159" s="321" t="s">
        <v>233</v>
      </c>
      <c r="G159" s="477">
        <v>43703</v>
      </c>
      <c r="H159" s="309" t="s">
        <v>19</v>
      </c>
      <c r="I159" s="290">
        <v>24.494035</v>
      </c>
      <c r="J159" s="290">
        <v>-81.587908330000005</v>
      </c>
      <c r="K159" s="290">
        <v>106</v>
      </c>
      <c r="L159" s="290">
        <v>32.299999999999997</v>
      </c>
      <c r="M159" s="290" t="s">
        <v>20</v>
      </c>
      <c r="N159" s="290" t="s">
        <v>21</v>
      </c>
      <c r="O159" s="290">
        <v>7</v>
      </c>
      <c r="P159" s="290">
        <v>30</v>
      </c>
      <c r="Q159" s="290" t="s">
        <v>851</v>
      </c>
      <c r="R159" s="402" t="s">
        <v>888</v>
      </c>
      <c r="S159" s="290" t="s">
        <v>780</v>
      </c>
      <c r="T159" s="479" t="s">
        <v>799</v>
      </c>
    </row>
    <row r="160" spans="1:20">
      <c r="A160" s="403" t="s">
        <v>349</v>
      </c>
      <c r="B160" s="290" t="s">
        <v>348</v>
      </c>
      <c r="C160" s="290" t="s">
        <v>349</v>
      </c>
      <c r="D160" s="321" t="s">
        <v>231</v>
      </c>
      <c r="E160" s="321" t="s">
        <v>232</v>
      </c>
      <c r="F160" s="321" t="s">
        <v>347</v>
      </c>
      <c r="G160" s="477">
        <v>43703</v>
      </c>
      <c r="H160" s="309" t="s">
        <v>19</v>
      </c>
      <c r="I160" s="290">
        <v>24.491051670000001</v>
      </c>
      <c r="J160" s="290">
        <v>-81.606028330000001</v>
      </c>
      <c r="K160" s="290">
        <v>62</v>
      </c>
      <c r="L160" s="290">
        <v>18.899999999999999</v>
      </c>
      <c r="M160" s="290" t="s">
        <v>41</v>
      </c>
      <c r="N160" s="290" t="s">
        <v>42</v>
      </c>
      <c r="O160" s="290">
        <v>7</v>
      </c>
      <c r="P160" s="290">
        <v>30</v>
      </c>
      <c r="Q160" s="290" t="s">
        <v>851</v>
      </c>
      <c r="R160" s="402" t="s">
        <v>889</v>
      </c>
      <c r="S160" s="290" t="s">
        <v>783</v>
      </c>
      <c r="T160" s="479" t="s">
        <v>799</v>
      </c>
    </row>
    <row r="161" spans="1:20">
      <c r="A161" s="403" t="s">
        <v>351</v>
      </c>
      <c r="B161" s="290" t="s">
        <v>350</v>
      </c>
      <c r="C161" s="290" t="s">
        <v>351</v>
      </c>
      <c r="D161" s="321" t="s">
        <v>231</v>
      </c>
      <c r="E161" s="321" t="s">
        <v>232</v>
      </c>
      <c r="F161" s="321" t="s">
        <v>347</v>
      </c>
      <c r="G161" s="477">
        <v>43703</v>
      </c>
      <c r="H161" s="309" t="s">
        <v>19</v>
      </c>
      <c r="I161" s="290">
        <v>24.491051670000001</v>
      </c>
      <c r="J161" s="290">
        <v>-81.606028330000001</v>
      </c>
      <c r="K161" s="290">
        <v>60</v>
      </c>
      <c r="L161" s="290">
        <v>18.3</v>
      </c>
      <c r="M161" s="290" t="s">
        <v>41</v>
      </c>
      <c r="N161" s="290" t="s">
        <v>42</v>
      </c>
      <c r="O161" s="290">
        <v>7</v>
      </c>
      <c r="P161" s="290">
        <v>30</v>
      </c>
      <c r="Q161" s="290" t="s">
        <v>851</v>
      </c>
      <c r="R161" s="402" t="s">
        <v>890</v>
      </c>
      <c r="S161" s="290" t="s">
        <v>786</v>
      </c>
      <c r="T161" s="479" t="s">
        <v>799</v>
      </c>
    </row>
    <row r="162" spans="1:20">
      <c r="A162" s="403" t="s">
        <v>353</v>
      </c>
      <c r="B162" s="290" t="s">
        <v>352</v>
      </c>
      <c r="C162" s="290" t="s">
        <v>353</v>
      </c>
      <c r="D162" s="321" t="s">
        <v>231</v>
      </c>
      <c r="E162" s="321" t="s">
        <v>232</v>
      </c>
      <c r="F162" s="321" t="s">
        <v>347</v>
      </c>
      <c r="G162" s="477">
        <v>43703</v>
      </c>
      <c r="H162" s="309" t="s">
        <v>19</v>
      </c>
      <c r="I162" s="290">
        <v>24.491051670000001</v>
      </c>
      <c r="J162" s="290">
        <v>-81.606028330000001</v>
      </c>
      <c r="K162" s="290">
        <v>63</v>
      </c>
      <c r="L162" s="290">
        <v>19.2</v>
      </c>
      <c r="M162" s="290" t="s">
        <v>41</v>
      </c>
      <c r="N162" s="290" t="s">
        <v>42</v>
      </c>
      <c r="O162" s="290">
        <v>7</v>
      </c>
      <c r="P162" s="290">
        <v>30</v>
      </c>
      <c r="Q162" s="290" t="s">
        <v>851</v>
      </c>
      <c r="R162" s="402" t="s">
        <v>891</v>
      </c>
      <c r="S162" s="290" t="s">
        <v>790</v>
      </c>
      <c r="T162" s="479" t="s">
        <v>799</v>
      </c>
    </row>
    <row r="163" spans="1:20">
      <c r="A163" s="403" t="s">
        <v>355</v>
      </c>
      <c r="B163" s="290" t="s">
        <v>354</v>
      </c>
      <c r="C163" s="290" t="s">
        <v>355</v>
      </c>
      <c r="D163" s="321" t="s">
        <v>231</v>
      </c>
      <c r="E163" s="321" t="s">
        <v>232</v>
      </c>
      <c r="F163" s="321" t="s">
        <v>347</v>
      </c>
      <c r="G163" s="477">
        <v>43703</v>
      </c>
      <c r="H163" s="309" t="s">
        <v>19</v>
      </c>
      <c r="I163" s="290">
        <v>24.491051670000001</v>
      </c>
      <c r="J163" s="290">
        <v>-81.606028330000001</v>
      </c>
      <c r="K163" s="290">
        <v>59</v>
      </c>
      <c r="L163" s="290">
        <v>18</v>
      </c>
      <c r="M163" s="290" t="s">
        <v>41</v>
      </c>
      <c r="N163" s="290" t="s">
        <v>42</v>
      </c>
      <c r="O163" s="290">
        <v>7</v>
      </c>
      <c r="P163" s="290">
        <v>30</v>
      </c>
      <c r="Q163" s="290" t="s">
        <v>851</v>
      </c>
      <c r="R163" s="402" t="s">
        <v>892</v>
      </c>
      <c r="S163" s="290" t="s">
        <v>793</v>
      </c>
      <c r="T163" s="479" t="s">
        <v>799</v>
      </c>
    </row>
    <row r="164" spans="1:20">
      <c r="A164" s="403" t="s">
        <v>360</v>
      </c>
      <c r="B164" s="290" t="s">
        <v>359</v>
      </c>
      <c r="C164" s="290" t="s">
        <v>360</v>
      </c>
      <c r="D164" s="321" t="s">
        <v>356</v>
      </c>
      <c r="E164" s="321" t="s">
        <v>357</v>
      </c>
      <c r="F164" s="321" t="s">
        <v>358</v>
      </c>
      <c r="G164" s="477">
        <v>43704</v>
      </c>
      <c r="H164" s="309" t="s">
        <v>19</v>
      </c>
      <c r="I164" s="290">
        <v>25.144156670000001</v>
      </c>
      <c r="J164" s="290">
        <v>-80.252054999999999</v>
      </c>
      <c r="K164" s="290">
        <v>78</v>
      </c>
      <c r="L164" s="290">
        <v>23.8</v>
      </c>
      <c r="M164" s="290" t="s">
        <v>41</v>
      </c>
      <c r="N164" s="290" t="s">
        <v>42</v>
      </c>
      <c r="O164" s="290">
        <v>7</v>
      </c>
      <c r="P164" s="290">
        <v>30</v>
      </c>
      <c r="Q164" s="290" t="s">
        <v>851</v>
      </c>
      <c r="R164" s="402" t="s">
        <v>893</v>
      </c>
      <c r="S164" s="290" t="s">
        <v>796</v>
      </c>
      <c r="T164" s="479" t="s">
        <v>799</v>
      </c>
    </row>
    <row r="165" spans="1:20">
      <c r="A165" s="403" t="s">
        <v>596</v>
      </c>
      <c r="B165" s="290" t="s">
        <v>361</v>
      </c>
      <c r="C165" s="290" t="s">
        <v>362</v>
      </c>
      <c r="D165" s="321" t="s">
        <v>356</v>
      </c>
      <c r="E165" s="321" t="s">
        <v>357</v>
      </c>
      <c r="F165" s="321" t="s">
        <v>358</v>
      </c>
      <c r="G165" s="477">
        <v>43704</v>
      </c>
      <c r="H165" s="309" t="s">
        <v>19</v>
      </c>
      <c r="I165" s="290">
        <v>25.144156670000001</v>
      </c>
      <c r="J165" s="290">
        <v>-80.252054999999999</v>
      </c>
      <c r="K165" s="290">
        <v>74</v>
      </c>
      <c r="L165" s="290">
        <v>22.6</v>
      </c>
      <c r="M165" s="290" t="s">
        <v>41</v>
      </c>
      <c r="N165" s="290" t="s">
        <v>42</v>
      </c>
      <c r="O165" s="290">
        <v>7</v>
      </c>
      <c r="P165" s="290">
        <v>30</v>
      </c>
      <c r="Q165" s="290" t="s">
        <v>939</v>
      </c>
      <c r="R165" s="402" t="s">
        <v>887</v>
      </c>
      <c r="S165" s="402" t="s">
        <v>775</v>
      </c>
      <c r="T165" s="479" t="s">
        <v>799</v>
      </c>
    </row>
    <row r="166" spans="1:20">
      <c r="A166" s="403" t="s">
        <v>601</v>
      </c>
      <c r="B166" s="290" t="s">
        <v>361</v>
      </c>
      <c r="C166" s="290" t="s">
        <v>362</v>
      </c>
      <c r="D166" s="321" t="s">
        <v>356</v>
      </c>
      <c r="E166" s="321" t="s">
        <v>357</v>
      </c>
      <c r="F166" s="321" t="s">
        <v>358</v>
      </c>
      <c r="G166" s="477">
        <v>43704</v>
      </c>
      <c r="H166" s="309" t="s">
        <v>19</v>
      </c>
      <c r="I166" s="290">
        <v>25.144156670000001</v>
      </c>
      <c r="J166" s="290">
        <v>-80.252054999999999</v>
      </c>
      <c r="K166" s="290">
        <v>74</v>
      </c>
      <c r="L166" s="290">
        <v>22.6</v>
      </c>
      <c r="M166" s="290" t="s">
        <v>41</v>
      </c>
      <c r="N166" s="290" t="s">
        <v>42</v>
      </c>
      <c r="O166" s="290">
        <v>7</v>
      </c>
      <c r="P166" s="290">
        <v>30</v>
      </c>
      <c r="Q166" s="290" t="s">
        <v>851</v>
      </c>
      <c r="R166" s="402" t="s">
        <v>897</v>
      </c>
      <c r="S166" s="290" t="s">
        <v>786</v>
      </c>
      <c r="T166" s="479" t="s">
        <v>801</v>
      </c>
    </row>
    <row r="167" spans="1:20">
      <c r="A167" s="403" t="s">
        <v>630</v>
      </c>
      <c r="B167" s="290" t="s">
        <v>361</v>
      </c>
      <c r="C167" s="290" t="s">
        <v>362</v>
      </c>
      <c r="D167" s="321" t="s">
        <v>356</v>
      </c>
      <c r="E167" s="321" t="s">
        <v>357</v>
      </c>
      <c r="F167" s="321" t="s">
        <v>358</v>
      </c>
      <c r="G167" s="477">
        <v>43704</v>
      </c>
      <c r="H167" s="309" t="s">
        <v>19</v>
      </c>
      <c r="I167" s="290">
        <v>25.144156670000001</v>
      </c>
      <c r="J167" s="290">
        <v>-80.252054999999999</v>
      </c>
      <c r="K167" s="290">
        <v>74</v>
      </c>
      <c r="L167" s="290">
        <v>22.6</v>
      </c>
      <c r="M167" s="290" t="s">
        <v>41</v>
      </c>
      <c r="N167" s="290" t="s">
        <v>42</v>
      </c>
      <c r="O167" s="290">
        <v>7</v>
      </c>
      <c r="P167" s="290">
        <v>30</v>
      </c>
      <c r="Q167" s="290" t="s">
        <v>939</v>
      </c>
      <c r="R167" s="402" t="s">
        <v>895</v>
      </c>
      <c r="S167" s="290" t="s">
        <v>780</v>
      </c>
      <c r="T167" s="479" t="s">
        <v>801</v>
      </c>
    </row>
    <row r="168" spans="1:20">
      <c r="A168" s="403" t="s">
        <v>364</v>
      </c>
      <c r="B168" s="290" t="s">
        <v>363</v>
      </c>
      <c r="C168" s="290" t="s">
        <v>364</v>
      </c>
      <c r="D168" s="321" t="s">
        <v>356</v>
      </c>
      <c r="E168" s="321" t="s">
        <v>357</v>
      </c>
      <c r="F168" s="321" t="s">
        <v>358</v>
      </c>
      <c r="G168" s="477">
        <v>43704</v>
      </c>
      <c r="H168" s="309" t="s">
        <v>19</v>
      </c>
      <c r="I168" s="290">
        <v>25.144156670000001</v>
      </c>
      <c r="J168" s="290">
        <v>-80.252054999999999</v>
      </c>
      <c r="K168" s="290">
        <v>68</v>
      </c>
      <c r="L168" s="290">
        <v>20.7</v>
      </c>
      <c r="M168" s="290" t="s">
        <v>41</v>
      </c>
      <c r="N168" s="290" t="s">
        <v>42</v>
      </c>
      <c r="O168" s="290">
        <v>7</v>
      </c>
      <c r="P168" s="290">
        <v>30</v>
      </c>
      <c r="Q168" s="290" t="s">
        <v>939</v>
      </c>
      <c r="R168" s="402" t="s">
        <v>888</v>
      </c>
      <c r="S168" s="290" t="s">
        <v>780</v>
      </c>
      <c r="T168" s="479" t="s">
        <v>799</v>
      </c>
    </row>
    <row r="169" spans="1:20">
      <c r="A169" s="403" t="s">
        <v>366</v>
      </c>
      <c r="B169" s="290" t="s">
        <v>365</v>
      </c>
      <c r="C169" s="290" t="s">
        <v>366</v>
      </c>
      <c r="D169" s="321" t="s">
        <v>356</v>
      </c>
      <c r="E169" s="321" t="s">
        <v>357</v>
      </c>
      <c r="F169" s="321" t="s">
        <v>358</v>
      </c>
      <c r="G169" s="477">
        <v>43704</v>
      </c>
      <c r="H169" s="309" t="s">
        <v>19</v>
      </c>
      <c r="I169" s="290">
        <v>25.144156670000001</v>
      </c>
      <c r="J169" s="290">
        <v>-80.252054999999999</v>
      </c>
      <c r="K169" s="290">
        <v>65</v>
      </c>
      <c r="L169" s="290">
        <v>19.8</v>
      </c>
      <c r="M169" s="290" t="s">
        <v>41</v>
      </c>
      <c r="N169" s="290" t="s">
        <v>42</v>
      </c>
      <c r="O169" s="290">
        <v>7</v>
      </c>
      <c r="P169" s="290">
        <v>30</v>
      </c>
      <c r="Q169" s="290" t="s">
        <v>939</v>
      </c>
      <c r="R169" s="402" t="s">
        <v>889</v>
      </c>
      <c r="S169" s="290" t="s">
        <v>783</v>
      </c>
      <c r="T169" s="479" t="s">
        <v>799</v>
      </c>
    </row>
    <row r="170" spans="1:20">
      <c r="A170" s="403" t="s">
        <v>368</v>
      </c>
      <c r="B170" s="290" t="s">
        <v>367</v>
      </c>
      <c r="C170" s="290" t="s">
        <v>368</v>
      </c>
      <c r="D170" s="321" t="s">
        <v>356</v>
      </c>
      <c r="E170" s="321" t="s">
        <v>357</v>
      </c>
      <c r="F170" s="321" t="s">
        <v>358</v>
      </c>
      <c r="G170" s="477">
        <v>43704</v>
      </c>
      <c r="H170" s="309" t="s">
        <v>19</v>
      </c>
      <c r="I170" s="290">
        <v>25.144156670000001</v>
      </c>
      <c r="J170" s="290">
        <v>-80.252054999999999</v>
      </c>
      <c r="K170" s="290">
        <v>65</v>
      </c>
      <c r="L170" s="290">
        <v>19.8</v>
      </c>
      <c r="M170" s="290" t="s">
        <v>41</v>
      </c>
      <c r="N170" s="290" t="s">
        <v>42</v>
      </c>
      <c r="O170" s="290">
        <v>7</v>
      </c>
      <c r="P170" s="290">
        <v>30</v>
      </c>
      <c r="Q170" s="290" t="s">
        <v>939</v>
      </c>
      <c r="R170" s="402" t="s">
        <v>890</v>
      </c>
      <c r="S170" s="290" t="s">
        <v>786</v>
      </c>
      <c r="T170" s="479" t="s">
        <v>799</v>
      </c>
    </row>
    <row r="171" spans="1:20">
      <c r="A171" s="403" t="s">
        <v>370</v>
      </c>
      <c r="B171" s="290" t="s">
        <v>369</v>
      </c>
      <c r="C171" s="290" t="s">
        <v>370</v>
      </c>
      <c r="D171" s="321" t="s">
        <v>356</v>
      </c>
      <c r="E171" s="321" t="s">
        <v>357</v>
      </c>
      <c r="F171" s="321" t="s">
        <v>358</v>
      </c>
      <c r="G171" s="477">
        <v>43704</v>
      </c>
      <c r="H171" s="309" t="s">
        <v>19</v>
      </c>
      <c r="I171" s="290">
        <v>25.144156670000001</v>
      </c>
      <c r="J171" s="290">
        <v>-80.252054999999999</v>
      </c>
      <c r="K171" s="290">
        <v>65</v>
      </c>
      <c r="L171" s="290">
        <v>19.8</v>
      </c>
      <c r="M171" s="290" t="s">
        <v>41</v>
      </c>
      <c r="N171" s="290" t="s">
        <v>42</v>
      </c>
      <c r="O171" s="290">
        <v>8</v>
      </c>
      <c r="P171" s="290">
        <v>30</v>
      </c>
      <c r="Q171" s="290" t="s">
        <v>939</v>
      </c>
      <c r="R171" s="402" t="s">
        <v>891</v>
      </c>
      <c r="S171" s="290" t="s">
        <v>790</v>
      </c>
      <c r="T171" s="479" t="s">
        <v>799</v>
      </c>
    </row>
    <row r="172" spans="1:20">
      <c r="A172" s="403" t="s">
        <v>372</v>
      </c>
      <c r="B172" s="290" t="s">
        <v>371</v>
      </c>
      <c r="C172" s="290" t="s">
        <v>372</v>
      </c>
      <c r="D172" s="321" t="s">
        <v>356</v>
      </c>
      <c r="E172" s="321" t="s">
        <v>357</v>
      </c>
      <c r="F172" s="321" t="s">
        <v>358</v>
      </c>
      <c r="G172" s="477">
        <v>43704</v>
      </c>
      <c r="H172" s="309" t="s">
        <v>19</v>
      </c>
      <c r="I172" s="290">
        <v>25.144156670000001</v>
      </c>
      <c r="J172" s="290">
        <v>-80.252054999999999</v>
      </c>
      <c r="K172" s="290">
        <v>71</v>
      </c>
      <c r="L172" s="290">
        <v>21.6</v>
      </c>
      <c r="M172" s="290" t="s">
        <v>41</v>
      </c>
      <c r="N172" s="290" t="s">
        <v>42</v>
      </c>
      <c r="O172" s="290">
        <v>8</v>
      </c>
      <c r="P172" s="290">
        <v>30</v>
      </c>
      <c r="Q172" s="290" t="s">
        <v>939</v>
      </c>
      <c r="R172" s="402" t="s">
        <v>892</v>
      </c>
      <c r="S172" s="290" t="s">
        <v>793</v>
      </c>
      <c r="T172" s="479" t="s">
        <v>799</v>
      </c>
    </row>
    <row r="173" spans="1:20">
      <c r="A173" s="403" t="s">
        <v>374</v>
      </c>
      <c r="B173" s="290" t="s">
        <v>373</v>
      </c>
      <c r="C173" s="290" t="s">
        <v>374</v>
      </c>
      <c r="D173" s="321" t="s">
        <v>356</v>
      </c>
      <c r="E173" s="321" t="s">
        <v>357</v>
      </c>
      <c r="F173" s="321" t="s">
        <v>358</v>
      </c>
      <c r="G173" s="477">
        <v>43704</v>
      </c>
      <c r="H173" s="309" t="s">
        <v>19</v>
      </c>
      <c r="I173" s="290">
        <v>25.144156670000001</v>
      </c>
      <c r="J173" s="290">
        <v>-80.252054999999999</v>
      </c>
      <c r="K173" s="290">
        <v>71</v>
      </c>
      <c r="L173" s="290">
        <v>21.6</v>
      </c>
      <c r="M173" s="290" t="s">
        <v>41</v>
      </c>
      <c r="N173" s="290" t="s">
        <v>42</v>
      </c>
      <c r="O173" s="290">
        <v>8</v>
      </c>
      <c r="P173" s="290">
        <v>30</v>
      </c>
      <c r="Q173" s="290" t="s">
        <v>939</v>
      </c>
      <c r="R173" s="402" t="s">
        <v>893</v>
      </c>
      <c r="S173" s="290" t="s">
        <v>796</v>
      </c>
      <c r="T173" s="479" t="s">
        <v>799</v>
      </c>
    </row>
    <row r="174" spans="1:20">
      <c r="A174" s="403" t="s">
        <v>377</v>
      </c>
      <c r="B174" s="290" t="s">
        <v>376</v>
      </c>
      <c r="C174" s="290" t="s">
        <v>377</v>
      </c>
      <c r="D174" s="321" t="s">
        <v>356</v>
      </c>
      <c r="E174" s="321" t="s">
        <v>357</v>
      </c>
      <c r="F174" s="321" t="s">
        <v>375</v>
      </c>
      <c r="G174" s="477">
        <v>43704</v>
      </c>
      <c r="H174" s="309" t="s">
        <v>19</v>
      </c>
      <c r="I174" s="290">
        <v>25.158233330000002</v>
      </c>
      <c r="J174" s="290">
        <v>-80.220640000000003</v>
      </c>
      <c r="K174" s="290">
        <v>142</v>
      </c>
      <c r="L174" s="290">
        <v>43.3</v>
      </c>
      <c r="M174" s="290" t="s">
        <v>20</v>
      </c>
      <c r="N174" s="290" t="s">
        <v>21</v>
      </c>
      <c r="O174" s="290">
        <v>8</v>
      </c>
      <c r="P174" s="290">
        <v>30</v>
      </c>
      <c r="Q174" s="402" t="s">
        <v>930</v>
      </c>
      <c r="R174" s="402" t="s">
        <v>894</v>
      </c>
      <c r="S174" s="290" t="s">
        <v>775</v>
      </c>
      <c r="T174" s="479" t="s">
        <v>801</v>
      </c>
    </row>
    <row r="175" spans="1:20">
      <c r="A175" s="403" t="s">
        <v>379</v>
      </c>
      <c r="B175" s="290" t="s">
        <v>378</v>
      </c>
      <c r="C175" s="290" t="s">
        <v>379</v>
      </c>
      <c r="D175" s="321" t="s">
        <v>356</v>
      </c>
      <c r="E175" s="321" t="s">
        <v>357</v>
      </c>
      <c r="F175" s="321" t="s">
        <v>375</v>
      </c>
      <c r="G175" s="477">
        <v>43704</v>
      </c>
      <c r="H175" s="309" t="s">
        <v>19</v>
      </c>
      <c r="I175" s="290">
        <v>25.158233330000002</v>
      </c>
      <c r="J175" s="290">
        <v>-80.220640000000003</v>
      </c>
      <c r="K175" s="290">
        <v>142</v>
      </c>
      <c r="L175" s="290">
        <v>43.3</v>
      </c>
      <c r="M175" s="290" t="s">
        <v>20</v>
      </c>
      <c r="N175" s="290" t="s">
        <v>21</v>
      </c>
      <c r="O175" s="290">
        <v>8</v>
      </c>
      <c r="P175" s="290">
        <v>30</v>
      </c>
      <c r="Q175" s="290" t="s">
        <v>930</v>
      </c>
      <c r="R175" s="402" t="s">
        <v>895</v>
      </c>
      <c r="S175" s="290" t="s">
        <v>780</v>
      </c>
      <c r="T175" s="479" t="s">
        <v>801</v>
      </c>
    </row>
    <row r="176" spans="1:20">
      <c r="A176" s="403" t="s">
        <v>381</v>
      </c>
      <c r="B176" s="290" t="s">
        <v>380</v>
      </c>
      <c r="C176" s="290" t="s">
        <v>381</v>
      </c>
      <c r="D176" s="321" t="s">
        <v>356</v>
      </c>
      <c r="E176" s="321" t="s">
        <v>357</v>
      </c>
      <c r="F176" s="321" t="s">
        <v>375</v>
      </c>
      <c r="G176" s="477">
        <v>43704</v>
      </c>
      <c r="H176" s="309" t="s">
        <v>19</v>
      </c>
      <c r="I176" s="290">
        <v>25.158233330000002</v>
      </c>
      <c r="J176" s="290">
        <v>-80.220640000000003</v>
      </c>
      <c r="K176" s="290">
        <v>142</v>
      </c>
      <c r="L176" s="290">
        <v>43.3</v>
      </c>
      <c r="M176" s="290" t="s">
        <v>20</v>
      </c>
      <c r="N176" s="290" t="s">
        <v>21</v>
      </c>
      <c r="O176" s="290">
        <v>8</v>
      </c>
      <c r="P176" s="290">
        <v>30</v>
      </c>
      <c r="Q176" s="290" t="s">
        <v>930</v>
      </c>
      <c r="R176" s="402" t="s">
        <v>896</v>
      </c>
      <c r="S176" s="290" t="s">
        <v>783</v>
      </c>
      <c r="T176" s="479" t="s">
        <v>801</v>
      </c>
    </row>
    <row r="177" spans="1:20">
      <c r="A177" s="403" t="s">
        <v>383</v>
      </c>
      <c r="B177" s="290" t="s">
        <v>382</v>
      </c>
      <c r="C177" s="290" t="s">
        <v>383</v>
      </c>
      <c r="D177" s="321" t="s">
        <v>356</v>
      </c>
      <c r="E177" s="321" t="s">
        <v>357</v>
      </c>
      <c r="F177" s="321" t="s">
        <v>375</v>
      </c>
      <c r="G177" s="477">
        <v>43704</v>
      </c>
      <c r="H177" s="309" t="s">
        <v>19</v>
      </c>
      <c r="I177" s="290">
        <v>25.158233330000002</v>
      </c>
      <c r="J177" s="290">
        <v>-80.220640000000003</v>
      </c>
      <c r="K177" s="290">
        <v>144</v>
      </c>
      <c r="L177" s="290">
        <v>43.9</v>
      </c>
      <c r="M177" s="290" t="s">
        <v>20</v>
      </c>
      <c r="N177" s="290" t="s">
        <v>21</v>
      </c>
      <c r="O177" s="290">
        <v>8</v>
      </c>
      <c r="P177" s="290">
        <v>30</v>
      </c>
      <c r="Q177" s="290" t="s">
        <v>930</v>
      </c>
      <c r="R177" s="402" t="s">
        <v>897</v>
      </c>
      <c r="S177" s="290" t="s">
        <v>786</v>
      </c>
      <c r="T177" s="479" t="s">
        <v>801</v>
      </c>
    </row>
    <row r="178" spans="1:20">
      <c r="A178" s="403" t="s">
        <v>386</v>
      </c>
      <c r="B178" s="290" t="s">
        <v>385</v>
      </c>
      <c r="C178" s="290" t="s">
        <v>386</v>
      </c>
      <c r="D178" s="321" t="s">
        <v>356</v>
      </c>
      <c r="E178" s="321" t="s">
        <v>357</v>
      </c>
      <c r="F178" s="321" t="s">
        <v>384</v>
      </c>
      <c r="G178" s="477">
        <v>43704</v>
      </c>
      <c r="H178" s="309" t="s">
        <v>19</v>
      </c>
      <c r="I178" s="290">
        <v>25.14404833</v>
      </c>
      <c r="J178" s="290">
        <v>-80.252588329999995</v>
      </c>
      <c r="K178" s="290">
        <v>66</v>
      </c>
      <c r="L178" s="290">
        <v>20.100000000000001</v>
      </c>
      <c r="M178" s="290" t="s">
        <v>41</v>
      </c>
      <c r="N178" s="290" t="s">
        <v>42</v>
      </c>
      <c r="O178" s="290">
        <v>8</v>
      </c>
      <c r="P178" s="290">
        <v>30</v>
      </c>
      <c r="Q178" s="290" t="s">
        <v>930</v>
      </c>
      <c r="R178" s="402" t="s">
        <v>898</v>
      </c>
      <c r="S178" s="290" t="s">
        <v>790</v>
      </c>
      <c r="T178" s="479" t="s">
        <v>801</v>
      </c>
    </row>
    <row r="179" spans="1:20">
      <c r="A179" s="403" t="s">
        <v>388</v>
      </c>
      <c r="B179" s="290" t="s">
        <v>387</v>
      </c>
      <c r="C179" s="290" t="s">
        <v>388</v>
      </c>
      <c r="D179" s="321" t="s">
        <v>356</v>
      </c>
      <c r="E179" s="321" t="s">
        <v>357</v>
      </c>
      <c r="F179" s="321" t="s">
        <v>384</v>
      </c>
      <c r="G179" s="477">
        <v>43704</v>
      </c>
      <c r="H179" s="309" t="s">
        <v>19</v>
      </c>
      <c r="I179" s="290">
        <v>25.14404833</v>
      </c>
      <c r="J179" s="290">
        <v>-80.252588329999995</v>
      </c>
      <c r="K179" s="290">
        <v>62</v>
      </c>
      <c r="L179" s="290">
        <v>18.899999999999999</v>
      </c>
      <c r="M179" s="290" t="s">
        <v>41</v>
      </c>
      <c r="N179" s="290" t="s">
        <v>42</v>
      </c>
      <c r="O179" s="290">
        <v>8</v>
      </c>
      <c r="P179" s="290">
        <v>30</v>
      </c>
      <c r="Q179" s="290" t="s">
        <v>931</v>
      </c>
      <c r="R179" s="402" t="s">
        <v>894</v>
      </c>
      <c r="S179" s="290" t="s">
        <v>775</v>
      </c>
      <c r="T179" s="479" t="s">
        <v>801</v>
      </c>
    </row>
    <row r="180" spans="1:20">
      <c r="A180" s="403" t="s">
        <v>390</v>
      </c>
      <c r="B180" s="290" t="s">
        <v>389</v>
      </c>
      <c r="C180" s="290" t="s">
        <v>390</v>
      </c>
      <c r="D180" s="321" t="s">
        <v>356</v>
      </c>
      <c r="E180" s="321" t="s">
        <v>357</v>
      </c>
      <c r="F180" s="321" t="s">
        <v>384</v>
      </c>
      <c r="G180" s="477">
        <v>43704</v>
      </c>
      <c r="H180" s="309" t="s">
        <v>19</v>
      </c>
      <c r="I180" s="290">
        <v>25.14404833</v>
      </c>
      <c r="J180" s="290">
        <v>-80.252588329999995</v>
      </c>
      <c r="K180" s="290">
        <v>64</v>
      </c>
      <c r="L180" s="290">
        <v>19.5</v>
      </c>
      <c r="M180" s="290" t="s">
        <v>41</v>
      </c>
      <c r="N180" s="290" t="s">
        <v>42</v>
      </c>
      <c r="O180" s="290">
        <v>8</v>
      </c>
      <c r="P180" s="290">
        <v>30</v>
      </c>
      <c r="Q180" s="290" t="s">
        <v>931</v>
      </c>
      <c r="R180" s="402" t="s">
        <v>895</v>
      </c>
      <c r="S180" s="290" t="s">
        <v>780</v>
      </c>
      <c r="T180" s="479" t="s">
        <v>801</v>
      </c>
    </row>
    <row r="181" spans="1:20">
      <c r="A181" s="403" t="s">
        <v>392</v>
      </c>
      <c r="B181" s="290" t="s">
        <v>391</v>
      </c>
      <c r="C181" s="290" t="s">
        <v>392</v>
      </c>
      <c r="D181" s="321" t="s">
        <v>356</v>
      </c>
      <c r="E181" s="321" t="s">
        <v>357</v>
      </c>
      <c r="F181" s="321" t="s">
        <v>384</v>
      </c>
      <c r="G181" s="477">
        <v>43704</v>
      </c>
      <c r="H181" s="309" t="s">
        <v>19</v>
      </c>
      <c r="I181" s="290">
        <v>25.14404833</v>
      </c>
      <c r="J181" s="290">
        <v>-80.252588329999995</v>
      </c>
      <c r="K181" s="290">
        <v>67</v>
      </c>
      <c r="L181" s="290">
        <v>20.399999999999999</v>
      </c>
      <c r="M181" s="290" t="s">
        <v>41</v>
      </c>
      <c r="N181" s="290" t="s">
        <v>42</v>
      </c>
      <c r="O181" s="290">
        <v>8</v>
      </c>
      <c r="P181" s="290">
        <v>30</v>
      </c>
      <c r="Q181" s="290" t="s">
        <v>931</v>
      </c>
      <c r="R181" s="402" t="s">
        <v>896</v>
      </c>
      <c r="S181" s="290" t="s">
        <v>783</v>
      </c>
      <c r="T181" s="479" t="s">
        <v>801</v>
      </c>
    </row>
    <row r="182" spans="1:20">
      <c r="A182" s="403" t="s">
        <v>394</v>
      </c>
      <c r="B182" s="290" t="s">
        <v>393</v>
      </c>
      <c r="C182" s="290" t="s">
        <v>394</v>
      </c>
      <c r="D182" s="321" t="s">
        <v>356</v>
      </c>
      <c r="E182" s="321" t="s">
        <v>357</v>
      </c>
      <c r="F182" s="321" t="s">
        <v>384</v>
      </c>
      <c r="G182" s="477">
        <v>43704</v>
      </c>
      <c r="H182" s="309" t="s">
        <v>19</v>
      </c>
      <c r="I182" s="290">
        <v>25.14404833</v>
      </c>
      <c r="J182" s="290">
        <v>-80.252588329999995</v>
      </c>
      <c r="K182" s="290">
        <v>61</v>
      </c>
      <c r="L182" s="290">
        <v>18.600000000000001</v>
      </c>
      <c r="M182" s="290" t="s">
        <v>41</v>
      </c>
      <c r="N182" s="290" t="s">
        <v>42</v>
      </c>
      <c r="O182" s="290">
        <v>8</v>
      </c>
      <c r="P182" s="290">
        <v>30</v>
      </c>
      <c r="Q182" s="290" t="s">
        <v>931</v>
      </c>
      <c r="R182" s="402" t="s">
        <v>897</v>
      </c>
      <c r="S182" s="290" t="s">
        <v>786</v>
      </c>
      <c r="T182" s="479" t="s">
        <v>801</v>
      </c>
    </row>
    <row r="183" spans="1:20">
      <c r="A183" s="403" t="s">
        <v>396</v>
      </c>
      <c r="B183" s="290" t="s">
        <v>395</v>
      </c>
      <c r="C183" s="290" t="s">
        <v>396</v>
      </c>
      <c r="D183" s="321" t="s">
        <v>356</v>
      </c>
      <c r="E183" s="321" t="s">
        <v>357</v>
      </c>
      <c r="F183" s="321" t="s">
        <v>384</v>
      </c>
      <c r="G183" s="477">
        <v>43704</v>
      </c>
      <c r="H183" s="309" t="s">
        <v>19</v>
      </c>
      <c r="I183" s="290">
        <v>25.14404833</v>
      </c>
      <c r="J183" s="290">
        <v>-80.252588329999995</v>
      </c>
      <c r="K183" s="290">
        <v>62</v>
      </c>
      <c r="L183" s="290">
        <v>18.899999999999999</v>
      </c>
      <c r="M183" s="290" t="s">
        <v>41</v>
      </c>
      <c r="N183" s="290" t="s">
        <v>42</v>
      </c>
      <c r="O183" s="290">
        <v>8</v>
      </c>
      <c r="P183" s="290">
        <v>30</v>
      </c>
      <c r="Q183" s="290" t="s">
        <v>931</v>
      </c>
      <c r="R183" s="402" t="s">
        <v>898</v>
      </c>
      <c r="S183" s="290" t="s">
        <v>790</v>
      </c>
      <c r="T183" s="479" t="s">
        <v>801</v>
      </c>
    </row>
    <row r="184" spans="1:20">
      <c r="A184" s="403" t="s">
        <v>398</v>
      </c>
      <c r="B184" s="290" t="s">
        <v>397</v>
      </c>
      <c r="C184" s="290" t="s">
        <v>398</v>
      </c>
      <c r="D184" s="321" t="s">
        <v>356</v>
      </c>
      <c r="E184" s="321" t="s">
        <v>357</v>
      </c>
      <c r="F184" s="321" t="s">
        <v>384</v>
      </c>
      <c r="G184" s="477">
        <v>43704</v>
      </c>
      <c r="H184" s="309" t="s">
        <v>19</v>
      </c>
      <c r="I184" s="290">
        <v>25.14404833</v>
      </c>
      <c r="J184" s="290">
        <v>-80.252588329999995</v>
      </c>
      <c r="K184" s="290">
        <v>60</v>
      </c>
      <c r="L184" s="290">
        <v>18.3</v>
      </c>
      <c r="M184" s="290" t="s">
        <v>41</v>
      </c>
      <c r="N184" s="290" t="s">
        <v>42</v>
      </c>
      <c r="O184" s="290">
        <v>8</v>
      </c>
      <c r="P184" s="290">
        <v>30</v>
      </c>
      <c r="Q184" s="290" t="s">
        <v>932</v>
      </c>
      <c r="R184" s="402" t="s">
        <v>894</v>
      </c>
      <c r="S184" s="290" t="s">
        <v>775</v>
      </c>
      <c r="T184" s="479" t="s">
        <v>801</v>
      </c>
    </row>
    <row r="185" spans="1:20">
      <c r="A185" s="403" t="s">
        <v>402</v>
      </c>
      <c r="B185" s="290" t="s">
        <v>401</v>
      </c>
      <c r="C185" s="290" t="s">
        <v>402</v>
      </c>
      <c r="D185" s="321" t="s">
        <v>356</v>
      </c>
      <c r="E185" s="321" t="s">
        <v>399</v>
      </c>
      <c r="F185" s="321" t="s">
        <v>400</v>
      </c>
      <c r="G185" s="477">
        <v>43705</v>
      </c>
      <c r="H185" s="309" t="s">
        <v>19</v>
      </c>
      <c r="I185" s="290">
        <v>25.217545000000001</v>
      </c>
      <c r="J185" s="290">
        <v>-80.193413329999998</v>
      </c>
      <c r="K185" s="290">
        <v>137</v>
      </c>
      <c r="L185" s="290">
        <v>41.8</v>
      </c>
      <c r="M185" s="290" t="s">
        <v>20</v>
      </c>
      <c r="N185" s="290" t="s">
        <v>21</v>
      </c>
      <c r="O185" s="290">
        <v>8</v>
      </c>
      <c r="P185" s="290">
        <v>30</v>
      </c>
      <c r="Q185" s="290" t="s">
        <v>932</v>
      </c>
      <c r="R185" s="402" t="s">
        <v>895</v>
      </c>
      <c r="S185" s="290" t="s">
        <v>780</v>
      </c>
      <c r="T185" s="479" t="s">
        <v>801</v>
      </c>
    </row>
    <row r="186" spans="1:20">
      <c r="A186" s="403" t="s">
        <v>404</v>
      </c>
      <c r="B186" s="290" t="s">
        <v>403</v>
      </c>
      <c r="C186" s="290" t="s">
        <v>404</v>
      </c>
      <c r="D186" s="321" t="s">
        <v>356</v>
      </c>
      <c r="E186" s="321" t="s">
        <v>399</v>
      </c>
      <c r="F186" s="321" t="s">
        <v>400</v>
      </c>
      <c r="G186" s="477">
        <v>43705</v>
      </c>
      <c r="H186" s="309" t="s">
        <v>19</v>
      </c>
      <c r="I186" s="290">
        <v>25.217545000000001</v>
      </c>
      <c r="J186" s="290">
        <v>-80.193413329999998</v>
      </c>
      <c r="K186" s="290">
        <v>137</v>
      </c>
      <c r="L186" s="290">
        <v>41.8</v>
      </c>
      <c r="M186" s="290" t="s">
        <v>20</v>
      </c>
      <c r="N186" s="290" t="s">
        <v>21</v>
      </c>
      <c r="O186" s="290">
        <v>8</v>
      </c>
      <c r="P186" s="290">
        <v>30</v>
      </c>
      <c r="Q186" s="290" t="s">
        <v>932</v>
      </c>
      <c r="R186" s="402" t="s">
        <v>896</v>
      </c>
      <c r="S186" s="290" t="s">
        <v>783</v>
      </c>
      <c r="T186" s="479" t="s">
        <v>801</v>
      </c>
    </row>
    <row r="187" spans="1:20">
      <c r="A187" s="403" t="s">
        <v>406</v>
      </c>
      <c r="B187" s="290" t="s">
        <v>405</v>
      </c>
      <c r="C187" s="290" t="s">
        <v>406</v>
      </c>
      <c r="D187" s="321" t="s">
        <v>356</v>
      </c>
      <c r="E187" s="321" t="s">
        <v>399</v>
      </c>
      <c r="F187" s="321" t="s">
        <v>400</v>
      </c>
      <c r="G187" s="477">
        <v>43705</v>
      </c>
      <c r="H187" s="309" t="s">
        <v>19</v>
      </c>
      <c r="I187" s="290">
        <v>25.217545000000001</v>
      </c>
      <c r="J187" s="290">
        <v>-80.193413329999998</v>
      </c>
      <c r="K187" s="290">
        <v>145</v>
      </c>
      <c r="L187" s="290">
        <v>44.2</v>
      </c>
      <c r="M187" s="290" t="s">
        <v>20</v>
      </c>
      <c r="N187" s="290" t="s">
        <v>21</v>
      </c>
      <c r="O187" s="290">
        <v>8</v>
      </c>
      <c r="P187" s="290">
        <v>30</v>
      </c>
      <c r="Q187" s="290" t="s">
        <v>932</v>
      </c>
      <c r="R187" s="402" t="s">
        <v>897</v>
      </c>
      <c r="S187" s="290" t="s">
        <v>786</v>
      </c>
      <c r="T187" s="479" t="s">
        <v>801</v>
      </c>
    </row>
    <row r="188" spans="1:20">
      <c r="A188" s="403" t="s">
        <v>409</v>
      </c>
      <c r="B188" s="290" t="s">
        <v>408</v>
      </c>
      <c r="C188" s="290" t="s">
        <v>409</v>
      </c>
      <c r="D188" s="321" t="s">
        <v>356</v>
      </c>
      <c r="E188" s="321" t="s">
        <v>399</v>
      </c>
      <c r="F188" s="321" t="s">
        <v>407</v>
      </c>
      <c r="G188" s="477">
        <v>43705</v>
      </c>
      <c r="H188" s="309" t="s">
        <v>19</v>
      </c>
      <c r="I188" s="290">
        <v>25.22056667</v>
      </c>
      <c r="J188" s="290">
        <v>-80.200864999999993</v>
      </c>
      <c r="K188" s="290">
        <v>91</v>
      </c>
      <c r="L188" s="290">
        <v>27.7</v>
      </c>
      <c r="M188" s="290" t="s">
        <v>41</v>
      </c>
      <c r="N188" s="290" t="s">
        <v>42</v>
      </c>
      <c r="O188" s="290">
        <v>8</v>
      </c>
      <c r="P188" s="290">
        <v>30</v>
      </c>
      <c r="Q188" s="290" t="s">
        <v>932</v>
      </c>
      <c r="R188" s="402" t="s">
        <v>898</v>
      </c>
      <c r="S188" s="290" t="s">
        <v>790</v>
      </c>
      <c r="T188" s="479" t="s">
        <v>801</v>
      </c>
    </row>
    <row r="189" spans="1:20">
      <c r="A189" s="403" t="s">
        <v>411</v>
      </c>
      <c r="B189" s="290" t="s">
        <v>410</v>
      </c>
      <c r="C189" s="290" t="s">
        <v>411</v>
      </c>
      <c r="D189" s="321" t="s">
        <v>356</v>
      </c>
      <c r="E189" s="321" t="s">
        <v>399</v>
      </c>
      <c r="F189" s="321" t="s">
        <v>407</v>
      </c>
      <c r="G189" s="477">
        <v>43705</v>
      </c>
      <c r="H189" s="309" t="s">
        <v>19</v>
      </c>
      <c r="I189" s="290">
        <v>25.22056667</v>
      </c>
      <c r="J189" s="290">
        <v>-80.200864999999993</v>
      </c>
      <c r="K189" s="290">
        <v>89</v>
      </c>
      <c r="L189" s="290">
        <v>27.1</v>
      </c>
      <c r="M189" s="290" t="s">
        <v>41</v>
      </c>
      <c r="N189" s="290" t="s">
        <v>42</v>
      </c>
      <c r="O189" s="290">
        <v>8</v>
      </c>
      <c r="P189" s="290">
        <v>30</v>
      </c>
      <c r="Q189" s="290" t="s">
        <v>933</v>
      </c>
      <c r="R189" s="402" t="s">
        <v>894</v>
      </c>
      <c r="S189" s="290" t="s">
        <v>775</v>
      </c>
      <c r="T189" s="479" t="s">
        <v>801</v>
      </c>
    </row>
    <row r="190" spans="1:20">
      <c r="A190" s="403" t="s">
        <v>413</v>
      </c>
      <c r="B190" s="290" t="s">
        <v>412</v>
      </c>
      <c r="C190" s="290" t="s">
        <v>413</v>
      </c>
      <c r="D190" s="321" t="s">
        <v>356</v>
      </c>
      <c r="E190" s="321" t="s">
        <v>399</v>
      </c>
      <c r="F190" s="321" t="s">
        <v>407</v>
      </c>
      <c r="G190" s="477">
        <v>43705</v>
      </c>
      <c r="H190" s="309" t="s">
        <v>19</v>
      </c>
      <c r="I190" s="290">
        <v>25.22056667</v>
      </c>
      <c r="J190" s="290">
        <v>-80.200864999999993</v>
      </c>
      <c r="K190" s="290">
        <v>85</v>
      </c>
      <c r="L190" s="290">
        <v>25.9</v>
      </c>
      <c r="M190" s="290" t="s">
        <v>41</v>
      </c>
      <c r="N190" s="290" t="s">
        <v>42</v>
      </c>
      <c r="O190" s="290">
        <v>8</v>
      </c>
      <c r="P190" s="290">
        <v>30</v>
      </c>
      <c r="Q190" s="290" t="s">
        <v>933</v>
      </c>
      <c r="R190" s="402" t="s">
        <v>895</v>
      </c>
      <c r="S190" s="290" t="s">
        <v>780</v>
      </c>
      <c r="T190" s="479" t="s">
        <v>801</v>
      </c>
    </row>
    <row r="191" spans="1:20">
      <c r="A191" s="403" t="s">
        <v>415</v>
      </c>
      <c r="B191" s="290" t="s">
        <v>414</v>
      </c>
      <c r="C191" s="290" t="s">
        <v>415</v>
      </c>
      <c r="D191" s="321" t="s">
        <v>356</v>
      </c>
      <c r="E191" s="321" t="s">
        <v>399</v>
      </c>
      <c r="F191" s="321" t="s">
        <v>407</v>
      </c>
      <c r="G191" s="477">
        <v>43705</v>
      </c>
      <c r="H191" s="309" t="s">
        <v>19</v>
      </c>
      <c r="I191" s="290">
        <v>25.22056667</v>
      </c>
      <c r="J191" s="290">
        <v>-80.200864999999993</v>
      </c>
      <c r="K191" s="290">
        <v>81</v>
      </c>
      <c r="L191" s="290">
        <v>24.7</v>
      </c>
      <c r="M191" s="290" t="s">
        <v>41</v>
      </c>
      <c r="N191" s="290" t="s">
        <v>42</v>
      </c>
      <c r="O191" s="290">
        <v>8</v>
      </c>
      <c r="P191" s="290">
        <v>30</v>
      </c>
      <c r="Q191" s="290" t="s">
        <v>933</v>
      </c>
      <c r="R191" s="402" t="s">
        <v>896</v>
      </c>
      <c r="S191" s="290" t="s">
        <v>783</v>
      </c>
      <c r="T191" s="479" t="s">
        <v>801</v>
      </c>
    </row>
    <row r="192" spans="1:20">
      <c r="A192" s="403" t="s">
        <v>417</v>
      </c>
      <c r="B192" s="290" t="s">
        <v>416</v>
      </c>
      <c r="C192" s="290" t="s">
        <v>417</v>
      </c>
      <c r="D192" s="321" t="s">
        <v>356</v>
      </c>
      <c r="E192" s="321" t="s">
        <v>399</v>
      </c>
      <c r="F192" s="321" t="s">
        <v>407</v>
      </c>
      <c r="G192" s="477">
        <v>43705</v>
      </c>
      <c r="H192" s="309" t="s">
        <v>19</v>
      </c>
      <c r="I192" s="290">
        <v>25.22056667</v>
      </c>
      <c r="J192" s="290">
        <v>-80.200864999999993</v>
      </c>
      <c r="K192" s="290">
        <v>87</v>
      </c>
      <c r="L192" s="290">
        <v>26.5</v>
      </c>
      <c r="M192" s="290" t="s">
        <v>41</v>
      </c>
      <c r="N192" s="290" t="s">
        <v>42</v>
      </c>
      <c r="O192" s="290">
        <v>8</v>
      </c>
      <c r="P192" s="290">
        <v>30</v>
      </c>
      <c r="Q192" s="290" t="s">
        <v>933</v>
      </c>
      <c r="R192" s="402" t="s">
        <v>897</v>
      </c>
      <c r="S192" s="290" t="s">
        <v>786</v>
      </c>
      <c r="T192" s="479" t="s">
        <v>801</v>
      </c>
    </row>
    <row r="193" spans="1:20">
      <c r="A193" s="403" t="s">
        <v>419</v>
      </c>
      <c r="B193" s="290" t="s">
        <v>418</v>
      </c>
      <c r="C193" s="290" t="s">
        <v>419</v>
      </c>
      <c r="D193" s="321" t="s">
        <v>356</v>
      </c>
      <c r="E193" s="321" t="s">
        <v>399</v>
      </c>
      <c r="F193" s="321" t="s">
        <v>407</v>
      </c>
      <c r="G193" s="477">
        <v>43705</v>
      </c>
      <c r="H193" s="309" t="s">
        <v>19</v>
      </c>
      <c r="I193" s="290">
        <v>25.22056667</v>
      </c>
      <c r="J193" s="290">
        <v>-80.200864999999993</v>
      </c>
      <c r="K193" s="290">
        <v>87</v>
      </c>
      <c r="L193" s="290">
        <v>26.5</v>
      </c>
      <c r="M193" s="290" t="s">
        <v>41</v>
      </c>
      <c r="N193" s="290" t="s">
        <v>42</v>
      </c>
      <c r="O193" s="290">
        <v>8</v>
      </c>
      <c r="P193" s="290">
        <v>30</v>
      </c>
      <c r="Q193" s="290" t="s">
        <v>933</v>
      </c>
      <c r="R193" s="402" t="s">
        <v>898</v>
      </c>
      <c r="S193" s="290" t="s">
        <v>790</v>
      </c>
      <c r="T193" s="479" t="s">
        <v>801</v>
      </c>
    </row>
    <row r="194" spans="1:20">
      <c r="A194" s="403" t="s">
        <v>421</v>
      </c>
      <c r="B194" s="290" t="s">
        <v>420</v>
      </c>
      <c r="C194" s="290" t="s">
        <v>421</v>
      </c>
      <c r="D194" s="321" t="s">
        <v>356</v>
      </c>
      <c r="E194" s="321" t="s">
        <v>399</v>
      </c>
      <c r="F194" s="321" t="s">
        <v>407</v>
      </c>
      <c r="G194" s="477">
        <v>43705</v>
      </c>
      <c r="H194" s="309" t="s">
        <v>19</v>
      </c>
      <c r="I194" s="290">
        <v>25.22056667</v>
      </c>
      <c r="J194" s="290">
        <v>-80.200864999999993</v>
      </c>
      <c r="K194" s="290">
        <v>90</v>
      </c>
      <c r="L194" s="290">
        <v>27.4</v>
      </c>
      <c r="M194" s="290" t="s">
        <v>41</v>
      </c>
      <c r="N194" s="290" t="s">
        <v>42</v>
      </c>
      <c r="O194" s="290">
        <v>8</v>
      </c>
      <c r="P194" s="290">
        <v>30</v>
      </c>
      <c r="Q194" s="290" t="s">
        <v>934</v>
      </c>
      <c r="R194" s="402" t="s">
        <v>894</v>
      </c>
      <c r="S194" s="290" t="s">
        <v>775</v>
      </c>
      <c r="T194" s="479" t="s">
        <v>801</v>
      </c>
    </row>
    <row r="195" spans="1:20">
      <c r="A195" s="403" t="s">
        <v>423</v>
      </c>
      <c r="B195" s="290" t="s">
        <v>422</v>
      </c>
      <c r="C195" s="290" t="s">
        <v>423</v>
      </c>
      <c r="D195" s="321" t="s">
        <v>356</v>
      </c>
      <c r="E195" s="321" t="s">
        <v>399</v>
      </c>
      <c r="F195" s="321" t="s">
        <v>407</v>
      </c>
      <c r="G195" s="477">
        <v>43705</v>
      </c>
      <c r="H195" s="309" t="s">
        <v>19</v>
      </c>
      <c r="I195" s="290">
        <v>25.22056667</v>
      </c>
      <c r="J195" s="290">
        <v>-80.200864999999993</v>
      </c>
      <c r="K195" s="290">
        <v>89</v>
      </c>
      <c r="L195" s="290">
        <v>27.1</v>
      </c>
      <c r="M195" s="290" t="s">
        <v>41</v>
      </c>
      <c r="N195" s="290" t="s">
        <v>42</v>
      </c>
      <c r="O195" s="290">
        <v>8</v>
      </c>
      <c r="P195" s="290">
        <v>30</v>
      </c>
      <c r="Q195" s="290" t="s">
        <v>934</v>
      </c>
      <c r="R195" s="402" t="s">
        <v>895</v>
      </c>
      <c r="S195" s="290" t="s">
        <v>780</v>
      </c>
      <c r="T195" s="479" t="s">
        <v>801</v>
      </c>
    </row>
    <row r="196" spans="1:20">
      <c r="A196" s="403" t="s">
        <v>425</v>
      </c>
      <c r="B196" s="290" t="s">
        <v>424</v>
      </c>
      <c r="C196" s="290" t="s">
        <v>425</v>
      </c>
      <c r="D196" s="321" t="s">
        <v>356</v>
      </c>
      <c r="E196" s="321" t="s">
        <v>399</v>
      </c>
      <c r="F196" s="321" t="s">
        <v>407</v>
      </c>
      <c r="G196" s="477">
        <v>43705</v>
      </c>
      <c r="H196" s="309" t="s">
        <v>19</v>
      </c>
      <c r="I196" s="290">
        <v>25.22056667</v>
      </c>
      <c r="J196" s="290">
        <v>-80.200864999999993</v>
      </c>
      <c r="K196" s="290">
        <v>93</v>
      </c>
      <c r="L196" s="290">
        <v>28.3</v>
      </c>
      <c r="M196" s="290" t="s">
        <v>41</v>
      </c>
      <c r="N196" s="290" t="s">
        <v>42</v>
      </c>
      <c r="O196" s="290">
        <v>9</v>
      </c>
      <c r="P196" s="290">
        <v>30</v>
      </c>
      <c r="Q196" s="290" t="s">
        <v>934</v>
      </c>
      <c r="R196" s="402" t="s">
        <v>896</v>
      </c>
      <c r="S196" s="290" t="s">
        <v>783</v>
      </c>
      <c r="T196" s="479" t="s">
        <v>801</v>
      </c>
    </row>
    <row r="197" spans="1:20">
      <c r="A197" s="403" t="s">
        <v>427</v>
      </c>
      <c r="B197" s="290" t="s">
        <v>426</v>
      </c>
      <c r="C197" s="290" t="s">
        <v>427</v>
      </c>
      <c r="D197" s="321" t="s">
        <v>356</v>
      </c>
      <c r="E197" s="321" t="s">
        <v>399</v>
      </c>
      <c r="F197" s="321" t="s">
        <v>407</v>
      </c>
      <c r="G197" s="477">
        <v>43705</v>
      </c>
      <c r="H197" s="309" t="s">
        <v>19</v>
      </c>
      <c r="I197" s="290">
        <v>25.22056667</v>
      </c>
      <c r="J197" s="290">
        <v>-80.200864999999993</v>
      </c>
      <c r="K197" s="290">
        <v>91</v>
      </c>
      <c r="L197" s="290">
        <v>27.7</v>
      </c>
      <c r="M197" s="290" t="s">
        <v>41</v>
      </c>
      <c r="N197" s="290" t="s">
        <v>42</v>
      </c>
      <c r="O197" s="290">
        <v>9</v>
      </c>
      <c r="P197" s="290">
        <v>30</v>
      </c>
      <c r="Q197" s="290" t="s">
        <v>934</v>
      </c>
      <c r="R197" s="402" t="s">
        <v>897</v>
      </c>
      <c r="S197" s="290" t="s">
        <v>786</v>
      </c>
      <c r="T197" s="479" t="s">
        <v>801</v>
      </c>
    </row>
    <row r="198" spans="1:20">
      <c r="A198" s="403" t="s">
        <v>429</v>
      </c>
      <c r="B198" s="290" t="s">
        <v>428</v>
      </c>
      <c r="C198" s="290" t="s">
        <v>429</v>
      </c>
      <c r="D198" s="321" t="s">
        <v>356</v>
      </c>
      <c r="E198" s="321" t="s">
        <v>399</v>
      </c>
      <c r="F198" s="321" t="s">
        <v>407</v>
      </c>
      <c r="G198" s="477">
        <v>43705</v>
      </c>
      <c r="H198" s="309" t="s">
        <v>19</v>
      </c>
      <c r="I198" s="290">
        <v>25.22056667</v>
      </c>
      <c r="J198" s="290">
        <v>-80.200864999999993</v>
      </c>
      <c r="K198" s="290">
        <v>90</v>
      </c>
      <c r="L198" s="290">
        <v>27.4</v>
      </c>
      <c r="M198" s="290" t="s">
        <v>41</v>
      </c>
      <c r="N198" s="290" t="s">
        <v>42</v>
      </c>
      <c r="O198" s="290">
        <v>9</v>
      </c>
      <c r="P198" s="290">
        <v>30</v>
      </c>
      <c r="Q198" s="290" t="s">
        <v>934</v>
      </c>
      <c r="R198" s="402" t="s">
        <v>898</v>
      </c>
      <c r="S198" s="290" t="s">
        <v>790</v>
      </c>
      <c r="T198" s="479" t="s">
        <v>801</v>
      </c>
    </row>
    <row r="199" spans="1:20">
      <c r="A199" s="403" t="s">
        <v>431</v>
      </c>
      <c r="B199" s="290" t="s">
        <v>430</v>
      </c>
      <c r="C199" s="290" t="s">
        <v>431</v>
      </c>
      <c r="D199" s="321" t="s">
        <v>356</v>
      </c>
      <c r="E199" s="321" t="s">
        <v>399</v>
      </c>
      <c r="F199" s="321" t="s">
        <v>400</v>
      </c>
      <c r="G199" s="477">
        <v>43705</v>
      </c>
      <c r="H199" s="309" t="s">
        <v>19</v>
      </c>
      <c r="I199" s="290">
        <v>25.21752</v>
      </c>
      <c r="J199" s="290">
        <v>-80.193368329999998</v>
      </c>
      <c r="K199" s="290">
        <v>145</v>
      </c>
      <c r="L199" s="290">
        <v>44.2</v>
      </c>
      <c r="M199" s="290" t="s">
        <v>20</v>
      </c>
      <c r="N199" s="290" t="s">
        <v>21</v>
      </c>
      <c r="O199" s="290">
        <v>9</v>
      </c>
      <c r="P199" s="290">
        <v>30</v>
      </c>
      <c r="Q199" s="290" t="s">
        <v>866</v>
      </c>
      <c r="R199" s="402" t="s">
        <v>894</v>
      </c>
      <c r="S199" s="290" t="s">
        <v>775</v>
      </c>
      <c r="T199" s="479" t="s">
        <v>801</v>
      </c>
    </row>
    <row r="200" spans="1:20">
      <c r="A200" s="403" t="s">
        <v>433</v>
      </c>
      <c r="B200" s="290" t="s">
        <v>432</v>
      </c>
      <c r="C200" s="290" t="s">
        <v>433</v>
      </c>
      <c r="D200" s="321" t="s">
        <v>356</v>
      </c>
      <c r="E200" s="321" t="s">
        <v>399</v>
      </c>
      <c r="F200" s="321" t="s">
        <v>400</v>
      </c>
      <c r="G200" s="477">
        <v>43705</v>
      </c>
      <c r="H200" s="309" t="s">
        <v>19</v>
      </c>
      <c r="I200" s="290">
        <v>25.21752</v>
      </c>
      <c r="J200" s="290">
        <v>-80.193368329999998</v>
      </c>
      <c r="K200" s="290">
        <v>149</v>
      </c>
      <c r="L200" s="290">
        <v>45.4</v>
      </c>
      <c r="M200" s="290" t="s">
        <v>20</v>
      </c>
      <c r="N200" s="290" t="s">
        <v>21</v>
      </c>
      <c r="O200" s="290">
        <v>9</v>
      </c>
      <c r="P200" s="290">
        <v>30</v>
      </c>
      <c r="Q200" s="290" t="s">
        <v>866</v>
      </c>
      <c r="R200" s="402" t="s">
        <v>895</v>
      </c>
      <c r="S200" s="290" t="s">
        <v>780</v>
      </c>
      <c r="T200" s="479" t="s">
        <v>801</v>
      </c>
    </row>
    <row r="201" spans="1:20">
      <c r="A201" s="403" t="s">
        <v>435</v>
      </c>
      <c r="B201" s="290" t="s">
        <v>434</v>
      </c>
      <c r="C201" s="290" t="s">
        <v>435</v>
      </c>
      <c r="D201" s="321" t="s">
        <v>356</v>
      </c>
      <c r="E201" s="321" t="s">
        <v>399</v>
      </c>
      <c r="F201" s="321" t="s">
        <v>400</v>
      </c>
      <c r="G201" s="477">
        <v>43705</v>
      </c>
      <c r="H201" s="309" t="s">
        <v>19</v>
      </c>
      <c r="I201" s="290">
        <v>25.21752</v>
      </c>
      <c r="J201" s="290">
        <v>-80.193368329999998</v>
      </c>
      <c r="K201" s="290">
        <v>149</v>
      </c>
      <c r="L201" s="290">
        <v>45.4</v>
      </c>
      <c r="M201" s="290" t="s">
        <v>20</v>
      </c>
      <c r="N201" s="290" t="s">
        <v>21</v>
      </c>
      <c r="O201" s="290">
        <v>9</v>
      </c>
      <c r="P201" s="290">
        <v>30</v>
      </c>
      <c r="Q201" s="290" t="s">
        <v>866</v>
      </c>
      <c r="R201" s="402" t="s">
        <v>896</v>
      </c>
      <c r="S201" s="290" t="s">
        <v>783</v>
      </c>
      <c r="T201" s="479" t="s">
        <v>801</v>
      </c>
    </row>
    <row r="202" spans="1:20">
      <c r="A202" s="403" t="s">
        <v>437</v>
      </c>
      <c r="B202" s="290" t="s">
        <v>436</v>
      </c>
      <c r="C202" s="290" t="s">
        <v>437</v>
      </c>
      <c r="D202" s="321" t="s">
        <v>356</v>
      </c>
      <c r="E202" s="321" t="s">
        <v>399</v>
      </c>
      <c r="F202" s="321" t="s">
        <v>400</v>
      </c>
      <c r="G202" s="477">
        <v>43705</v>
      </c>
      <c r="H202" s="309" t="s">
        <v>19</v>
      </c>
      <c r="I202" s="290">
        <v>25.21752</v>
      </c>
      <c r="J202" s="290">
        <v>-80.193368329999998</v>
      </c>
      <c r="K202" s="290">
        <v>144</v>
      </c>
      <c r="L202" s="290">
        <v>43.9</v>
      </c>
      <c r="M202" s="290" t="s">
        <v>20</v>
      </c>
      <c r="N202" s="290" t="s">
        <v>21</v>
      </c>
      <c r="O202" s="290">
        <v>9</v>
      </c>
      <c r="P202" s="290">
        <v>30</v>
      </c>
      <c r="Q202" s="290" t="s">
        <v>866</v>
      </c>
      <c r="R202" s="402" t="s">
        <v>897</v>
      </c>
      <c r="S202" s="290" t="s">
        <v>786</v>
      </c>
      <c r="T202" s="479" t="s">
        <v>801</v>
      </c>
    </row>
    <row r="203" spans="1:20">
      <c r="A203" s="403" t="s">
        <v>439</v>
      </c>
      <c r="B203" s="290" t="s">
        <v>438</v>
      </c>
      <c r="C203" s="290" t="s">
        <v>439</v>
      </c>
      <c r="D203" s="321" t="s">
        <v>356</v>
      </c>
      <c r="E203" s="321" t="s">
        <v>399</v>
      </c>
      <c r="F203" s="321" t="s">
        <v>400</v>
      </c>
      <c r="G203" s="477">
        <v>43705</v>
      </c>
      <c r="H203" s="309" t="s">
        <v>19</v>
      </c>
      <c r="I203" s="290">
        <v>25.21752</v>
      </c>
      <c r="J203" s="290">
        <v>-80.193368329999998</v>
      </c>
      <c r="K203" s="290">
        <v>148</v>
      </c>
      <c r="L203" s="290">
        <v>45.1</v>
      </c>
      <c r="M203" s="290" t="s">
        <v>20</v>
      </c>
      <c r="N203" s="290" t="s">
        <v>21</v>
      </c>
      <c r="O203" s="290">
        <v>9</v>
      </c>
      <c r="P203" s="290">
        <v>30</v>
      </c>
      <c r="Q203" s="290" t="s">
        <v>866</v>
      </c>
      <c r="R203" s="402" t="s">
        <v>898</v>
      </c>
      <c r="S203" s="290" t="s">
        <v>790</v>
      </c>
      <c r="T203" s="479" t="s">
        <v>801</v>
      </c>
    </row>
    <row r="204" spans="1:20">
      <c r="A204" s="403" t="s">
        <v>441</v>
      </c>
      <c r="B204" s="290" t="s">
        <v>440</v>
      </c>
      <c r="C204" s="290" t="s">
        <v>441</v>
      </c>
      <c r="D204" s="321" t="s">
        <v>356</v>
      </c>
      <c r="E204" s="321" t="s">
        <v>399</v>
      </c>
      <c r="F204" s="321" t="s">
        <v>400</v>
      </c>
      <c r="G204" s="477">
        <v>43705</v>
      </c>
      <c r="H204" s="309" t="s">
        <v>19</v>
      </c>
      <c r="I204" s="290">
        <v>25.21752</v>
      </c>
      <c r="J204" s="290">
        <v>-80.193368329999998</v>
      </c>
      <c r="K204" s="290">
        <v>147</v>
      </c>
      <c r="L204" s="290">
        <v>44.8</v>
      </c>
      <c r="M204" s="290" t="s">
        <v>20</v>
      </c>
      <c r="N204" s="290" t="s">
        <v>21</v>
      </c>
      <c r="O204" s="290">
        <v>9</v>
      </c>
      <c r="P204" s="290">
        <v>30</v>
      </c>
      <c r="Q204" s="290" t="s">
        <v>935</v>
      </c>
      <c r="R204" s="402" t="s">
        <v>894</v>
      </c>
      <c r="S204" s="290" t="s">
        <v>775</v>
      </c>
      <c r="T204" s="479" t="s">
        <v>801</v>
      </c>
    </row>
    <row r="205" spans="1:20">
      <c r="A205" s="403" t="s">
        <v>443</v>
      </c>
      <c r="B205" s="290" t="s">
        <v>442</v>
      </c>
      <c r="C205" s="290" t="s">
        <v>443</v>
      </c>
      <c r="D205" s="321" t="s">
        <v>356</v>
      </c>
      <c r="E205" s="321" t="s">
        <v>399</v>
      </c>
      <c r="F205" s="321" t="s">
        <v>400</v>
      </c>
      <c r="G205" s="477">
        <v>43705</v>
      </c>
      <c r="H205" s="309" t="s">
        <v>19</v>
      </c>
      <c r="I205" s="290">
        <v>25.21752</v>
      </c>
      <c r="J205" s="290">
        <v>-80.193368329999998</v>
      </c>
      <c r="K205" s="290">
        <v>147</v>
      </c>
      <c r="L205" s="290">
        <v>44.8</v>
      </c>
      <c r="M205" s="290" t="s">
        <v>20</v>
      </c>
      <c r="N205" s="290" t="s">
        <v>21</v>
      </c>
      <c r="O205" s="290">
        <v>9</v>
      </c>
      <c r="P205" s="290">
        <v>30</v>
      </c>
      <c r="Q205" s="290" t="s">
        <v>935</v>
      </c>
      <c r="R205" s="402" t="s">
        <v>895</v>
      </c>
      <c r="S205" s="290" t="s">
        <v>780</v>
      </c>
      <c r="T205" s="479" t="s">
        <v>801</v>
      </c>
    </row>
    <row r="206" spans="1:20">
      <c r="A206" s="403" t="s">
        <v>445</v>
      </c>
      <c r="B206" s="290" t="s">
        <v>444</v>
      </c>
      <c r="C206" s="290" t="s">
        <v>445</v>
      </c>
      <c r="D206" s="321" t="s">
        <v>356</v>
      </c>
      <c r="E206" s="321" t="s">
        <v>399</v>
      </c>
      <c r="F206" s="321" t="s">
        <v>400</v>
      </c>
      <c r="G206" s="477">
        <v>43705</v>
      </c>
      <c r="H206" s="309" t="s">
        <v>19</v>
      </c>
      <c r="I206" s="290">
        <v>25.21752</v>
      </c>
      <c r="J206" s="290">
        <v>-80.193368329999998</v>
      </c>
      <c r="K206" s="290">
        <v>146</v>
      </c>
      <c r="L206" s="290">
        <v>44.5</v>
      </c>
      <c r="M206" s="290" t="s">
        <v>20</v>
      </c>
      <c r="N206" s="290" t="s">
        <v>21</v>
      </c>
      <c r="O206" s="290">
        <v>9</v>
      </c>
      <c r="P206" s="290">
        <v>30</v>
      </c>
      <c r="Q206" s="290" t="s">
        <v>935</v>
      </c>
      <c r="R206" s="402" t="s">
        <v>896</v>
      </c>
      <c r="S206" s="290" t="s">
        <v>783</v>
      </c>
      <c r="T206" s="479" t="s">
        <v>801</v>
      </c>
    </row>
    <row r="207" spans="1:20">
      <c r="A207" s="403" t="s">
        <v>447</v>
      </c>
      <c r="B207" s="290" t="s">
        <v>446</v>
      </c>
      <c r="C207" s="290" t="s">
        <v>447</v>
      </c>
      <c r="D207" s="321" t="s">
        <v>356</v>
      </c>
      <c r="E207" s="321" t="s">
        <v>399</v>
      </c>
      <c r="F207" s="321" t="s">
        <v>400</v>
      </c>
      <c r="G207" s="477">
        <v>43705</v>
      </c>
      <c r="H207" s="309" t="s">
        <v>19</v>
      </c>
      <c r="I207" s="290">
        <v>25.21752</v>
      </c>
      <c r="J207" s="290">
        <v>-80.193368329999998</v>
      </c>
      <c r="K207" s="290">
        <v>146</v>
      </c>
      <c r="L207" s="290">
        <v>44.5</v>
      </c>
      <c r="M207" s="290" t="s">
        <v>20</v>
      </c>
      <c r="N207" s="290" t="s">
        <v>21</v>
      </c>
      <c r="O207" s="290">
        <v>9</v>
      </c>
      <c r="P207" s="290">
        <v>30</v>
      </c>
      <c r="Q207" s="290" t="s">
        <v>935</v>
      </c>
      <c r="R207" s="402" t="s">
        <v>897</v>
      </c>
      <c r="S207" s="290" t="s">
        <v>786</v>
      </c>
      <c r="T207" s="479" t="s">
        <v>801</v>
      </c>
    </row>
    <row r="208" spans="1:20">
      <c r="A208" s="403" t="s">
        <v>449</v>
      </c>
      <c r="B208" s="290" t="s">
        <v>448</v>
      </c>
      <c r="C208" s="290" t="s">
        <v>449</v>
      </c>
      <c r="D208" s="321" t="s">
        <v>356</v>
      </c>
      <c r="E208" s="321" t="s">
        <v>399</v>
      </c>
      <c r="F208" s="321" t="s">
        <v>400</v>
      </c>
      <c r="G208" s="477">
        <v>43705</v>
      </c>
      <c r="H208" s="309" t="s">
        <v>19</v>
      </c>
      <c r="I208" s="290">
        <v>25.21752</v>
      </c>
      <c r="J208" s="290">
        <v>-80.193368329999998</v>
      </c>
      <c r="K208" s="290">
        <v>146</v>
      </c>
      <c r="L208" s="290">
        <v>44.5</v>
      </c>
      <c r="M208" s="290" t="s">
        <v>20</v>
      </c>
      <c r="N208" s="290" t="s">
        <v>21</v>
      </c>
      <c r="O208" s="290">
        <v>9</v>
      </c>
      <c r="P208" s="290">
        <v>30</v>
      </c>
      <c r="Q208" s="290" t="s">
        <v>935</v>
      </c>
      <c r="R208" s="402" t="s">
        <v>898</v>
      </c>
      <c r="S208" s="290" t="s">
        <v>790</v>
      </c>
      <c r="T208" s="479" t="s">
        <v>801</v>
      </c>
    </row>
    <row r="209" spans="1:20">
      <c r="A209" s="403" t="s">
        <v>451</v>
      </c>
      <c r="B209" s="290" t="s">
        <v>450</v>
      </c>
      <c r="C209" s="290" t="s">
        <v>451</v>
      </c>
      <c r="D209" s="321" t="s">
        <v>356</v>
      </c>
      <c r="E209" s="321" t="s">
        <v>399</v>
      </c>
      <c r="F209" s="321" t="s">
        <v>400</v>
      </c>
      <c r="G209" s="477">
        <v>43705</v>
      </c>
      <c r="H209" s="309" t="s">
        <v>19</v>
      </c>
      <c r="I209" s="290">
        <v>25.21752</v>
      </c>
      <c r="J209" s="290">
        <v>-80.193368329999998</v>
      </c>
      <c r="K209" s="290">
        <v>149</v>
      </c>
      <c r="L209" s="290">
        <v>45.4</v>
      </c>
      <c r="M209" s="290" t="s">
        <v>20</v>
      </c>
      <c r="N209" s="290" t="s">
        <v>21</v>
      </c>
      <c r="O209" s="290">
        <v>9</v>
      </c>
      <c r="P209" s="290">
        <v>30</v>
      </c>
      <c r="Q209" s="290" t="s">
        <v>936</v>
      </c>
      <c r="R209" s="402" t="s">
        <v>894</v>
      </c>
      <c r="S209" s="290" t="s">
        <v>775</v>
      </c>
      <c r="T209" s="479" t="s">
        <v>801</v>
      </c>
    </row>
    <row r="210" spans="1:20">
      <c r="A210" s="403" t="s">
        <v>925</v>
      </c>
      <c r="B210" s="290" t="s">
        <v>452</v>
      </c>
      <c r="C210" s="290" t="s">
        <v>453</v>
      </c>
      <c r="D210" s="321" t="s">
        <v>356</v>
      </c>
      <c r="E210" s="321" t="s">
        <v>399</v>
      </c>
      <c r="F210" s="321" t="s">
        <v>400</v>
      </c>
      <c r="G210" s="477">
        <v>43705</v>
      </c>
      <c r="H210" s="309" t="s">
        <v>19</v>
      </c>
      <c r="I210" s="290">
        <v>25.21752</v>
      </c>
      <c r="J210" s="290">
        <v>-80.193368329999998</v>
      </c>
      <c r="K210" s="290">
        <v>148</v>
      </c>
      <c r="L210" s="290">
        <v>45.1</v>
      </c>
      <c r="M210" s="290" t="s">
        <v>20</v>
      </c>
      <c r="N210" s="290" t="s">
        <v>21</v>
      </c>
      <c r="O210" s="290">
        <v>9</v>
      </c>
      <c r="P210" s="290">
        <v>30</v>
      </c>
      <c r="Q210" s="290" t="s">
        <v>936</v>
      </c>
      <c r="R210" s="402" t="s">
        <v>895</v>
      </c>
      <c r="S210" s="290" t="s">
        <v>780</v>
      </c>
      <c r="T210" s="479" t="s">
        <v>801</v>
      </c>
    </row>
    <row r="211" spans="1:20">
      <c r="A211" s="403" t="s">
        <v>602</v>
      </c>
      <c r="B211" s="290" t="s">
        <v>452</v>
      </c>
      <c r="C211" s="290" t="s">
        <v>453</v>
      </c>
      <c r="D211" s="321" t="s">
        <v>356</v>
      </c>
      <c r="E211" s="321" t="s">
        <v>399</v>
      </c>
      <c r="F211" s="321" t="s">
        <v>400</v>
      </c>
      <c r="G211" s="477">
        <v>43705</v>
      </c>
      <c r="H211" s="309" t="s">
        <v>19</v>
      </c>
      <c r="I211" s="290">
        <v>25.21752</v>
      </c>
      <c r="J211" s="290">
        <v>-80.193368329999998</v>
      </c>
      <c r="K211" s="290">
        <v>148</v>
      </c>
      <c r="L211" s="290">
        <v>45.1</v>
      </c>
      <c r="M211" s="290" t="s">
        <v>20</v>
      </c>
      <c r="N211" s="290" t="s">
        <v>21</v>
      </c>
      <c r="O211" s="290">
        <v>9</v>
      </c>
      <c r="P211" s="290">
        <v>30</v>
      </c>
      <c r="Q211" s="290" t="s">
        <v>851</v>
      </c>
      <c r="R211" s="402" t="s">
        <v>898</v>
      </c>
      <c r="S211" s="290" t="s">
        <v>790</v>
      </c>
      <c r="T211" s="479" t="s">
        <v>801</v>
      </c>
    </row>
    <row r="212" spans="1:20">
      <c r="A212" s="403" t="s">
        <v>631</v>
      </c>
      <c r="B212" s="290" t="s">
        <v>452</v>
      </c>
      <c r="C212" s="290" t="s">
        <v>453</v>
      </c>
      <c r="D212" s="321" t="s">
        <v>356</v>
      </c>
      <c r="E212" s="321" t="s">
        <v>399</v>
      </c>
      <c r="F212" s="321" t="s">
        <v>400</v>
      </c>
      <c r="G212" s="477">
        <v>43705</v>
      </c>
      <c r="H212" s="309" t="s">
        <v>19</v>
      </c>
      <c r="I212" s="290">
        <v>25.21752</v>
      </c>
      <c r="J212" s="290">
        <v>-80.193368329999998</v>
      </c>
      <c r="K212" s="290">
        <v>148</v>
      </c>
      <c r="L212" s="290">
        <v>45.1</v>
      </c>
      <c r="M212" s="290" t="s">
        <v>20</v>
      </c>
      <c r="N212" s="290" t="s">
        <v>21</v>
      </c>
      <c r="O212" s="290">
        <v>9</v>
      </c>
      <c r="P212" s="290">
        <v>30</v>
      </c>
      <c r="Q212" s="290" t="s">
        <v>939</v>
      </c>
      <c r="R212" s="402" t="s">
        <v>896</v>
      </c>
      <c r="S212" s="290" t="s">
        <v>783</v>
      </c>
      <c r="T212" s="479" t="s">
        <v>801</v>
      </c>
    </row>
    <row r="213" spans="1:20">
      <c r="A213" s="403" t="s">
        <v>455</v>
      </c>
      <c r="B213" s="290" t="s">
        <v>454</v>
      </c>
      <c r="C213" s="290" t="s">
        <v>455</v>
      </c>
      <c r="D213" s="321" t="s">
        <v>356</v>
      </c>
      <c r="E213" s="321" t="s">
        <v>399</v>
      </c>
      <c r="F213" s="321" t="s">
        <v>400</v>
      </c>
      <c r="G213" s="477">
        <v>43705</v>
      </c>
      <c r="H213" s="309" t="s">
        <v>19</v>
      </c>
      <c r="I213" s="290">
        <v>25.21752</v>
      </c>
      <c r="J213" s="290">
        <v>-80.193368329999998</v>
      </c>
      <c r="K213" s="290">
        <v>142</v>
      </c>
      <c r="L213" s="290">
        <v>43.3</v>
      </c>
      <c r="M213" s="290" t="s">
        <v>20</v>
      </c>
      <c r="N213" s="290" t="s">
        <v>21</v>
      </c>
      <c r="O213" s="290">
        <v>9</v>
      </c>
      <c r="P213" s="290">
        <v>30</v>
      </c>
      <c r="Q213" s="290" t="s">
        <v>936</v>
      </c>
      <c r="R213" s="402" t="s">
        <v>896</v>
      </c>
      <c r="S213" s="290" t="s">
        <v>783</v>
      </c>
      <c r="T213" s="479" t="s">
        <v>801</v>
      </c>
    </row>
    <row r="214" spans="1:20">
      <c r="A214" s="403" t="s">
        <v>457</v>
      </c>
      <c r="B214" s="290" t="s">
        <v>456</v>
      </c>
      <c r="C214" s="290" t="s">
        <v>457</v>
      </c>
      <c r="D214" s="321" t="s">
        <v>356</v>
      </c>
      <c r="E214" s="321" t="s">
        <v>399</v>
      </c>
      <c r="F214" s="321" t="s">
        <v>400</v>
      </c>
      <c r="G214" s="477">
        <v>43705</v>
      </c>
      <c r="H214" s="309" t="s">
        <v>19</v>
      </c>
      <c r="I214" s="290">
        <v>25.21752</v>
      </c>
      <c r="J214" s="290">
        <v>-80.193368329999998</v>
      </c>
      <c r="K214" s="290">
        <v>145</v>
      </c>
      <c r="L214" s="290">
        <v>44.2</v>
      </c>
      <c r="M214" s="290" t="s">
        <v>20</v>
      </c>
      <c r="N214" s="290" t="s">
        <v>21</v>
      </c>
      <c r="O214" s="290">
        <v>9</v>
      </c>
      <c r="P214" s="290">
        <v>30</v>
      </c>
      <c r="Q214" s="290" t="s">
        <v>936</v>
      </c>
      <c r="R214" s="402" t="s">
        <v>897</v>
      </c>
      <c r="S214" s="290" t="s">
        <v>786</v>
      </c>
      <c r="T214" s="479" t="s">
        <v>801</v>
      </c>
    </row>
    <row r="215" spans="1:20">
      <c r="A215" s="403" t="s">
        <v>459</v>
      </c>
      <c r="B215" s="290" t="s">
        <v>458</v>
      </c>
      <c r="C215" s="290" t="s">
        <v>459</v>
      </c>
      <c r="D215" s="321" t="s">
        <v>356</v>
      </c>
      <c r="E215" s="321" t="s">
        <v>399</v>
      </c>
      <c r="F215" s="321" t="s">
        <v>400</v>
      </c>
      <c r="G215" s="477">
        <v>43705</v>
      </c>
      <c r="H215" s="309" t="s">
        <v>19</v>
      </c>
      <c r="I215" s="290">
        <v>25.21752</v>
      </c>
      <c r="J215" s="290">
        <v>-80.193368329999998</v>
      </c>
      <c r="K215" s="290">
        <v>146</v>
      </c>
      <c r="L215" s="290">
        <v>44.5</v>
      </c>
      <c r="M215" s="290" t="s">
        <v>20</v>
      </c>
      <c r="N215" s="290" t="s">
        <v>21</v>
      </c>
      <c r="O215" s="290">
        <v>9</v>
      </c>
      <c r="P215" s="290">
        <v>30</v>
      </c>
      <c r="Q215" s="290" t="s">
        <v>936</v>
      </c>
      <c r="R215" s="402" t="s">
        <v>898</v>
      </c>
      <c r="S215" s="290" t="s">
        <v>790</v>
      </c>
      <c r="T215" s="479" t="s">
        <v>801</v>
      </c>
    </row>
    <row r="216" spans="1:20">
      <c r="A216" s="403" t="s">
        <v>461</v>
      </c>
      <c r="B216" s="290" t="s">
        <v>460</v>
      </c>
      <c r="C216" s="290" t="s">
        <v>461</v>
      </c>
      <c r="D216" s="321" t="s">
        <v>356</v>
      </c>
      <c r="E216" s="321" t="s">
        <v>399</v>
      </c>
      <c r="F216" s="321" t="s">
        <v>400</v>
      </c>
      <c r="G216" s="477">
        <v>43705</v>
      </c>
      <c r="H216" s="309" t="s">
        <v>19</v>
      </c>
      <c r="I216" s="290">
        <v>25.21752</v>
      </c>
      <c r="J216" s="290">
        <v>-80.193368329999998</v>
      </c>
      <c r="K216" s="290">
        <v>144</v>
      </c>
      <c r="L216" s="290">
        <v>43.9</v>
      </c>
      <c r="M216" s="290" t="s">
        <v>20</v>
      </c>
      <c r="N216" s="290" t="s">
        <v>21</v>
      </c>
      <c r="O216" s="290">
        <v>9</v>
      </c>
      <c r="P216" s="290">
        <v>30</v>
      </c>
      <c r="Q216" s="290" t="s">
        <v>937</v>
      </c>
      <c r="R216" s="402" t="s">
        <v>894</v>
      </c>
      <c r="S216" s="290" t="s">
        <v>775</v>
      </c>
      <c r="T216" s="479" t="s">
        <v>801</v>
      </c>
    </row>
    <row r="217" spans="1:20">
      <c r="A217" s="403" t="s">
        <v>463</v>
      </c>
      <c r="B217" s="290" t="s">
        <v>462</v>
      </c>
      <c r="C217" s="290" t="s">
        <v>463</v>
      </c>
      <c r="D217" s="321" t="s">
        <v>356</v>
      </c>
      <c r="E217" s="321" t="s">
        <v>399</v>
      </c>
      <c r="F217" s="321" t="s">
        <v>400</v>
      </c>
      <c r="G217" s="477">
        <v>43705</v>
      </c>
      <c r="H217" s="309" t="s">
        <v>19</v>
      </c>
      <c r="I217" s="290">
        <v>25.21752</v>
      </c>
      <c r="J217" s="290">
        <v>-80.193368329999998</v>
      </c>
      <c r="K217" s="290">
        <v>144</v>
      </c>
      <c r="L217" s="290">
        <v>43.9</v>
      </c>
      <c r="M217" s="290" t="s">
        <v>20</v>
      </c>
      <c r="N217" s="290" t="s">
        <v>21</v>
      </c>
      <c r="O217" s="290">
        <v>9</v>
      </c>
      <c r="P217" s="290">
        <v>30</v>
      </c>
      <c r="Q217" s="290" t="s">
        <v>937</v>
      </c>
      <c r="R217" s="402" t="s">
        <v>895</v>
      </c>
      <c r="S217" s="290" t="s">
        <v>780</v>
      </c>
      <c r="T217" s="479" t="s">
        <v>801</v>
      </c>
    </row>
    <row r="218" spans="1:20">
      <c r="A218" s="403" t="s">
        <v>465</v>
      </c>
      <c r="B218" s="290" t="s">
        <v>464</v>
      </c>
      <c r="C218" s="290" t="s">
        <v>465</v>
      </c>
      <c r="D218" s="321" t="s">
        <v>356</v>
      </c>
      <c r="E218" s="321" t="s">
        <v>399</v>
      </c>
      <c r="F218" s="321" t="s">
        <v>400</v>
      </c>
      <c r="G218" s="477">
        <v>43705</v>
      </c>
      <c r="H218" s="309" t="s">
        <v>19</v>
      </c>
      <c r="I218" s="290">
        <v>25.21752</v>
      </c>
      <c r="J218" s="290">
        <v>-80.193368329999998</v>
      </c>
      <c r="K218" s="290">
        <v>143</v>
      </c>
      <c r="L218" s="290">
        <v>43.6</v>
      </c>
      <c r="M218" s="290" t="s">
        <v>20</v>
      </c>
      <c r="N218" s="290" t="s">
        <v>21</v>
      </c>
      <c r="O218" s="290">
        <v>9</v>
      </c>
      <c r="P218" s="290">
        <v>30</v>
      </c>
      <c r="Q218" s="290" t="s">
        <v>937</v>
      </c>
      <c r="R218" s="402" t="s">
        <v>896</v>
      </c>
      <c r="S218" s="290" t="s">
        <v>783</v>
      </c>
      <c r="T218" s="479" t="s">
        <v>801</v>
      </c>
    </row>
    <row r="219" spans="1:20">
      <c r="A219" s="403" t="s">
        <v>467</v>
      </c>
      <c r="B219" s="290" t="s">
        <v>466</v>
      </c>
      <c r="C219" s="290" t="s">
        <v>467</v>
      </c>
      <c r="D219" s="321" t="s">
        <v>356</v>
      </c>
      <c r="E219" s="321" t="s">
        <v>399</v>
      </c>
      <c r="F219" s="321" t="s">
        <v>400</v>
      </c>
      <c r="G219" s="477">
        <v>43705</v>
      </c>
      <c r="H219" s="309" t="s">
        <v>19</v>
      </c>
      <c r="I219" s="290">
        <v>25.21752</v>
      </c>
      <c r="J219" s="290">
        <v>-80.193368329999998</v>
      </c>
      <c r="K219" s="290">
        <v>140</v>
      </c>
      <c r="L219" s="290">
        <v>42.7</v>
      </c>
      <c r="M219" s="290" t="s">
        <v>20</v>
      </c>
      <c r="N219" s="290" t="s">
        <v>21</v>
      </c>
      <c r="O219" s="290">
        <v>9</v>
      </c>
      <c r="P219" s="290">
        <v>30</v>
      </c>
      <c r="Q219" s="290" t="s">
        <v>937</v>
      </c>
      <c r="R219" s="402" t="s">
        <v>897</v>
      </c>
      <c r="S219" s="290" t="s">
        <v>786</v>
      </c>
      <c r="T219" s="479" t="s">
        <v>801</v>
      </c>
    </row>
    <row r="220" spans="1:20">
      <c r="A220" s="403" t="s">
        <v>469</v>
      </c>
      <c r="B220" s="290" t="s">
        <v>468</v>
      </c>
      <c r="C220" s="290" t="s">
        <v>469</v>
      </c>
      <c r="D220" s="321" t="s">
        <v>356</v>
      </c>
      <c r="E220" s="321" t="s">
        <v>399</v>
      </c>
      <c r="F220" s="321" t="s">
        <v>400</v>
      </c>
      <c r="G220" s="477">
        <v>43705</v>
      </c>
      <c r="H220" s="309" t="s">
        <v>19</v>
      </c>
      <c r="I220" s="290">
        <v>25.21752</v>
      </c>
      <c r="J220" s="290">
        <v>-80.193368329999998</v>
      </c>
      <c r="K220" s="290">
        <v>139</v>
      </c>
      <c r="L220" s="290">
        <v>42.4</v>
      </c>
      <c r="M220" s="290" t="s">
        <v>20</v>
      </c>
      <c r="N220" s="290" t="s">
        <v>21</v>
      </c>
      <c r="O220" s="290">
        <v>9</v>
      </c>
      <c r="P220" s="290">
        <v>30</v>
      </c>
      <c r="Q220" s="290" t="s">
        <v>937</v>
      </c>
      <c r="R220" s="402" t="s">
        <v>898</v>
      </c>
      <c r="S220" s="290" t="s">
        <v>790</v>
      </c>
      <c r="T220" s="479" t="s">
        <v>801</v>
      </c>
    </row>
    <row r="221" spans="1:20">
      <c r="A221" s="403" t="s">
        <v>471</v>
      </c>
      <c r="B221" s="290" t="s">
        <v>470</v>
      </c>
      <c r="C221" s="290" t="s">
        <v>471</v>
      </c>
      <c r="D221" s="321" t="s">
        <v>356</v>
      </c>
      <c r="E221" s="321" t="s">
        <v>399</v>
      </c>
      <c r="F221" s="321" t="s">
        <v>400</v>
      </c>
      <c r="G221" s="477">
        <v>43705</v>
      </c>
      <c r="H221" s="309" t="s">
        <v>19</v>
      </c>
      <c r="I221" s="290">
        <v>25.21752</v>
      </c>
      <c r="J221" s="290">
        <v>-80.193368329999998</v>
      </c>
      <c r="K221" s="290">
        <v>137</v>
      </c>
      <c r="L221" s="290">
        <v>41.8</v>
      </c>
      <c r="M221" s="290" t="s">
        <v>20</v>
      </c>
      <c r="N221" s="290" t="s">
        <v>21</v>
      </c>
      <c r="O221" s="290">
        <v>9</v>
      </c>
      <c r="P221" s="290">
        <v>30</v>
      </c>
      <c r="Q221" s="290" t="s">
        <v>938</v>
      </c>
      <c r="R221" s="402" t="s">
        <v>894</v>
      </c>
      <c r="S221" s="290" t="s">
        <v>775</v>
      </c>
      <c r="T221" s="479" t="s">
        <v>801</v>
      </c>
    </row>
    <row r="222" spans="1:20">
      <c r="A222" s="403" t="s">
        <v>473</v>
      </c>
      <c r="B222" s="290" t="s">
        <v>472</v>
      </c>
      <c r="C222" s="290" t="s">
        <v>473</v>
      </c>
      <c r="D222" s="321" t="s">
        <v>356</v>
      </c>
      <c r="E222" s="321" t="s">
        <v>399</v>
      </c>
      <c r="F222" s="321" t="s">
        <v>400</v>
      </c>
      <c r="G222" s="477">
        <v>43705</v>
      </c>
      <c r="H222" s="309" t="s">
        <v>19</v>
      </c>
      <c r="I222" s="290">
        <v>25.21752</v>
      </c>
      <c r="J222" s="290">
        <v>-80.193368329999998</v>
      </c>
      <c r="K222" s="290">
        <v>141</v>
      </c>
      <c r="L222" s="290">
        <v>43</v>
      </c>
      <c r="M222" s="290" t="s">
        <v>20</v>
      </c>
      <c r="N222" s="290" t="s">
        <v>21</v>
      </c>
      <c r="O222" s="290">
        <v>9</v>
      </c>
      <c r="P222" s="290">
        <v>30</v>
      </c>
      <c r="Q222" s="290" t="s">
        <v>938</v>
      </c>
      <c r="R222" s="402" t="s">
        <v>895</v>
      </c>
      <c r="S222" s="290" t="s">
        <v>780</v>
      </c>
      <c r="T222" s="479" t="s">
        <v>801</v>
      </c>
    </row>
    <row r="223" spans="1:20">
      <c r="A223" s="403" t="s">
        <v>475</v>
      </c>
      <c r="B223" s="290" t="s">
        <v>474</v>
      </c>
      <c r="C223" s="290" t="s">
        <v>475</v>
      </c>
      <c r="D223" s="321" t="s">
        <v>356</v>
      </c>
      <c r="E223" s="321" t="s">
        <v>399</v>
      </c>
      <c r="F223" s="321" t="s">
        <v>400</v>
      </c>
      <c r="G223" s="477">
        <v>43705</v>
      </c>
      <c r="H223" s="309" t="s">
        <v>19</v>
      </c>
      <c r="I223" s="290">
        <v>25.21752</v>
      </c>
      <c r="J223" s="290">
        <v>-80.193368329999998</v>
      </c>
      <c r="K223" s="290">
        <v>141</v>
      </c>
      <c r="L223" s="290">
        <v>43</v>
      </c>
      <c r="M223" s="290" t="s">
        <v>20</v>
      </c>
      <c r="N223" s="290" t="s">
        <v>21</v>
      </c>
      <c r="O223" s="290">
        <v>10</v>
      </c>
      <c r="P223" s="290">
        <v>30</v>
      </c>
      <c r="Q223" s="290" t="s">
        <v>938</v>
      </c>
      <c r="R223" s="402" t="s">
        <v>896</v>
      </c>
      <c r="S223" s="290" t="s">
        <v>783</v>
      </c>
      <c r="T223" s="479" t="s">
        <v>801</v>
      </c>
    </row>
    <row r="224" spans="1:20">
      <c r="A224" s="403" t="s">
        <v>477</v>
      </c>
      <c r="B224" s="290" t="s">
        <v>476</v>
      </c>
      <c r="C224" s="290" t="s">
        <v>477</v>
      </c>
      <c r="D224" s="321" t="s">
        <v>356</v>
      </c>
      <c r="E224" s="321" t="s">
        <v>399</v>
      </c>
      <c r="F224" s="321" t="s">
        <v>407</v>
      </c>
      <c r="G224" s="477">
        <v>43705</v>
      </c>
      <c r="H224" s="309" t="s">
        <v>19</v>
      </c>
      <c r="I224" s="290">
        <v>25.220359999999999</v>
      </c>
      <c r="J224" s="290">
        <v>-80.200943330000001</v>
      </c>
      <c r="K224" s="290">
        <v>92</v>
      </c>
      <c r="L224" s="290">
        <v>28</v>
      </c>
      <c r="M224" s="290" t="s">
        <v>41</v>
      </c>
      <c r="N224" s="290" t="s">
        <v>42</v>
      </c>
      <c r="O224" s="290">
        <v>10</v>
      </c>
      <c r="P224" s="290">
        <v>30</v>
      </c>
      <c r="Q224" s="290" t="s">
        <v>938</v>
      </c>
      <c r="R224" s="402" t="s">
        <v>897</v>
      </c>
      <c r="S224" s="290" t="s">
        <v>786</v>
      </c>
      <c r="T224" s="479" t="s">
        <v>801</v>
      </c>
    </row>
    <row r="225" spans="1:20">
      <c r="A225" s="403" t="s">
        <v>479</v>
      </c>
      <c r="B225" s="290" t="s">
        <v>478</v>
      </c>
      <c r="C225" s="290" t="s">
        <v>479</v>
      </c>
      <c r="D225" s="321" t="s">
        <v>356</v>
      </c>
      <c r="E225" s="321" t="s">
        <v>399</v>
      </c>
      <c r="F225" s="321" t="s">
        <v>407</v>
      </c>
      <c r="G225" s="477">
        <v>43705</v>
      </c>
      <c r="H225" s="309" t="s">
        <v>19</v>
      </c>
      <c r="I225" s="290">
        <v>25.220359999999999</v>
      </c>
      <c r="J225" s="290">
        <v>-80.200943330000001</v>
      </c>
      <c r="K225" s="290">
        <v>89</v>
      </c>
      <c r="L225" s="290">
        <v>27.1</v>
      </c>
      <c r="M225" s="290" t="s">
        <v>41</v>
      </c>
      <c r="N225" s="290" t="s">
        <v>42</v>
      </c>
      <c r="O225" s="290">
        <v>10</v>
      </c>
      <c r="P225" s="290">
        <v>30</v>
      </c>
      <c r="Q225" s="290" t="s">
        <v>938</v>
      </c>
      <c r="R225" s="402" t="s">
        <v>898</v>
      </c>
      <c r="S225" s="290" t="s">
        <v>790</v>
      </c>
      <c r="T225" s="479" t="s">
        <v>801</v>
      </c>
    </row>
    <row r="226" spans="1:20">
      <c r="A226" s="403" t="s">
        <v>481</v>
      </c>
      <c r="B226" s="290" t="s">
        <v>480</v>
      </c>
      <c r="C226" s="290" t="s">
        <v>481</v>
      </c>
      <c r="D226" s="321" t="s">
        <v>356</v>
      </c>
      <c r="E226" s="321" t="s">
        <v>399</v>
      </c>
      <c r="F226" s="321" t="s">
        <v>407</v>
      </c>
      <c r="G226" s="477">
        <v>43705</v>
      </c>
      <c r="H226" s="309" t="s">
        <v>19</v>
      </c>
      <c r="I226" s="290">
        <v>25.220359999999999</v>
      </c>
      <c r="J226" s="290">
        <v>-80.200943330000001</v>
      </c>
      <c r="K226" s="290">
        <v>91</v>
      </c>
      <c r="L226" s="290">
        <v>27.7</v>
      </c>
      <c r="M226" s="290" t="s">
        <v>41</v>
      </c>
      <c r="N226" s="290" t="s">
        <v>42</v>
      </c>
      <c r="O226" s="290">
        <v>10</v>
      </c>
      <c r="P226" s="290">
        <v>30</v>
      </c>
      <c r="Q226" s="290" t="s">
        <v>851</v>
      </c>
      <c r="R226" s="402" t="s">
        <v>894</v>
      </c>
      <c r="S226" s="290" t="s">
        <v>775</v>
      </c>
      <c r="T226" s="479" t="s">
        <v>801</v>
      </c>
    </row>
    <row r="227" spans="1:20" ht="17" thickBot="1">
      <c r="A227" s="438" t="s">
        <v>483</v>
      </c>
      <c r="B227" s="292" t="s">
        <v>482</v>
      </c>
      <c r="C227" s="292" t="s">
        <v>483</v>
      </c>
      <c r="D227" s="331" t="s">
        <v>356</v>
      </c>
      <c r="E227" s="331" t="s">
        <v>399</v>
      </c>
      <c r="F227" s="331" t="s">
        <v>407</v>
      </c>
      <c r="G227" s="480">
        <v>43705</v>
      </c>
      <c r="H227" s="310" t="s">
        <v>19</v>
      </c>
      <c r="I227" s="292">
        <v>25.220359999999999</v>
      </c>
      <c r="J227" s="292">
        <v>-80.200943330000001</v>
      </c>
      <c r="K227" s="292">
        <v>84</v>
      </c>
      <c r="L227" s="292">
        <v>25.6</v>
      </c>
      <c r="M227" s="292" t="s">
        <v>41</v>
      </c>
      <c r="N227" s="292" t="s">
        <v>42</v>
      </c>
      <c r="O227" s="292">
        <v>10</v>
      </c>
      <c r="P227" s="292">
        <v>30</v>
      </c>
      <c r="Q227" s="292" t="s">
        <v>851</v>
      </c>
      <c r="R227" s="292" t="s">
        <v>895</v>
      </c>
      <c r="S227" s="292" t="s">
        <v>780</v>
      </c>
      <c r="T227" s="481" t="s">
        <v>801</v>
      </c>
    </row>
  </sheetData>
  <phoneticPr fontId="9" type="noConversion"/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91F9-F76A-C547-ADCD-7BD1B4B04A14}">
  <sheetPr>
    <pageSetUpPr fitToPage="1"/>
  </sheetPr>
  <dimension ref="A1:G221"/>
  <sheetViews>
    <sheetView workbookViewId="0">
      <selection activeCell="I38" sqref="I38"/>
    </sheetView>
  </sheetViews>
  <sheetFormatPr baseColWidth="10" defaultColWidth="10.7109375" defaultRowHeight="16"/>
  <cols>
    <col min="1" max="1" width="7.140625" style="13" bestFit="1" customWidth="1"/>
    <col min="2" max="3" width="7.42578125" style="13" bestFit="1" customWidth="1"/>
    <col min="4" max="4" width="10.7109375" style="13"/>
    <col min="5" max="5" width="5.28515625" style="13" bestFit="1" customWidth="1"/>
    <col min="6" max="6" width="9.140625" style="277" bestFit="1" customWidth="1"/>
    <col min="7" max="16384" width="10.7109375" style="13"/>
  </cols>
  <sheetData>
    <row r="1" spans="1:7" ht="35" thickBot="1">
      <c r="A1" s="97" t="s">
        <v>484</v>
      </c>
      <c r="B1" s="323" t="s">
        <v>485</v>
      </c>
      <c r="C1" s="323" t="s">
        <v>486</v>
      </c>
      <c r="D1" s="324" t="s">
        <v>487</v>
      </c>
      <c r="E1" s="334" t="s">
        <v>488</v>
      </c>
      <c r="F1" s="284" t="s">
        <v>489</v>
      </c>
    </row>
    <row r="2" spans="1:7" ht="17" thickTop="1">
      <c r="A2" s="294" t="s">
        <v>18</v>
      </c>
      <c r="B2" s="322">
        <v>1.89</v>
      </c>
      <c r="C2" s="322">
        <v>1.71</v>
      </c>
      <c r="D2" s="322">
        <v>118</v>
      </c>
      <c r="E2" s="335" t="s">
        <v>490</v>
      </c>
      <c r="F2" s="285"/>
      <c r="G2" s="13" t="s">
        <v>491</v>
      </c>
    </row>
    <row r="3" spans="1:7">
      <c r="A3" s="295" t="s">
        <v>23</v>
      </c>
      <c r="B3" s="283">
        <v>1.9</v>
      </c>
      <c r="C3" s="283">
        <v>1.77</v>
      </c>
      <c r="D3" s="283">
        <v>107</v>
      </c>
      <c r="E3" s="288" t="s">
        <v>490</v>
      </c>
      <c r="F3" s="305"/>
      <c r="G3" s="13" t="s">
        <v>492</v>
      </c>
    </row>
    <row r="4" spans="1:7">
      <c r="A4" s="295" t="s">
        <v>25</v>
      </c>
      <c r="B4" s="283">
        <v>1.91</v>
      </c>
      <c r="C4" s="283">
        <v>1.8</v>
      </c>
      <c r="D4" s="283">
        <v>81.3</v>
      </c>
      <c r="E4" s="288" t="s">
        <v>490</v>
      </c>
      <c r="F4" s="305"/>
      <c r="G4" s="13" t="s">
        <v>493</v>
      </c>
    </row>
    <row r="5" spans="1:7">
      <c r="A5" s="295" t="s">
        <v>27</v>
      </c>
      <c r="B5" s="283">
        <v>1.76</v>
      </c>
      <c r="C5" s="283">
        <v>1.81</v>
      </c>
      <c r="D5" s="283">
        <v>82.3</v>
      </c>
      <c r="E5" s="288" t="s">
        <v>490</v>
      </c>
      <c r="F5" s="305"/>
    </row>
    <row r="6" spans="1:7">
      <c r="A6" s="295" t="s">
        <v>29</v>
      </c>
      <c r="B6" s="283">
        <v>1.83</v>
      </c>
      <c r="C6" s="283">
        <v>1.96</v>
      </c>
      <c r="D6" s="283">
        <v>48.7</v>
      </c>
      <c r="E6" s="288" t="s">
        <v>490</v>
      </c>
      <c r="F6" s="305"/>
    </row>
    <row r="7" spans="1:7">
      <c r="A7" s="287" t="s">
        <v>31</v>
      </c>
      <c r="B7" s="283">
        <v>1.89</v>
      </c>
      <c r="C7" s="283">
        <v>1.73</v>
      </c>
      <c r="D7" s="290">
        <v>42.3</v>
      </c>
      <c r="E7" s="288" t="s">
        <v>490</v>
      </c>
      <c r="F7" s="305"/>
    </row>
    <row r="8" spans="1:7">
      <c r="A8" s="295" t="s">
        <v>33</v>
      </c>
      <c r="B8" s="283">
        <v>1.85</v>
      </c>
      <c r="C8" s="283">
        <v>1.7</v>
      </c>
      <c r="D8" s="283">
        <v>119</v>
      </c>
      <c r="E8" s="288" t="s">
        <v>490</v>
      </c>
      <c r="F8" s="305"/>
    </row>
    <row r="9" spans="1:7">
      <c r="A9" s="320" t="s">
        <v>35</v>
      </c>
      <c r="B9" s="290">
        <v>1.94</v>
      </c>
      <c r="C9" s="290">
        <v>1.74</v>
      </c>
      <c r="D9" s="290">
        <v>108</v>
      </c>
      <c r="E9" s="288" t="s">
        <v>490</v>
      </c>
      <c r="F9" s="336" t="s">
        <v>494</v>
      </c>
    </row>
    <row r="10" spans="1:7">
      <c r="A10" s="295" t="s">
        <v>37</v>
      </c>
      <c r="B10" s="283">
        <v>1.81</v>
      </c>
      <c r="C10" s="283">
        <v>1.89</v>
      </c>
      <c r="D10" s="283">
        <v>78.7</v>
      </c>
      <c r="E10" s="288" t="s">
        <v>490</v>
      </c>
      <c r="F10" s="305"/>
    </row>
    <row r="11" spans="1:7">
      <c r="A11" s="295" t="s">
        <v>40</v>
      </c>
      <c r="B11" s="283">
        <v>1.83</v>
      </c>
      <c r="C11" s="283">
        <v>1.75</v>
      </c>
      <c r="D11" s="283">
        <v>77.2</v>
      </c>
      <c r="E11" s="288" t="s">
        <v>490</v>
      </c>
      <c r="F11" s="305"/>
    </row>
    <row r="12" spans="1:7">
      <c r="A12" s="295" t="s">
        <v>45</v>
      </c>
      <c r="B12" s="283">
        <v>1.9</v>
      </c>
      <c r="C12" s="283">
        <v>1.71</v>
      </c>
      <c r="D12" s="283">
        <v>60.3</v>
      </c>
      <c r="E12" s="288" t="s">
        <v>490</v>
      </c>
      <c r="F12" s="305"/>
    </row>
    <row r="13" spans="1:7">
      <c r="A13" s="320" t="s">
        <v>47</v>
      </c>
      <c r="B13" s="290">
        <v>1.91</v>
      </c>
      <c r="C13" s="290">
        <v>1.78</v>
      </c>
      <c r="D13">
        <v>87.1</v>
      </c>
      <c r="E13" s="288" t="s">
        <v>490</v>
      </c>
      <c r="F13" s="336" t="s">
        <v>494</v>
      </c>
    </row>
    <row r="14" spans="1:7">
      <c r="A14" s="287" t="s">
        <v>49</v>
      </c>
      <c r="B14" s="283">
        <v>1.85</v>
      </c>
      <c r="C14" s="283">
        <v>1.72</v>
      </c>
      <c r="D14" s="290">
        <v>30.7</v>
      </c>
      <c r="E14" s="288" t="s">
        <v>490</v>
      </c>
      <c r="F14" s="305"/>
    </row>
    <row r="15" spans="1:7">
      <c r="A15" s="287" t="s">
        <v>51</v>
      </c>
      <c r="B15" s="283">
        <v>1.87</v>
      </c>
      <c r="C15" s="283">
        <v>1.72</v>
      </c>
      <c r="D15" s="290">
        <v>56.9</v>
      </c>
      <c r="E15" s="288" t="s">
        <v>490</v>
      </c>
      <c r="F15" s="305"/>
    </row>
    <row r="16" spans="1:7">
      <c r="A16" s="287" t="s">
        <v>53</v>
      </c>
      <c r="B16" s="283">
        <v>1.84</v>
      </c>
      <c r="C16" s="283">
        <v>1.74</v>
      </c>
      <c r="D16" s="290">
        <v>55.3</v>
      </c>
      <c r="E16" s="288" t="s">
        <v>490</v>
      </c>
      <c r="F16" s="305"/>
    </row>
    <row r="17" spans="1:6">
      <c r="A17" s="295" t="s">
        <v>55</v>
      </c>
      <c r="B17" s="283">
        <v>1.87</v>
      </c>
      <c r="C17" s="283">
        <v>1.87</v>
      </c>
      <c r="D17" s="283">
        <v>193</v>
      </c>
      <c r="E17" s="288" t="s">
        <v>490</v>
      </c>
      <c r="F17" s="305"/>
    </row>
    <row r="18" spans="1:6">
      <c r="A18" s="295" t="s">
        <v>57</v>
      </c>
      <c r="B18" s="283">
        <v>1.86</v>
      </c>
      <c r="C18" s="283">
        <v>1.82</v>
      </c>
      <c r="D18" s="283">
        <v>172</v>
      </c>
      <c r="E18" s="288" t="s">
        <v>490</v>
      </c>
      <c r="F18" s="305"/>
    </row>
    <row r="19" spans="1:6">
      <c r="A19" s="295" t="s">
        <v>59</v>
      </c>
      <c r="B19" s="283">
        <v>1.85</v>
      </c>
      <c r="C19" s="283">
        <v>1.73</v>
      </c>
      <c r="D19" s="283">
        <v>61.9</v>
      </c>
      <c r="E19" s="288" t="s">
        <v>490</v>
      </c>
      <c r="F19" s="305"/>
    </row>
    <row r="20" spans="1:6">
      <c r="A20" s="287" t="s">
        <v>61</v>
      </c>
      <c r="B20" s="283">
        <v>1.87</v>
      </c>
      <c r="C20" s="283">
        <v>1.77</v>
      </c>
      <c r="D20" s="290">
        <v>91.3</v>
      </c>
      <c r="E20" s="288" t="s">
        <v>490</v>
      </c>
      <c r="F20" s="305"/>
    </row>
    <row r="21" spans="1:6">
      <c r="A21" s="320" t="s">
        <v>63</v>
      </c>
      <c r="B21" s="290">
        <v>1.91</v>
      </c>
      <c r="C21" s="290">
        <v>1.85</v>
      </c>
      <c r="D21" s="290">
        <v>164</v>
      </c>
      <c r="E21" s="288" t="s">
        <v>490</v>
      </c>
      <c r="F21" s="336" t="s">
        <v>494</v>
      </c>
    </row>
    <row r="22" spans="1:6">
      <c r="A22" s="295" t="s">
        <v>65</v>
      </c>
      <c r="B22" s="283">
        <v>1.88</v>
      </c>
      <c r="C22" s="283">
        <v>1.78</v>
      </c>
      <c r="D22" s="283">
        <v>248</v>
      </c>
      <c r="E22" s="288" t="s">
        <v>490</v>
      </c>
      <c r="F22" s="305"/>
    </row>
    <row r="23" spans="1:6">
      <c r="A23" s="295" t="s">
        <v>67</v>
      </c>
      <c r="B23" s="283">
        <v>1.86</v>
      </c>
      <c r="C23" s="283">
        <v>1.8</v>
      </c>
      <c r="D23" s="283">
        <v>275</v>
      </c>
      <c r="E23" s="288" t="s">
        <v>490</v>
      </c>
      <c r="F23" s="305"/>
    </row>
    <row r="24" spans="1:6">
      <c r="A24" s="295" t="s">
        <v>69</v>
      </c>
      <c r="B24" s="283">
        <v>1.84</v>
      </c>
      <c r="C24" s="283">
        <v>1.83</v>
      </c>
      <c r="D24" s="283">
        <v>122</v>
      </c>
      <c r="E24" s="288" t="s">
        <v>490</v>
      </c>
      <c r="F24" s="305"/>
    </row>
    <row r="25" spans="1:6" ht="17" thickBot="1">
      <c r="A25" s="325" t="s">
        <v>71</v>
      </c>
      <c r="B25" s="304">
        <v>1.85</v>
      </c>
      <c r="C25" s="304">
        <v>2.09</v>
      </c>
      <c r="D25" s="304">
        <v>122</v>
      </c>
      <c r="E25" s="332" t="s">
        <v>490</v>
      </c>
      <c r="F25" s="337"/>
    </row>
    <row r="26" spans="1:6">
      <c r="A26" s="303" t="s">
        <v>73</v>
      </c>
      <c r="B26" s="300">
        <v>1.89</v>
      </c>
      <c r="C26" s="300">
        <v>2.06</v>
      </c>
      <c r="D26" s="300">
        <v>83.6</v>
      </c>
      <c r="E26" s="326" t="s">
        <v>490</v>
      </c>
      <c r="F26" s="327"/>
    </row>
    <row r="27" spans="1:6">
      <c r="A27" s="295" t="s">
        <v>76</v>
      </c>
      <c r="B27" s="283">
        <v>1.88</v>
      </c>
      <c r="C27" s="283">
        <v>1.85</v>
      </c>
      <c r="D27" s="283">
        <v>123</v>
      </c>
      <c r="E27" s="321" t="s">
        <v>490</v>
      </c>
      <c r="F27" s="328"/>
    </row>
    <row r="28" spans="1:6">
      <c r="A28" s="320" t="s">
        <v>78</v>
      </c>
      <c r="B28" s="290">
        <v>1.86</v>
      </c>
      <c r="C28" s="290">
        <v>1.74</v>
      </c>
      <c r="D28" s="290">
        <v>111</v>
      </c>
      <c r="E28" s="321" t="s">
        <v>490</v>
      </c>
      <c r="F28" s="329" t="s">
        <v>494</v>
      </c>
    </row>
    <row r="29" spans="1:6">
      <c r="A29" s="295" t="s">
        <v>80</v>
      </c>
      <c r="B29" s="283">
        <v>1.84</v>
      </c>
      <c r="C29" s="283">
        <v>1.95</v>
      </c>
      <c r="D29" s="283">
        <v>138</v>
      </c>
      <c r="E29" s="321" t="s">
        <v>490</v>
      </c>
      <c r="F29" s="328"/>
    </row>
    <row r="30" spans="1:6">
      <c r="A30" s="295" t="s">
        <v>82</v>
      </c>
      <c r="B30" s="283">
        <v>1.85</v>
      </c>
      <c r="C30" s="283">
        <v>1.88</v>
      </c>
      <c r="D30" s="283">
        <v>45.1</v>
      </c>
      <c r="E30" s="321" t="s">
        <v>490</v>
      </c>
      <c r="F30" s="328"/>
    </row>
    <row r="31" spans="1:6">
      <c r="A31" s="287" t="s">
        <v>84</v>
      </c>
      <c r="B31" s="283">
        <v>1.91</v>
      </c>
      <c r="C31" s="283">
        <v>1.71</v>
      </c>
      <c r="D31" s="283">
        <v>71.900000000000006</v>
      </c>
      <c r="E31" s="321" t="s">
        <v>490</v>
      </c>
      <c r="F31" s="328"/>
    </row>
    <row r="32" spans="1:6">
      <c r="A32" s="295" t="s">
        <v>86</v>
      </c>
      <c r="B32" s="283">
        <v>1.81</v>
      </c>
      <c r="C32" s="283">
        <v>2</v>
      </c>
      <c r="D32">
        <v>115</v>
      </c>
      <c r="E32" s="321" t="s">
        <v>490</v>
      </c>
      <c r="F32" s="330"/>
    </row>
    <row r="33" spans="1:6">
      <c r="A33" s="295" t="s">
        <v>88</v>
      </c>
      <c r="B33" s="283">
        <v>1.9</v>
      </c>
      <c r="C33" s="283">
        <v>1.73</v>
      </c>
      <c r="D33">
        <v>193</v>
      </c>
      <c r="E33" s="321" t="s">
        <v>490</v>
      </c>
      <c r="F33" s="330"/>
    </row>
    <row r="34" spans="1:6">
      <c r="A34" s="295" t="s">
        <v>90</v>
      </c>
      <c r="B34" s="283">
        <v>1.88</v>
      </c>
      <c r="C34" s="283">
        <v>2.13</v>
      </c>
      <c r="D34" s="283">
        <v>64.400000000000006</v>
      </c>
      <c r="E34" s="321" t="s">
        <v>490</v>
      </c>
      <c r="F34" s="328"/>
    </row>
    <row r="35" spans="1:6">
      <c r="A35" s="295" t="s">
        <v>92</v>
      </c>
      <c r="B35" s="283">
        <v>1.85</v>
      </c>
      <c r="C35" s="283">
        <v>1.75</v>
      </c>
      <c r="D35" s="283">
        <v>84.3</v>
      </c>
      <c r="E35" s="321" t="s">
        <v>490</v>
      </c>
      <c r="F35" s="328"/>
    </row>
    <row r="36" spans="1:6">
      <c r="A36" s="295" t="s">
        <v>94</v>
      </c>
      <c r="B36" s="283">
        <v>1.88</v>
      </c>
      <c r="C36" s="283">
        <v>1.73</v>
      </c>
      <c r="D36" s="283">
        <v>60.9</v>
      </c>
      <c r="E36" s="321" t="s">
        <v>490</v>
      </c>
      <c r="F36" s="328"/>
    </row>
    <row r="37" spans="1:6">
      <c r="A37" s="295" t="s">
        <v>96</v>
      </c>
      <c r="B37" s="283">
        <v>1.87</v>
      </c>
      <c r="C37" s="283">
        <v>2.25</v>
      </c>
      <c r="D37" s="283">
        <v>65.2</v>
      </c>
      <c r="E37" s="321" t="s">
        <v>490</v>
      </c>
      <c r="F37" s="328"/>
    </row>
    <row r="38" spans="1:6">
      <c r="A38" s="295" t="s">
        <v>98</v>
      </c>
      <c r="B38" s="283">
        <v>1.9</v>
      </c>
      <c r="C38" s="283">
        <v>1.73</v>
      </c>
      <c r="D38" s="283">
        <v>90.7</v>
      </c>
      <c r="E38" s="321" t="s">
        <v>490</v>
      </c>
      <c r="F38" s="328"/>
    </row>
    <row r="39" spans="1:6">
      <c r="A39" s="295" t="s">
        <v>100</v>
      </c>
      <c r="B39" s="283">
        <v>1.89</v>
      </c>
      <c r="C39" s="283">
        <v>1.86</v>
      </c>
      <c r="D39" s="283">
        <v>176</v>
      </c>
      <c r="E39" s="321" t="s">
        <v>490</v>
      </c>
      <c r="F39" s="328"/>
    </row>
    <row r="40" spans="1:6">
      <c r="A40" s="295" t="s">
        <v>102</v>
      </c>
      <c r="B40" s="283">
        <v>1.83</v>
      </c>
      <c r="C40" s="283">
        <v>1.86</v>
      </c>
      <c r="D40" s="283">
        <v>80.400000000000006</v>
      </c>
      <c r="E40" s="321" t="s">
        <v>490</v>
      </c>
      <c r="F40" s="328"/>
    </row>
    <row r="41" spans="1:6">
      <c r="A41" s="320" t="s">
        <v>104</v>
      </c>
      <c r="B41" s="283">
        <v>1.91</v>
      </c>
      <c r="C41" s="283">
        <v>1.7</v>
      </c>
      <c r="D41">
        <v>152</v>
      </c>
      <c r="E41" s="321" t="s">
        <v>490</v>
      </c>
      <c r="F41" s="329" t="s">
        <v>494</v>
      </c>
    </row>
    <row r="42" spans="1:6">
      <c r="A42" s="295" t="s">
        <v>106</v>
      </c>
      <c r="B42" s="283">
        <v>1.86</v>
      </c>
      <c r="C42" s="283">
        <v>1.71</v>
      </c>
      <c r="D42" s="283">
        <v>146</v>
      </c>
      <c r="E42" s="321" t="s">
        <v>490</v>
      </c>
      <c r="F42" s="328"/>
    </row>
    <row r="43" spans="1:6">
      <c r="A43" s="295" t="s">
        <v>108</v>
      </c>
      <c r="B43" s="283">
        <v>1.91</v>
      </c>
      <c r="C43" s="283">
        <v>1.75</v>
      </c>
      <c r="D43" s="283">
        <v>87.8</v>
      </c>
      <c r="E43" s="321" t="s">
        <v>490</v>
      </c>
      <c r="F43" s="328"/>
    </row>
    <row r="44" spans="1:6">
      <c r="A44" s="295" t="s">
        <v>110</v>
      </c>
      <c r="B44" s="283">
        <v>1.87</v>
      </c>
      <c r="C44" s="283">
        <v>2.16</v>
      </c>
      <c r="D44" s="283">
        <v>100</v>
      </c>
      <c r="E44" s="321" t="s">
        <v>490</v>
      </c>
      <c r="F44" s="328"/>
    </row>
    <row r="45" spans="1:6">
      <c r="A45" s="295" t="s">
        <v>112</v>
      </c>
      <c r="B45" s="283">
        <v>1.9</v>
      </c>
      <c r="C45" s="283">
        <v>1.81</v>
      </c>
      <c r="D45" s="283">
        <v>180</v>
      </c>
      <c r="E45" s="321" t="s">
        <v>490</v>
      </c>
      <c r="F45" s="328"/>
    </row>
    <row r="46" spans="1:6">
      <c r="A46" s="295" t="s">
        <v>114</v>
      </c>
      <c r="B46" s="283">
        <v>1.88</v>
      </c>
      <c r="C46" s="283">
        <v>1.9</v>
      </c>
      <c r="D46" s="283">
        <v>123</v>
      </c>
      <c r="E46" s="321" t="s">
        <v>490</v>
      </c>
      <c r="F46" s="328"/>
    </row>
    <row r="47" spans="1:6">
      <c r="A47" s="295" t="s">
        <v>116</v>
      </c>
      <c r="B47" s="283">
        <v>1.87</v>
      </c>
      <c r="C47" s="283">
        <v>2.0299999999999998</v>
      </c>
      <c r="D47" s="283">
        <v>123</v>
      </c>
      <c r="E47" s="321" t="s">
        <v>490</v>
      </c>
      <c r="F47" s="328"/>
    </row>
    <row r="48" spans="1:6">
      <c r="A48" s="295" t="s">
        <v>118</v>
      </c>
      <c r="B48" s="283">
        <v>1.9</v>
      </c>
      <c r="C48" s="283">
        <v>1.89</v>
      </c>
      <c r="D48" s="283">
        <v>123</v>
      </c>
      <c r="E48" s="321" t="s">
        <v>490</v>
      </c>
      <c r="F48" s="328"/>
    </row>
    <row r="49" spans="1:6" ht="17" thickBot="1">
      <c r="A49" s="296" t="s">
        <v>120</v>
      </c>
      <c r="B49" s="298">
        <v>1.86</v>
      </c>
      <c r="C49" s="298">
        <v>2.17</v>
      </c>
      <c r="D49" s="298">
        <v>132</v>
      </c>
      <c r="E49" s="331" t="s">
        <v>490</v>
      </c>
      <c r="F49" s="306"/>
    </row>
    <row r="50" spans="1:6">
      <c r="A50" s="294" t="s">
        <v>122</v>
      </c>
      <c r="B50" s="322">
        <v>1.91</v>
      </c>
      <c r="C50" s="322">
        <v>1.87</v>
      </c>
      <c r="D50" s="322">
        <v>233</v>
      </c>
      <c r="E50" s="338" t="s">
        <v>490</v>
      </c>
      <c r="F50" s="333"/>
    </row>
    <row r="51" spans="1:6">
      <c r="A51" s="295" t="s">
        <v>124</v>
      </c>
      <c r="B51" s="283">
        <v>1.89</v>
      </c>
      <c r="C51" s="283">
        <v>1.89</v>
      </c>
      <c r="D51" s="283">
        <v>149</v>
      </c>
      <c r="E51" s="321" t="s">
        <v>490</v>
      </c>
      <c r="F51" s="328"/>
    </row>
    <row r="52" spans="1:6">
      <c r="A52" s="286" t="s">
        <v>126</v>
      </c>
      <c r="B52" s="290">
        <v>1.83</v>
      </c>
      <c r="C52" s="290">
        <v>2.08</v>
      </c>
      <c r="D52">
        <v>180</v>
      </c>
      <c r="E52" s="321" t="s">
        <v>490</v>
      </c>
      <c r="F52" s="329" t="s">
        <v>494</v>
      </c>
    </row>
    <row r="53" spans="1:6">
      <c r="A53" s="295" t="s">
        <v>128</v>
      </c>
      <c r="B53" s="283">
        <v>1.83</v>
      </c>
      <c r="C53" s="283">
        <v>2</v>
      </c>
      <c r="D53" s="283">
        <v>165</v>
      </c>
      <c r="E53" s="321" t="s">
        <v>490</v>
      </c>
      <c r="F53" s="328"/>
    </row>
    <row r="54" spans="1:6">
      <c r="A54" s="295" t="s">
        <v>130</v>
      </c>
      <c r="B54" s="283">
        <v>1.87</v>
      </c>
      <c r="C54" s="283">
        <v>1.72</v>
      </c>
      <c r="D54" s="283">
        <v>167</v>
      </c>
      <c r="E54" s="321" t="s">
        <v>490</v>
      </c>
      <c r="F54" s="328"/>
    </row>
    <row r="55" spans="1:6">
      <c r="A55" s="295" t="s">
        <v>132</v>
      </c>
      <c r="B55" s="283">
        <v>1.89</v>
      </c>
      <c r="C55" s="283">
        <v>1.96</v>
      </c>
      <c r="D55" s="283">
        <v>96.7</v>
      </c>
      <c r="E55" s="321" t="s">
        <v>490</v>
      </c>
      <c r="F55" s="328"/>
    </row>
    <row r="56" spans="1:6">
      <c r="A56" s="295" t="s">
        <v>134</v>
      </c>
      <c r="B56" s="283">
        <v>1.88</v>
      </c>
      <c r="C56" s="283">
        <v>1.99</v>
      </c>
      <c r="D56" s="283">
        <v>152</v>
      </c>
      <c r="E56" s="321" t="s">
        <v>490</v>
      </c>
      <c r="F56" s="328"/>
    </row>
    <row r="57" spans="1:6">
      <c r="A57" s="295" t="s">
        <v>138</v>
      </c>
      <c r="B57" s="283">
        <v>1.88</v>
      </c>
      <c r="C57" s="283">
        <v>1.92</v>
      </c>
      <c r="D57" s="283">
        <v>68.900000000000006</v>
      </c>
      <c r="E57" s="321" t="s">
        <v>490</v>
      </c>
      <c r="F57" s="328"/>
    </row>
    <row r="58" spans="1:6">
      <c r="A58" s="295" t="s">
        <v>140</v>
      </c>
      <c r="B58" s="283">
        <v>1.85</v>
      </c>
      <c r="C58" s="283">
        <v>2.2400000000000002</v>
      </c>
      <c r="D58" s="283">
        <v>110</v>
      </c>
      <c r="E58" s="321" t="s">
        <v>490</v>
      </c>
      <c r="F58" s="328"/>
    </row>
    <row r="59" spans="1:6">
      <c r="A59" s="295" t="s">
        <v>142</v>
      </c>
      <c r="B59" s="283">
        <v>1.89</v>
      </c>
      <c r="C59" s="283">
        <v>2.0499999999999998</v>
      </c>
      <c r="D59" s="283">
        <v>179</v>
      </c>
      <c r="E59" s="321" t="s">
        <v>490</v>
      </c>
      <c r="F59" s="328"/>
    </row>
    <row r="60" spans="1:6">
      <c r="A60" s="295" t="s">
        <v>144</v>
      </c>
      <c r="B60" s="283">
        <v>1.82</v>
      </c>
      <c r="C60" s="283">
        <v>2.2200000000000002</v>
      </c>
      <c r="D60" s="283">
        <v>79.099999999999994</v>
      </c>
      <c r="E60" s="321" t="s">
        <v>490</v>
      </c>
      <c r="F60" s="328"/>
    </row>
    <row r="61" spans="1:6">
      <c r="A61" s="295" t="s">
        <v>146</v>
      </c>
      <c r="B61" s="283">
        <v>1.92</v>
      </c>
      <c r="C61" s="283">
        <v>1.9</v>
      </c>
      <c r="D61" s="283">
        <v>202</v>
      </c>
      <c r="E61" s="321" t="s">
        <v>490</v>
      </c>
      <c r="F61" s="328"/>
    </row>
    <row r="62" spans="1:6">
      <c r="A62" s="295" t="s">
        <v>149</v>
      </c>
      <c r="B62" s="283">
        <v>1.86</v>
      </c>
      <c r="C62" s="283">
        <v>1.77</v>
      </c>
      <c r="D62" s="283">
        <v>163</v>
      </c>
      <c r="E62" s="321" t="s">
        <v>490</v>
      </c>
      <c r="F62" s="328"/>
    </row>
    <row r="63" spans="1:6">
      <c r="A63" s="295" t="s">
        <v>152</v>
      </c>
      <c r="B63" s="283">
        <v>1.91</v>
      </c>
      <c r="C63" s="283">
        <v>1.85</v>
      </c>
      <c r="D63" s="283">
        <v>247</v>
      </c>
      <c r="E63" s="321" t="s">
        <v>490</v>
      </c>
      <c r="F63" s="328"/>
    </row>
    <row r="64" spans="1:6">
      <c r="A64" s="295" t="s">
        <v>154</v>
      </c>
      <c r="B64" s="283">
        <v>1.86</v>
      </c>
      <c r="C64" s="283">
        <v>1.81</v>
      </c>
      <c r="D64" s="283">
        <v>107</v>
      </c>
      <c r="E64" s="321" t="s">
        <v>490</v>
      </c>
      <c r="F64" s="328"/>
    </row>
    <row r="65" spans="1:6">
      <c r="A65" s="295" t="s">
        <v>156</v>
      </c>
      <c r="B65" s="283">
        <v>1.89</v>
      </c>
      <c r="C65" s="283">
        <v>1.94</v>
      </c>
      <c r="D65" s="283">
        <v>162</v>
      </c>
      <c r="E65" s="321" t="s">
        <v>490</v>
      </c>
      <c r="F65" s="328"/>
    </row>
    <row r="66" spans="1:6">
      <c r="A66" s="295" t="s">
        <v>158</v>
      </c>
      <c r="B66" s="283">
        <v>1.89</v>
      </c>
      <c r="C66" s="283">
        <v>2</v>
      </c>
      <c r="D66" s="283">
        <v>111</v>
      </c>
      <c r="E66" s="321" t="s">
        <v>490</v>
      </c>
      <c r="F66" s="328"/>
    </row>
    <row r="67" spans="1:6">
      <c r="A67" s="295" t="s">
        <v>160</v>
      </c>
      <c r="B67" s="283">
        <v>1.88</v>
      </c>
      <c r="C67" s="283">
        <v>1.83</v>
      </c>
      <c r="D67" s="283">
        <v>164</v>
      </c>
      <c r="E67" s="321" t="s">
        <v>490</v>
      </c>
      <c r="F67" s="328"/>
    </row>
    <row r="68" spans="1:6">
      <c r="A68" s="295" t="s">
        <v>162</v>
      </c>
      <c r="B68" s="283">
        <v>1.9</v>
      </c>
      <c r="C68" s="283">
        <v>1.75</v>
      </c>
      <c r="D68" s="283">
        <v>96.8</v>
      </c>
      <c r="E68" s="321" t="s">
        <v>490</v>
      </c>
      <c r="F68" s="328"/>
    </row>
    <row r="69" spans="1:6">
      <c r="A69" s="295" t="s">
        <v>164</v>
      </c>
      <c r="B69" s="283">
        <v>1.88</v>
      </c>
      <c r="C69" s="283">
        <v>1.85</v>
      </c>
      <c r="D69" s="283">
        <v>253</v>
      </c>
      <c r="E69" s="321" t="s">
        <v>490</v>
      </c>
      <c r="F69" s="328"/>
    </row>
    <row r="70" spans="1:6">
      <c r="A70" s="295" t="s">
        <v>166</v>
      </c>
      <c r="B70" s="283">
        <v>1.89</v>
      </c>
      <c r="C70" s="283">
        <v>2.12</v>
      </c>
      <c r="D70" s="283">
        <v>171</v>
      </c>
      <c r="E70" s="321" t="s">
        <v>490</v>
      </c>
      <c r="F70" s="328"/>
    </row>
    <row r="71" spans="1:6">
      <c r="A71" s="295" t="s">
        <v>168</v>
      </c>
      <c r="B71" s="283">
        <v>1.84</v>
      </c>
      <c r="C71" s="283">
        <v>2.14</v>
      </c>
      <c r="D71" s="283">
        <v>59.8</v>
      </c>
      <c r="E71" s="321" t="s">
        <v>490</v>
      </c>
      <c r="F71" s="328"/>
    </row>
    <row r="72" spans="1:6">
      <c r="A72" s="295" t="s">
        <v>170</v>
      </c>
      <c r="B72" s="283">
        <v>1.9</v>
      </c>
      <c r="C72" s="283">
        <v>1.94</v>
      </c>
      <c r="D72" s="283">
        <v>151</v>
      </c>
      <c r="E72" s="321" t="s">
        <v>490</v>
      </c>
      <c r="F72" s="328"/>
    </row>
    <row r="73" spans="1:6" ht="17" thickBot="1">
      <c r="A73" s="297" t="s">
        <v>173</v>
      </c>
      <c r="B73" s="304">
        <v>1.92</v>
      </c>
      <c r="C73" s="304">
        <v>1.71</v>
      </c>
      <c r="D73" s="304">
        <v>291</v>
      </c>
      <c r="E73" s="339" t="s">
        <v>490</v>
      </c>
      <c r="F73" s="340"/>
    </row>
    <row r="74" spans="1:6">
      <c r="A74" s="303" t="s">
        <v>175</v>
      </c>
      <c r="B74" s="300">
        <v>1.91</v>
      </c>
      <c r="C74" s="300">
        <v>2.15</v>
      </c>
      <c r="D74" s="300">
        <v>199</v>
      </c>
      <c r="E74" s="326" t="s">
        <v>490</v>
      </c>
      <c r="F74" s="327"/>
    </row>
    <row r="75" spans="1:6">
      <c r="A75" s="295" t="s">
        <v>177</v>
      </c>
      <c r="B75" s="283">
        <v>1.91</v>
      </c>
      <c r="C75" s="283">
        <v>2.04</v>
      </c>
      <c r="D75" s="283">
        <v>177</v>
      </c>
      <c r="E75" s="321" t="s">
        <v>490</v>
      </c>
      <c r="F75" s="328"/>
    </row>
    <row r="76" spans="1:6">
      <c r="A76" s="295" t="s">
        <v>179</v>
      </c>
      <c r="B76" s="283">
        <v>1.87</v>
      </c>
      <c r="C76" s="283">
        <v>2.23</v>
      </c>
      <c r="D76" s="283">
        <v>44.4</v>
      </c>
      <c r="E76" s="321" t="s">
        <v>490</v>
      </c>
      <c r="F76" s="328"/>
    </row>
    <row r="77" spans="1:6">
      <c r="A77" s="295" t="s">
        <v>181</v>
      </c>
      <c r="B77" s="283">
        <v>1.91</v>
      </c>
      <c r="C77" s="283">
        <v>1.92</v>
      </c>
      <c r="D77" s="283">
        <v>191</v>
      </c>
      <c r="E77" s="321" t="s">
        <v>490</v>
      </c>
      <c r="F77" s="328"/>
    </row>
    <row r="78" spans="1:6">
      <c r="A78" s="295" t="s">
        <v>183</v>
      </c>
      <c r="B78" s="283">
        <v>1.9</v>
      </c>
      <c r="C78" s="283">
        <v>2.13</v>
      </c>
      <c r="D78" s="283">
        <v>189</v>
      </c>
      <c r="E78" s="321" t="s">
        <v>490</v>
      </c>
      <c r="F78" s="328"/>
    </row>
    <row r="79" spans="1:6">
      <c r="A79" s="295" t="s">
        <v>185</v>
      </c>
      <c r="B79" s="283">
        <v>1.91</v>
      </c>
      <c r="C79" s="283">
        <v>1.97</v>
      </c>
      <c r="D79" s="283">
        <v>151</v>
      </c>
      <c r="E79" s="321" t="s">
        <v>490</v>
      </c>
      <c r="F79" s="328"/>
    </row>
    <row r="80" spans="1:6">
      <c r="A80" s="295" t="s">
        <v>187</v>
      </c>
      <c r="B80" s="283">
        <v>1.87</v>
      </c>
      <c r="C80" s="283">
        <v>1.79</v>
      </c>
      <c r="D80" s="283">
        <v>200</v>
      </c>
      <c r="E80" s="321" t="s">
        <v>490</v>
      </c>
      <c r="F80" s="328"/>
    </row>
    <row r="81" spans="1:6">
      <c r="A81" s="295" t="s">
        <v>189</v>
      </c>
      <c r="B81" s="283">
        <v>1.85</v>
      </c>
      <c r="C81" s="283">
        <v>1.9</v>
      </c>
      <c r="D81" s="283">
        <v>62.2</v>
      </c>
      <c r="E81" s="321" t="s">
        <v>490</v>
      </c>
      <c r="F81" s="328"/>
    </row>
    <row r="82" spans="1:6">
      <c r="A82" s="295" t="s">
        <v>191</v>
      </c>
      <c r="B82" s="283">
        <v>1.92</v>
      </c>
      <c r="C82" s="283">
        <v>1.95</v>
      </c>
      <c r="D82" s="283">
        <v>140</v>
      </c>
      <c r="E82" s="321" t="s">
        <v>490</v>
      </c>
      <c r="F82" s="328"/>
    </row>
    <row r="83" spans="1:6">
      <c r="A83" s="295" t="s">
        <v>193</v>
      </c>
      <c r="B83" s="283">
        <v>1.92</v>
      </c>
      <c r="C83" s="283">
        <v>2.2200000000000002</v>
      </c>
      <c r="D83" s="283">
        <v>115</v>
      </c>
      <c r="E83" s="321" t="s">
        <v>490</v>
      </c>
      <c r="F83" s="328"/>
    </row>
    <row r="84" spans="1:6">
      <c r="A84" s="295" t="s">
        <v>195</v>
      </c>
      <c r="B84" s="283">
        <v>1.9</v>
      </c>
      <c r="C84" s="283">
        <v>1.99</v>
      </c>
      <c r="D84" s="283">
        <v>123</v>
      </c>
      <c r="E84" s="321" t="s">
        <v>490</v>
      </c>
      <c r="F84" s="328"/>
    </row>
    <row r="85" spans="1:6">
      <c r="A85" s="295" t="s">
        <v>197</v>
      </c>
      <c r="B85" s="283">
        <v>1.89</v>
      </c>
      <c r="C85" s="283">
        <v>2.16</v>
      </c>
      <c r="D85" s="283">
        <v>144</v>
      </c>
      <c r="E85" s="321" t="s">
        <v>490</v>
      </c>
      <c r="F85" s="328"/>
    </row>
    <row r="86" spans="1:6">
      <c r="A86" s="295" t="s">
        <v>199</v>
      </c>
      <c r="B86" s="283">
        <v>1.91</v>
      </c>
      <c r="C86" s="283">
        <v>2.1</v>
      </c>
      <c r="D86" s="283">
        <v>230</v>
      </c>
      <c r="E86" s="321" t="s">
        <v>490</v>
      </c>
      <c r="F86" s="328"/>
    </row>
    <row r="87" spans="1:6">
      <c r="A87" s="295" t="s">
        <v>201</v>
      </c>
      <c r="B87" s="283">
        <v>1.9</v>
      </c>
      <c r="C87" s="283">
        <v>1.94</v>
      </c>
      <c r="D87" s="283">
        <v>220</v>
      </c>
      <c r="E87" s="321" t="s">
        <v>490</v>
      </c>
      <c r="F87" s="328"/>
    </row>
    <row r="88" spans="1:6">
      <c r="A88" s="295" t="s">
        <v>203</v>
      </c>
      <c r="B88" s="283">
        <v>1.89</v>
      </c>
      <c r="C88" s="283">
        <v>2.09</v>
      </c>
      <c r="D88" s="283">
        <v>127</v>
      </c>
      <c r="E88" s="321" t="s">
        <v>490</v>
      </c>
      <c r="F88" s="328"/>
    </row>
    <row r="89" spans="1:6">
      <c r="A89" s="295" t="s">
        <v>205</v>
      </c>
      <c r="B89" s="283">
        <v>1.92</v>
      </c>
      <c r="C89" s="283">
        <v>2.27</v>
      </c>
      <c r="D89" s="283">
        <v>176</v>
      </c>
      <c r="E89" s="321" t="s">
        <v>490</v>
      </c>
      <c r="F89" s="328"/>
    </row>
    <row r="90" spans="1:6">
      <c r="A90" s="295" t="s">
        <v>207</v>
      </c>
      <c r="B90" s="283">
        <v>1.86</v>
      </c>
      <c r="C90" s="283">
        <v>1.92</v>
      </c>
      <c r="D90" s="283">
        <v>180</v>
      </c>
      <c r="E90" s="321" t="s">
        <v>490</v>
      </c>
      <c r="F90" s="328"/>
    </row>
    <row r="91" spans="1:6">
      <c r="A91" s="295" t="s">
        <v>209</v>
      </c>
      <c r="B91" s="283">
        <v>1.87</v>
      </c>
      <c r="C91" s="283">
        <v>2.11</v>
      </c>
      <c r="D91" s="283">
        <v>162</v>
      </c>
      <c r="E91" s="321" t="s">
        <v>490</v>
      </c>
      <c r="F91" s="328"/>
    </row>
    <row r="92" spans="1:6">
      <c r="A92" s="295" t="s">
        <v>211</v>
      </c>
      <c r="B92" s="283">
        <v>1.88</v>
      </c>
      <c r="C92" s="283">
        <v>2.0099999999999998</v>
      </c>
      <c r="D92" s="283">
        <v>155</v>
      </c>
      <c r="E92" s="321" t="s">
        <v>490</v>
      </c>
      <c r="F92" s="328"/>
    </row>
    <row r="93" spans="1:6">
      <c r="A93" s="295" t="s">
        <v>214</v>
      </c>
      <c r="B93" s="283">
        <v>1.9</v>
      </c>
      <c r="C93" s="283">
        <v>1.94</v>
      </c>
      <c r="D93" s="283">
        <v>202</v>
      </c>
      <c r="E93" s="321" t="s">
        <v>490</v>
      </c>
      <c r="F93" s="328"/>
    </row>
    <row r="94" spans="1:6">
      <c r="A94" s="295" t="s">
        <v>216</v>
      </c>
      <c r="B94" s="283">
        <v>1.89</v>
      </c>
      <c r="C94" s="283">
        <v>2.16</v>
      </c>
      <c r="D94" s="283">
        <v>95.8</v>
      </c>
      <c r="E94" s="321" t="s">
        <v>490</v>
      </c>
      <c r="F94" s="328"/>
    </row>
    <row r="95" spans="1:6">
      <c r="A95" s="295" t="s">
        <v>218</v>
      </c>
      <c r="B95" s="283">
        <v>1.9</v>
      </c>
      <c r="C95" s="283">
        <v>2.19</v>
      </c>
      <c r="D95" s="283">
        <v>65.599999999999994</v>
      </c>
      <c r="E95" s="321" t="s">
        <v>490</v>
      </c>
      <c r="F95" s="328"/>
    </row>
    <row r="96" spans="1:6">
      <c r="A96" s="295" t="s">
        <v>220</v>
      </c>
      <c r="B96" s="283">
        <v>1.93</v>
      </c>
      <c r="C96" s="283">
        <v>2.1800000000000002</v>
      </c>
      <c r="D96" s="283">
        <v>390</v>
      </c>
      <c r="E96" s="321" t="s">
        <v>490</v>
      </c>
      <c r="F96" s="328"/>
    </row>
    <row r="97" spans="1:6" ht="17" thickBot="1">
      <c r="A97" s="296" t="s">
        <v>222</v>
      </c>
      <c r="B97" s="298">
        <v>1.89</v>
      </c>
      <c r="C97" s="298">
        <v>1.9</v>
      </c>
      <c r="D97" s="298">
        <v>120</v>
      </c>
      <c r="E97" s="331" t="s">
        <v>490</v>
      </c>
      <c r="F97" s="306"/>
    </row>
    <row r="98" spans="1:6">
      <c r="A98" s="303" t="s">
        <v>224</v>
      </c>
      <c r="B98" s="300">
        <v>1.84</v>
      </c>
      <c r="C98" s="300">
        <v>2.02</v>
      </c>
      <c r="D98" s="300">
        <v>34.4</v>
      </c>
      <c r="E98" s="326" t="s">
        <v>490</v>
      </c>
      <c r="F98" s="327"/>
    </row>
    <row r="99" spans="1:6">
      <c r="A99" s="295" t="s">
        <v>226</v>
      </c>
      <c r="B99" s="283">
        <v>1.81</v>
      </c>
      <c r="C99" s="283">
        <v>2.0499999999999998</v>
      </c>
      <c r="D99" s="283">
        <v>31.6</v>
      </c>
      <c r="E99" s="321" t="s">
        <v>490</v>
      </c>
      <c r="F99" s="328"/>
    </row>
    <row r="100" spans="1:6">
      <c r="A100" s="295" t="s">
        <v>228</v>
      </c>
      <c r="B100" s="283">
        <v>1.84</v>
      </c>
      <c r="C100" s="283">
        <v>2.2400000000000002</v>
      </c>
      <c r="D100" s="283">
        <v>151</v>
      </c>
      <c r="E100" s="321" t="s">
        <v>490</v>
      </c>
      <c r="F100" s="328"/>
    </row>
    <row r="101" spans="1:6">
      <c r="A101" s="295" t="s">
        <v>230</v>
      </c>
      <c r="B101" s="283">
        <v>1.85</v>
      </c>
      <c r="C101" s="283">
        <v>2.0499999999999998</v>
      </c>
      <c r="D101" s="283">
        <v>133</v>
      </c>
      <c r="E101" s="321" t="s">
        <v>490</v>
      </c>
      <c r="F101" s="328"/>
    </row>
    <row r="102" spans="1:6">
      <c r="A102" s="295" t="s">
        <v>235</v>
      </c>
      <c r="B102" s="283">
        <v>1.87</v>
      </c>
      <c r="C102" s="283">
        <v>2.16</v>
      </c>
      <c r="D102" s="283">
        <v>54.8</v>
      </c>
      <c r="E102" s="321" t="s">
        <v>490</v>
      </c>
      <c r="F102" s="328"/>
    </row>
    <row r="103" spans="1:6">
      <c r="A103" s="295" t="s">
        <v>237</v>
      </c>
      <c r="B103" s="283">
        <v>1.94</v>
      </c>
      <c r="C103" s="283">
        <v>2.0699999999999998</v>
      </c>
      <c r="D103" s="283">
        <v>66</v>
      </c>
      <c r="E103" s="321" t="s">
        <v>490</v>
      </c>
      <c r="F103" s="328"/>
    </row>
    <row r="104" spans="1:6">
      <c r="A104" s="295" t="s">
        <v>239</v>
      </c>
      <c r="B104" s="283">
        <v>1.79</v>
      </c>
      <c r="C104" s="283">
        <v>2.2799999999999998</v>
      </c>
      <c r="D104" s="283">
        <v>25.6</v>
      </c>
      <c r="E104" s="321" t="s">
        <v>490</v>
      </c>
      <c r="F104" s="328"/>
    </row>
    <row r="105" spans="1:6">
      <c r="A105" s="320" t="s">
        <v>241</v>
      </c>
      <c r="B105" s="290">
        <v>1.92</v>
      </c>
      <c r="C105" s="290">
        <v>1.81</v>
      </c>
      <c r="D105">
        <v>56.3</v>
      </c>
      <c r="E105" s="321" t="s">
        <v>490</v>
      </c>
      <c r="F105" s="329" t="s">
        <v>494</v>
      </c>
    </row>
    <row r="106" spans="1:6">
      <c r="A106" s="287" t="s">
        <v>243</v>
      </c>
      <c r="B106" s="283">
        <v>1.79</v>
      </c>
      <c r="C106" s="283">
        <v>1.99</v>
      </c>
      <c r="D106" s="283">
        <v>28.4</v>
      </c>
      <c r="E106" s="321" t="s">
        <v>490</v>
      </c>
      <c r="F106" s="328"/>
    </row>
    <row r="107" spans="1:6">
      <c r="A107" s="320" t="s">
        <v>245</v>
      </c>
      <c r="B107" s="290">
        <v>1.92</v>
      </c>
      <c r="C107" s="290">
        <v>1.81</v>
      </c>
      <c r="D107" s="290">
        <v>77.2</v>
      </c>
      <c r="E107" s="321" t="s">
        <v>490</v>
      </c>
      <c r="F107" s="329" t="s">
        <v>494</v>
      </c>
    </row>
    <row r="108" spans="1:6">
      <c r="A108" s="320" t="s">
        <v>247</v>
      </c>
      <c r="B108" s="283">
        <v>1.92</v>
      </c>
      <c r="C108" s="283">
        <v>1.72</v>
      </c>
      <c r="D108" s="290">
        <v>135</v>
      </c>
      <c r="E108" s="321" t="s">
        <v>490</v>
      </c>
      <c r="F108" s="329" t="s">
        <v>494</v>
      </c>
    </row>
    <row r="109" spans="1:6">
      <c r="A109" s="287" t="s">
        <v>249</v>
      </c>
      <c r="B109" s="283">
        <v>1.88</v>
      </c>
      <c r="C109" s="283">
        <v>2.17</v>
      </c>
      <c r="D109" s="283">
        <v>134</v>
      </c>
      <c r="E109" s="321" t="s">
        <v>490</v>
      </c>
      <c r="F109" s="328"/>
    </row>
    <row r="110" spans="1:6">
      <c r="A110" s="295" t="s">
        <v>251</v>
      </c>
      <c r="B110" s="283">
        <v>1.9</v>
      </c>
      <c r="C110" s="283">
        <v>1.9</v>
      </c>
      <c r="D110" s="283">
        <v>168</v>
      </c>
      <c r="E110" s="321" t="s">
        <v>490</v>
      </c>
      <c r="F110" s="328"/>
    </row>
    <row r="111" spans="1:6">
      <c r="A111" s="295" t="s">
        <v>253</v>
      </c>
      <c r="B111" s="283">
        <v>1.86</v>
      </c>
      <c r="C111" s="283">
        <v>2.21</v>
      </c>
      <c r="D111" s="283">
        <v>40</v>
      </c>
      <c r="E111" s="321" t="s">
        <v>490</v>
      </c>
      <c r="F111" s="328"/>
    </row>
    <row r="112" spans="1:6">
      <c r="A112" s="295" t="s">
        <v>255</v>
      </c>
      <c r="B112" s="283">
        <v>1.89</v>
      </c>
      <c r="C112" s="283">
        <v>1.75</v>
      </c>
      <c r="D112" s="283">
        <v>86</v>
      </c>
      <c r="E112" s="321" t="s">
        <v>490</v>
      </c>
      <c r="F112" s="328"/>
    </row>
    <row r="113" spans="1:6">
      <c r="A113" s="295" t="s">
        <v>257</v>
      </c>
      <c r="B113" s="283">
        <v>1.9</v>
      </c>
      <c r="C113" s="283">
        <v>2.13</v>
      </c>
      <c r="D113" s="283">
        <v>41.2</v>
      </c>
      <c r="E113" s="321" t="s">
        <v>490</v>
      </c>
      <c r="F113" s="328"/>
    </row>
    <row r="114" spans="1:6">
      <c r="A114" s="295" t="s">
        <v>259</v>
      </c>
      <c r="B114" s="283">
        <v>1.88</v>
      </c>
      <c r="C114" s="283">
        <v>2.16</v>
      </c>
      <c r="D114" s="283">
        <v>202</v>
      </c>
      <c r="E114" s="321" t="s">
        <v>490</v>
      </c>
      <c r="F114" s="328"/>
    </row>
    <row r="115" spans="1:6">
      <c r="A115" s="295" t="s">
        <v>261</v>
      </c>
      <c r="B115" s="283">
        <v>1.91</v>
      </c>
      <c r="C115" s="283">
        <v>1.82</v>
      </c>
      <c r="D115" s="283">
        <v>164</v>
      </c>
      <c r="E115" s="321" t="s">
        <v>490</v>
      </c>
      <c r="F115" s="328"/>
    </row>
    <row r="116" spans="1:6">
      <c r="A116" s="320" t="s">
        <v>263</v>
      </c>
      <c r="B116" s="290">
        <v>1.93</v>
      </c>
      <c r="C116" s="290">
        <v>1.71</v>
      </c>
      <c r="D116" s="290">
        <v>47.1</v>
      </c>
      <c r="E116" s="321" t="s">
        <v>490</v>
      </c>
      <c r="F116" s="329" t="s">
        <v>494</v>
      </c>
    </row>
    <row r="117" spans="1:6">
      <c r="A117" s="286" t="s">
        <v>265</v>
      </c>
      <c r="B117" s="290">
        <v>1.87</v>
      </c>
      <c r="C117" s="290">
        <v>1.85</v>
      </c>
      <c r="D117" s="290">
        <v>63.9</v>
      </c>
      <c r="E117" s="321" t="s">
        <v>490</v>
      </c>
      <c r="F117" s="329" t="s">
        <v>494</v>
      </c>
    </row>
    <row r="118" spans="1:6">
      <c r="A118" s="320" t="s">
        <v>267</v>
      </c>
      <c r="B118" s="290">
        <v>1.93</v>
      </c>
      <c r="C118" s="290">
        <v>1.86</v>
      </c>
      <c r="D118" s="290">
        <v>74.400000000000006</v>
      </c>
      <c r="E118" s="321" t="s">
        <v>490</v>
      </c>
      <c r="F118" s="329" t="s">
        <v>494</v>
      </c>
    </row>
    <row r="119" spans="1:6">
      <c r="A119" s="295" t="s">
        <v>269</v>
      </c>
      <c r="B119" s="283">
        <v>1.91</v>
      </c>
      <c r="C119" s="283">
        <v>1.98</v>
      </c>
      <c r="D119" s="283">
        <v>54.8</v>
      </c>
      <c r="E119" s="321" t="s">
        <v>490</v>
      </c>
      <c r="F119" s="328"/>
    </row>
    <row r="120" spans="1:6">
      <c r="A120" s="295" t="s">
        <v>271</v>
      </c>
      <c r="B120" s="283">
        <v>1.9</v>
      </c>
      <c r="C120" s="283">
        <v>2.1</v>
      </c>
      <c r="D120" s="283">
        <v>119</v>
      </c>
      <c r="E120" s="321" t="s">
        <v>490</v>
      </c>
      <c r="F120" s="328"/>
    </row>
    <row r="121" spans="1:6" ht="17" thickBot="1">
      <c r="A121" s="296" t="s">
        <v>273</v>
      </c>
      <c r="B121" s="298">
        <v>1.92</v>
      </c>
      <c r="C121" s="298">
        <v>2.0499999999999998</v>
      </c>
      <c r="D121" s="298">
        <v>91</v>
      </c>
      <c r="E121" s="331" t="s">
        <v>490</v>
      </c>
      <c r="F121" s="306"/>
    </row>
    <row r="122" spans="1:6">
      <c r="A122" s="303" t="s">
        <v>275</v>
      </c>
      <c r="B122" s="300">
        <v>1.92</v>
      </c>
      <c r="C122" s="300">
        <v>1.85</v>
      </c>
      <c r="D122" s="300">
        <v>91.2</v>
      </c>
      <c r="E122" s="326" t="s">
        <v>490</v>
      </c>
      <c r="F122" s="327"/>
    </row>
    <row r="123" spans="1:6">
      <c r="A123" s="295" t="s">
        <v>277</v>
      </c>
      <c r="B123" s="283">
        <v>1.9</v>
      </c>
      <c r="C123" s="283">
        <v>1.97</v>
      </c>
      <c r="D123" s="283">
        <v>107</v>
      </c>
      <c r="E123" s="321" t="s">
        <v>490</v>
      </c>
      <c r="F123" s="328"/>
    </row>
    <row r="124" spans="1:6">
      <c r="A124" s="295" t="s">
        <v>279</v>
      </c>
      <c r="B124" s="283">
        <v>1.91</v>
      </c>
      <c r="C124" s="283">
        <v>1.76</v>
      </c>
      <c r="D124" s="283">
        <v>76.099999999999994</v>
      </c>
      <c r="E124" s="321" t="s">
        <v>490</v>
      </c>
      <c r="F124" s="328"/>
    </row>
    <row r="125" spans="1:6">
      <c r="A125" s="295" t="s">
        <v>281</v>
      </c>
      <c r="B125" s="283">
        <v>1.91</v>
      </c>
      <c r="C125" s="283">
        <v>1.97</v>
      </c>
      <c r="D125" s="283">
        <v>117</v>
      </c>
      <c r="E125" s="321" t="s">
        <v>490</v>
      </c>
      <c r="F125" s="328"/>
    </row>
    <row r="126" spans="1:6">
      <c r="A126" s="320" t="s">
        <v>283</v>
      </c>
      <c r="B126" s="290">
        <v>1.95</v>
      </c>
      <c r="C126" s="290">
        <v>1.8</v>
      </c>
      <c r="D126">
        <v>103</v>
      </c>
      <c r="E126" s="321" t="s">
        <v>490</v>
      </c>
      <c r="F126" s="329" t="s">
        <v>494</v>
      </c>
    </row>
    <row r="127" spans="1:6">
      <c r="A127" s="295" t="s">
        <v>285</v>
      </c>
      <c r="B127" s="283">
        <v>1.92</v>
      </c>
      <c r="C127" s="283">
        <v>1.72</v>
      </c>
      <c r="D127" s="283">
        <v>133</v>
      </c>
      <c r="E127" s="321" t="s">
        <v>490</v>
      </c>
      <c r="F127" s="328"/>
    </row>
    <row r="128" spans="1:6">
      <c r="A128" s="295" t="s">
        <v>287</v>
      </c>
      <c r="B128" s="283">
        <v>1.91</v>
      </c>
      <c r="C128" s="283">
        <v>1.85</v>
      </c>
      <c r="D128" s="283">
        <v>89.1</v>
      </c>
      <c r="E128" s="321" t="s">
        <v>490</v>
      </c>
      <c r="F128" s="328"/>
    </row>
    <row r="129" spans="1:6">
      <c r="A129" s="286" t="s">
        <v>290</v>
      </c>
      <c r="B129" s="290">
        <v>1.91</v>
      </c>
      <c r="C129" s="290">
        <v>1.67</v>
      </c>
      <c r="D129">
        <v>30.7</v>
      </c>
      <c r="E129" s="321" t="s">
        <v>490</v>
      </c>
      <c r="F129" s="329" t="s">
        <v>494</v>
      </c>
    </row>
    <row r="130" spans="1:6">
      <c r="A130" s="295" t="s">
        <v>292</v>
      </c>
      <c r="B130" s="283">
        <v>1.89</v>
      </c>
      <c r="C130" s="283">
        <v>1.76</v>
      </c>
      <c r="D130" s="283">
        <v>137</v>
      </c>
      <c r="E130" s="321" t="s">
        <v>490</v>
      </c>
      <c r="F130" s="328"/>
    </row>
    <row r="131" spans="1:6">
      <c r="A131" s="295" t="s">
        <v>294</v>
      </c>
      <c r="B131" s="283">
        <v>1.91</v>
      </c>
      <c r="C131" s="283">
        <v>1.7</v>
      </c>
      <c r="D131" s="283">
        <v>114</v>
      </c>
      <c r="E131" s="321" t="s">
        <v>490</v>
      </c>
      <c r="F131" s="328"/>
    </row>
    <row r="132" spans="1:6">
      <c r="A132" s="320" t="s">
        <v>495</v>
      </c>
      <c r="B132" s="290">
        <v>1.95</v>
      </c>
      <c r="C132" s="290">
        <v>1.76</v>
      </c>
      <c r="D132">
        <v>44.4</v>
      </c>
      <c r="E132" s="321" t="s">
        <v>490</v>
      </c>
      <c r="F132" s="329" t="s">
        <v>494</v>
      </c>
    </row>
    <row r="133" spans="1:6">
      <c r="A133" s="287" t="s">
        <v>298</v>
      </c>
      <c r="B133" s="283">
        <v>1.87</v>
      </c>
      <c r="C133" s="283">
        <v>2</v>
      </c>
      <c r="D133" s="290">
        <v>73.5</v>
      </c>
      <c r="E133" s="321" t="s">
        <v>490</v>
      </c>
      <c r="F133" s="328"/>
    </row>
    <row r="134" spans="1:6">
      <c r="A134" s="295" t="s">
        <v>300</v>
      </c>
      <c r="B134" s="283">
        <v>1.88</v>
      </c>
      <c r="C134" s="283">
        <v>1.74</v>
      </c>
      <c r="D134" s="283">
        <v>99.3</v>
      </c>
      <c r="E134" s="321" t="s">
        <v>490</v>
      </c>
      <c r="F134" s="328"/>
    </row>
    <row r="135" spans="1:6">
      <c r="A135" s="295" t="s">
        <v>302</v>
      </c>
      <c r="B135" s="283">
        <v>1.86</v>
      </c>
      <c r="C135" s="283">
        <v>1.83</v>
      </c>
      <c r="D135" s="283">
        <v>80.900000000000006</v>
      </c>
      <c r="E135" s="321" t="s">
        <v>490</v>
      </c>
      <c r="F135" s="328"/>
    </row>
    <row r="136" spans="1:6">
      <c r="A136" s="295" t="s">
        <v>304</v>
      </c>
      <c r="B136" s="283">
        <v>1.89</v>
      </c>
      <c r="C136" s="283">
        <v>1.73</v>
      </c>
      <c r="D136" s="283">
        <v>71.7</v>
      </c>
      <c r="E136" s="321" t="s">
        <v>490</v>
      </c>
      <c r="F136" s="328"/>
    </row>
    <row r="137" spans="1:6">
      <c r="A137" s="295" t="s">
        <v>306</v>
      </c>
      <c r="B137" s="283">
        <v>1.89</v>
      </c>
      <c r="C137" s="283">
        <v>2</v>
      </c>
      <c r="D137" s="283">
        <v>125</v>
      </c>
      <c r="E137" s="321" t="s">
        <v>490</v>
      </c>
      <c r="F137" s="328"/>
    </row>
    <row r="138" spans="1:6">
      <c r="A138" s="287" t="s">
        <v>308</v>
      </c>
      <c r="B138" s="283">
        <v>1.91</v>
      </c>
      <c r="C138" s="283">
        <v>1.82</v>
      </c>
      <c r="D138" s="290">
        <v>119</v>
      </c>
      <c r="E138" s="321" t="s">
        <v>490</v>
      </c>
      <c r="F138" s="328"/>
    </row>
    <row r="139" spans="1:6">
      <c r="A139" s="320" t="s">
        <v>496</v>
      </c>
      <c r="B139" s="290">
        <v>1.85</v>
      </c>
      <c r="C139" s="290">
        <v>1.86</v>
      </c>
      <c r="D139">
        <v>31.3</v>
      </c>
      <c r="E139" s="321" t="s">
        <v>490</v>
      </c>
      <c r="F139" s="329" t="s">
        <v>494</v>
      </c>
    </row>
    <row r="140" spans="1:6">
      <c r="A140" s="295" t="s">
        <v>312</v>
      </c>
      <c r="B140" s="283">
        <v>1.93</v>
      </c>
      <c r="C140" s="283">
        <v>1.78</v>
      </c>
      <c r="D140" s="283">
        <v>96.5</v>
      </c>
      <c r="E140" s="321" t="s">
        <v>490</v>
      </c>
      <c r="F140" s="328"/>
    </row>
    <row r="141" spans="1:6">
      <c r="A141" s="287" t="s">
        <v>314</v>
      </c>
      <c r="B141" s="283">
        <v>1.89</v>
      </c>
      <c r="C141" s="283">
        <v>1.74</v>
      </c>
      <c r="D141" s="290">
        <v>91.4</v>
      </c>
      <c r="E141" s="321" t="s">
        <v>490</v>
      </c>
      <c r="F141" s="328"/>
    </row>
    <row r="142" spans="1:6">
      <c r="A142" s="295" t="s">
        <v>316</v>
      </c>
      <c r="B142" s="283">
        <v>1.92</v>
      </c>
      <c r="C142" s="283">
        <v>1.74</v>
      </c>
      <c r="D142" s="283">
        <v>103</v>
      </c>
      <c r="E142" s="321" t="s">
        <v>490</v>
      </c>
      <c r="F142" s="328"/>
    </row>
    <row r="143" spans="1:6">
      <c r="A143" s="287" t="s">
        <v>318</v>
      </c>
      <c r="B143" s="283">
        <v>1.87</v>
      </c>
      <c r="C143" s="283">
        <v>1.87</v>
      </c>
      <c r="D143" s="290">
        <v>56.4</v>
      </c>
      <c r="E143" s="321" t="s">
        <v>490</v>
      </c>
      <c r="F143" s="328"/>
    </row>
    <row r="144" spans="1:6">
      <c r="A144" s="294" t="s">
        <v>320</v>
      </c>
      <c r="B144" s="322">
        <v>1.91</v>
      </c>
      <c r="C144" s="322">
        <v>1.73</v>
      </c>
      <c r="D144" s="322">
        <v>131</v>
      </c>
      <c r="E144" s="338" t="s">
        <v>490</v>
      </c>
      <c r="F144" s="333"/>
    </row>
    <row r="145" spans="1:6" ht="17" thickBot="1">
      <c r="A145" s="296" t="s">
        <v>322</v>
      </c>
      <c r="B145" s="298">
        <v>1.89</v>
      </c>
      <c r="C145" s="298">
        <v>1.89</v>
      </c>
      <c r="D145" s="298">
        <v>52.7</v>
      </c>
      <c r="E145" s="331" t="s">
        <v>490</v>
      </c>
      <c r="F145" s="306"/>
    </row>
    <row r="146" spans="1:6">
      <c r="A146" s="303" t="s">
        <v>324</v>
      </c>
      <c r="B146" s="300">
        <v>1.88</v>
      </c>
      <c r="C146" s="300">
        <v>2.0299999999999998</v>
      </c>
      <c r="D146" s="300">
        <v>162</v>
      </c>
      <c r="E146" s="326" t="s">
        <v>490</v>
      </c>
      <c r="F146" s="327"/>
    </row>
    <row r="147" spans="1:6">
      <c r="A147" s="287" t="s">
        <v>326</v>
      </c>
      <c r="B147" s="283">
        <v>1.8</v>
      </c>
      <c r="C147" s="283">
        <v>1.95</v>
      </c>
      <c r="D147" s="290">
        <v>36.9</v>
      </c>
      <c r="E147" s="321" t="s">
        <v>490</v>
      </c>
      <c r="F147" s="328"/>
    </row>
    <row r="148" spans="1:6">
      <c r="A148" s="295" t="s">
        <v>328</v>
      </c>
      <c r="B148" s="283">
        <v>1.9</v>
      </c>
      <c r="C148" s="283">
        <v>1.85</v>
      </c>
      <c r="D148" s="283">
        <v>148</v>
      </c>
      <c r="E148" s="321" t="s">
        <v>490</v>
      </c>
      <c r="F148" s="328"/>
    </row>
    <row r="149" spans="1:6">
      <c r="A149" s="287" t="s">
        <v>330</v>
      </c>
      <c r="B149" s="283">
        <v>1.87</v>
      </c>
      <c r="C149" s="283">
        <v>1.81</v>
      </c>
      <c r="D149" s="290">
        <v>63.9</v>
      </c>
      <c r="E149" s="321" t="s">
        <v>490</v>
      </c>
      <c r="F149" s="328"/>
    </row>
    <row r="150" spans="1:6">
      <c r="A150" s="295" t="s">
        <v>332</v>
      </c>
      <c r="B150" s="283">
        <v>1.9</v>
      </c>
      <c r="C150" s="283">
        <v>1.84</v>
      </c>
      <c r="D150" s="283">
        <v>145</v>
      </c>
      <c r="E150" s="321" t="s">
        <v>490</v>
      </c>
      <c r="F150" s="328"/>
    </row>
    <row r="151" spans="1:6">
      <c r="A151" s="295" t="s">
        <v>334</v>
      </c>
      <c r="B151" s="283">
        <v>1.88</v>
      </c>
      <c r="C151" s="283">
        <v>1.96</v>
      </c>
      <c r="D151" s="283">
        <v>132</v>
      </c>
      <c r="E151" s="321" t="s">
        <v>490</v>
      </c>
      <c r="F151" s="328"/>
    </row>
    <row r="152" spans="1:6">
      <c r="A152" s="295" t="s">
        <v>336</v>
      </c>
      <c r="B152" s="283">
        <v>1.81</v>
      </c>
      <c r="C152" s="283">
        <v>1.97</v>
      </c>
      <c r="D152" s="283">
        <v>104</v>
      </c>
      <c r="E152" s="321" t="s">
        <v>490</v>
      </c>
      <c r="F152" s="328"/>
    </row>
    <row r="153" spans="1:6">
      <c r="A153" s="295" t="s">
        <v>338</v>
      </c>
      <c r="B153" s="283">
        <v>1.87</v>
      </c>
      <c r="C153" s="283">
        <v>2.12</v>
      </c>
      <c r="D153" s="283">
        <v>148</v>
      </c>
      <c r="E153" s="321" t="s">
        <v>490</v>
      </c>
      <c r="F153" s="328"/>
    </row>
    <row r="154" spans="1:6">
      <c r="A154" s="295" t="s">
        <v>340</v>
      </c>
      <c r="B154" s="283">
        <v>1.81</v>
      </c>
      <c r="C154" s="283">
        <v>1.73</v>
      </c>
      <c r="D154" s="283">
        <v>112</v>
      </c>
      <c r="E154" s="321" t="s">
        <v>490</v>
      </c>
      <c r="F154" s="328"/>
    </row>
    <row r="155" spans="1:6">
      <c r="A155" s="287" t="s">
        <v>342</v>
      </c>
      <c r="B155" s="283">
        <v>1.92</v>
      </c>
      <c r="C155" s="283">
        <v>1.71</v>
      </c>
      <c r="D155" s="290">
        <v>79</v>
      </c>
      <c r="E155" s="321" t="s">
        <v>490</v>
      </c>
      <c r="F155" s="328"/>
    </row>
    <row r="156" spans="1:6">
      <c r="A156" s="295" t="s">
        <v>344</v>
      </c>
      <c r="B156" s="283">
        <v>1.92</v>
      </c>
      <c r="C156" s="283">
        <v>1.76</v>
      </c>
      <c r="D156" s="283">
        <v>182</v>
      </c>
      <c r="E156" s="321" t="s">
        <v>490</v>
      </c>
      <c r="F156" s="328"/>
    </row>
    <row r="157" spans="1:6">
      <c r="A157" s="295" t="s">
        <v>346</v>
      </c>
      <c r="B157" s="283">
        <v>1.9</v>
      </c>
      <c r="C157" s="283">
        <v>2.0699999999999998</v>
      </c>
      <c r="D157" s="283">
        <v>260</v>
      </c>
      <c r="E157" s="321" t="s">
        <v>490</v>
      </c>
      <c r="F157" s="328"/>
    </row>
    <row r="158" spans="1:6">
      <c r="A158" s="295" t="s">
        <v>349</v>
      </c>
      <c r="B158" s="283">
        <v>1.88</v>
      </c>
      <c r="C158" s="283">
        <v>1.79</v>
      </c>
      <c r="D158" s="283">
        <v>203</v>
      </c>
      <c r="E158" s="321" t="s">
        <v>490</v>
      </c>
      <c r="F158" s="328"/>
    </row>
    <row r="159" spans="1:6">
      <c r="A159" s="287" t="s">
        <v>351</v>
      </c>
      <c r="B159" s="283">
        <v>1.93</v>
      </c>
      <c r="C159" s="283">
        <v>1.78</v>
      </c>
      <c r="D159" s="290">
        <v>168</v>
      </c>
      <c r="E159" s="321" t="s">
        <v>490</v>
      </c>
      <c r="F159" s="328"/>
    </row>
    <row r="160" spans="1:6">
      <c r="A160" s="295" t="s">
        <v>353</v>
      </c>
      <c r="B160" s="283">
        <v>1.89</v>
      </c>
      <c r="C160" s="283">
        <v>1.73</v>
      </c>
      <c r="D160" s="283">
        <v>238</v>
      </c>
      <c r="E160" s="321" t="s">
        <v>490</v>
      </c>
      <c r="F160" s="328"/>
    </row>
    <row r="161" spans="1:6">
      <c r="A161" s="295" t="s">
        <v>355</v>
      </c>
      <c r="B161" s="283">
        <v>1.85</v>
      </c>
      <c r="C161" s="283">
        <v>1.72</v>
      </c>
      <c r="D161" s="283">
        <v>234</v>
      </c>
      <c r="E161" s="321" t="s">
        <v>490</v>
      </c>
      <c r="F161" s="328"/>
    </row>
    <row r="162" spans="1:6">
      <c r="A162" s="320" t="s">
        <v>360</v>
      </c>
      <c r="B162" s="283">
        <v>1.86</v>
      </c>
      <c r="C162" s="283">
        <v>2.06</v>
      </c>
      <c r="D162">
        <v>113</v>
      </c>
      <c r="E162" s="321" t="s">
        <v>490</v>
      </c>
      <c r="F162" s="329" t="s">
        <v>494</v>
      </c>
    </row>
    <row r="163" spans="1:6">
      <c r="A163" s="295" t="s">
        <v>362</v>
      </c>
      <c r="B163" s="283">
        <v>1.86</v>
      </c>
      <c r="C163" s="283">
        <v>1.8</v>
      </c>
      <c r="D163" s="283">
        <v>182</v>
      </c>
      <c r="E163" s="321" t="s">
        <v>490</v>
      </c>
      <c r="F163" s="328"/>
    </row>
    <row r="164" spans="1:6">
      <c r="A164" s="295" t="s">
        <v>364</v>
      </c>
      <c r="B164" s="283">
        <v>1.95</v>
      </c>
      <c r="C164" s="283">
        <v>1.74</v>
      </c>
      <c r="D164" s="283">
        <v>254</v>
      </c>
      <c r="E164" s="321" t="s">
        <v>490</v>
      </c>
      <c r="F164" s="328"/>
    </row>
    <row r="165" spans="1:6">
      <c r="A165" s="295" t="s">
        <v>366</v>
      </c>
      <c r="B165" s="283">
        <v>1.82</v>
      </c>
      <c r="C165" s="283">
        <v>1.88</v>
      </c>
      <c r="D165" s="283">
        <v>161</v>
      </c>
      <c r="E165" s="321" t="s">
        <v>490</v>
      </c>
      <c r="F165" s="328"/>
    </row>
    <row r="166" spans="1:6">
      <c r="A166" s="295" t="s">
        <v>368</v>
      </c>
      <c r="B166" s="283">
        <v>1.88</v>
      </c>
      <c r="C166" s="283">
        <v>1.71</v>
      </c>
      <c r="D166" s="283">
        <v>352</v>
      </c>
      <c r="E166" s="321" t="s">
        <v>490</v>
      </c>
      <c r="F166" s="328"/>
    </row>
    <row r="167" spans="1:6">
      <c r="A167" s="297" t="s">
        <v>370</v>
      </c>
      <c r="B167" s="304">
        <v>1.9</v>
      </c>
      <c r="C167" s="304">
        <v>1.91</v>
      </c>
      <c r="D167" s="304">
        <v>184</v>
      </c>
      <c r="E167" s="339" t="s">
        <v>490</v>
      </c>
      <c r="F167" s="340"/>
    </row>
    <row r="168" spans="1:6">
      <c r="A168" s="295" t="s">
        <v>372</v>
      </c>
      <c r="B168" s="283">
        <v>1.9</v>
      </c>
      <c r="C168" s="283">
        <v>1.77</v>
      </c>
      <c r="D168" s="283">
        <v>229</v>
      </c>
      <c r="E168" s="321" t="s">
        <v>490</v>
      </c>
      <c r="F168" s="328"/>
    </row>
    <row r="169" spans="1:6" ht="17" thickBot="1">
      <c r="A169" s="319" t="s">
        <v>374</v>
      </c>
      <c r="B169" s="343">
        <v>1.82</v>
      </c>
      <c r="C169" s="343">
        <v>1.69</v>
      </c>
      <c r="D169" s="341">
        <v>91.9</v>
      </c>
      <c r="E169" s="342" t="s">
        <v>490</v>
      </c>
      <c r="F169" s="344" t="s">
        <v>494</v>
      </c>
    </row>
    <row r="170" spans="1:6">
      <c r="A170" s="303" t="s">
        <v>377</v>
      </c>
      <c r="B170" s="300">
        <v>1.88</v>
      </c>
      <c r="C170" s="300">
        <v>2.0499999999999998</v>
      </c>
      <c r="D170" s="300">
        <v>184</v>
      </c>
      <c r="E170" s="326" t="s">
        <v>490</v>
      </c>
      <c r="F170" s="327"/>
    </row>
    <row r="171" spans="1:6">
      <c r="A171" s="320" t="s">
        <v>379</v>
      </c>
      <c r="B171" s="290">
        <v>1.93</v>
      </c>
      <c r="C171" s="290">
        <v>1.82</v>
      </c>
      <c r="D171" s="283">
        <v>108</v>
      </c>
      <c r="E171" s="302" t="s">
        <v>490</v>
      </c>
      <c r="F171" s="329" t="s">
        <v>494</v>
      </c>
    </row>
    <row r="172" spans="1:6">
      <c r="A172" s="295" t="s">
        <v>381</v>
      </c>
      <c r="B172" s="283">
        <v>1.91</v>
      </c>
      <c r="C172" s="283">
        <v>1.74</v>
      </c>
      <c r="D172" s="283">
        <v>180</v>
      </c>
      <c r="E172" s="321" t="s">
        <v>490</v>
      </c>
      <c r="F172" s="328"/>
    </row>
    <row r="173" spans="1:6">
      <c r="A173" s="287" t="s">
        <v>383</v>
      </c>
      <c r="B173" s="283">
        <v>1.77</v>
      </c>
      <c r="C173" s="283">
        <v>2.14</v>
      </c>
      <c r="D173" s="283">
        <v>41.7</v>
      </c>
      <c r="E173" s="321" t="s">
        <v>490</v>
      </c>
      <c r="F173" s="328"/>
    </row>
    <row r="174" spans="1:6">
      <c r="A174" s="287" t="s">
        <v>386</v>
      </c>
      <c r="B174" s="283">
        <v>1.9</v>
      </c>
      <c r="C174" s="283">
        <v>1.71</v>
      </c>
      <c r="D174" s="283">
        <v>74</v>
      </c>
      <c r="E174" s="321" t="s">
        <v>490</v>
      </c>
      <c r="F174" s="328"/>
    </row>
    <row r="175" spans="1:6">
      <c r="A175" s="287" t="s">
        <v>388</v>
      </c>
      <c r="B175" s="283">
        <v>1.83</v>
      </c>
      <c r="C175" s="283">
        <v>1.71</v>
      </c>
      <c r="D175" s="283">
        <v>42.7</v>
      </c>
      <c r="E175" s="321" t="s">
        <v>490</v>
      </c>
      <c r="F175" s="328"/>
    </row>
    <row r="176" spans="1:6">
      <c r="A176" s="287" t="s">
        <v>390</v>
      </c>
      <c r="B176" s="283">
        <v>1.91</v>
      </c>
      <c r="C176" s="283">
        <v>1.82</v>
      </c>
      <c r="D176" s="283">
        <v>116</v>
      </c>
      <c r="E176" s="321" t="s">
        <v>490</v>
      </c>
      <c r="F176" s="328"/>
    </row>
    <row r="177" spans="1:6">
      <c r="A177" s="295" t="s">
        <v>392</v>
      </c>
      <c r="B177" s="283">
        <v>1.89</v>
      </c>
      <c r="C177" s="283">
        <v>1.79</v>
      </c>
      <c r="D177" s="283">
        <v>175</v>
      </c>
      <c r="E177" s="321" t="s">
        <v>490</v>
      </c>
      <c r="F177" s="328"/>
    </row>
    <row r="178" spans="1:6">
      <c r="A178" s="287" t="s">
        <v>394</v>
      </c>
      <c r="B178" s="283">
        <v>1.92</v>
      </c>
      <c r="C178" s="283">
        <v>1.87</v>
      </c>
      <c r="D178" s="290">
        <v>81.900000000000006</v>
      </c>
      <c r="E178" s="321" t="s">
        <v>490</v>
      </c>
      <c r="F178" s="328"/>
    </row>
    <row r="179" spans="1:6">
      <c r="A179" s="295" t="s">
        <v>396</v>
      </c>
      <c r="B179" s="283">
        <v>1.93</v>
      </c>
      <c r="C179" s="283">
        <v>1.74</v>
      </c>
      <c r="D179" s="283">
        <v>258</v>
      </c>
      <c r="E179" s="321" t="s">
        <v>490</v>
      </c>
      <c r="F179" s="328"/>
    </row>
    <row r="180" spans="1:6">
      <c r="A180" s="295" t="s">
        <v>398</v>
      </c>
      <c r="B180" s="283">
        <v>1.88</v>
      </c>
      <c r="C180" s="283">
        <v>1.94</v>
      </c>
      <c r="D180" s="283">
        <v>102</v>
      </c>
      <c r="E180" s="321" t="s">
        <v>490</v>
      </c>
      <c r="F180" s="328"/>
    </row>
    <row r="181" spans="1:6">
      <c r="A181" s="287" t="s">
        <v>402</v>
      </c>
      <c r="B181" s="283">
        <v>1.86</v>
      </c>
      <c r="C181" s="283">
        <v>2.06</v>
      </c>
      <c r="D181" s="290">
        <v>87.9</v>
      </c>
      <c r="E181" s="321" t="s">
        <v>490</v>
      </c>
      <c r="F181" s="328"/>
    </row>
    <row r="182" spans="1:6">
      <c r="A182" s="295" t="s">
        <v>404</v>
      </c>
      <c r="B182" s="283">
        <v>1.84</v>
      </c>
      <c r="C182" s="283">
        <v>1.73</v>
      </c>
      <c r="D182" s="283">
        <v>110</v>
      </c>
      <c r="E182" s="321" t="s">
        <v>490</v>
      </c>
      <c r="F182" s="328"/>
    </row>
    <row r="183" spans="1:6">
      <c r="A183" s="295" t="s">
        <v>406</v>
      </c>
      <c r="B183" s="283">
        <v>1.88</v>
      </c>
      <c r="C183" s="283">
        <v>1.9</v>
      </c>
      <c r="D183" s="283">
        <v>219</v>
      </c>
      <c r="E183" s="321" t="s">
        <v>490</v>
      </c>
      <c r="F183" s="328"/>
    </row>
    <row r="184" spans="1:6">
      <c r="A184" s="295" t="s">
        <v>409</v>
      </c>
      <c r="B184" s="283">
        <v>1.94</v>
      </c>
      <c r="C184" s="283">
        <v>1.93</v>
      </c>
      <c r="D184" s="283">
        <v>201</v>
      </c>
      <c r="E184" s="321" t="s">
        <v>490</v>
      </c>
      <c r="F184" s="328"/>
    </row>
    <row r="185" spans="1:6">
      <c r="A185" s="295" t="s">
        <v>411</v>
      </c>
      <c r="B185" s="283">
        <v>1.9</v>
      </c>
      <c r="C185" s="283">
        <v>1.8</v>
      </c>
      <c r="D185" s="283">
        <v>234</v>
      </c>
      <c r="E185" s="321" t="s">
        <v>490</v>
      </c>
      <c r="F185" s="328"/>
    </row>
    <row r="186" spans="1:6">
      <c r="A186" s="287" t="s">
        <v>413</v>
      </c>
      <c r="B186" s="283">
        <v>1.85</v>
      </c>
      <c r="C186" s="283">
        <v>1.81</v>
      </c>
      <c r="D186" s="290">
        <v>127</v>
      </c>
      <c r="E186" s="321" t="s">
        <v>490</v>
      </c>
      <c r="F186" s="328"/>
    </row>
    <row r="187" spans="1:6">
      <c r="A187" s="295" t="s">
        <v>415</v>
      </c>
      <c r="B187" s="283">
        <v>1.85</v>
      </c>
      <c r="C187" s="283">
        <v>1.92</v>
      </c>
      <c r="D187" s="283">
        <v>131</v>
      </c>
      <c r="E187" s="321" t="s">
        <v>490</v>
      </c>
      <c r="F187" s="328"/>
    </row>
    <row r="188" spans="1:6">
      <c r="A188" s="287" t="s">
        <v>417</v>
      </c>
      <c r="B188" s="283">
        <v>1.85</v>
      </c>
      <c r="C188" s="283">
        <v>1.91</v>
      </c>
      <c r="D188" s="290">
        <v>111</v>
      </c>
      <c r="E188" s="321" t="s">
        <v>490</v>
      </c>
      <c r="F188" s="328"/>
    </row>
    <row r="189" spans="1:6">
      <c r="A189" s="295" t="s">
        <v>419</v>
      </c>
      <c r="B189" s="283">
        <v>1.95</v>
      </c>
      <c r="C189" s="283">
        <v>1.82</v>
      </c>
      <c r="D189" s="283">
        <v>248</v>
      </c>
      <c r="E189" s="321" t="s">
        <v>490</v>
      </c>
      <c r="F189" s="328"/>
    </row>
    <row r="190" spans="1:6">
      <c r="A190" s="295" t="s">
        <v>421</v>
      </c>
      <c r="B190" s="283">
        <v>1.82</v>
      </c>
      <c r="C190" s="283">
        <v>1.7</v>
      </c>
      <c r="D190" s="283">
        <v>260</v>
      </c>
      <c r="E190" s="321" t="s">
        <v>490</v>
      </c>
      <c r="F190" s="328"/>
    </row>
    <row r="191" spans="1:6">
      <c r="A191" s="287" t="s">
        <v>423</v>
      </c>
      <c r="B191" s="283">
        <v>1.91</v>
      </c>
      <c r="C191" s="283">
        <v>1.87</v>
      </c>
      <c r="D191" s="290">
        <v>131</v>
      </c>
      <c r="E191" s="321" t="s">
        <v>490</v>
      </c>
      <c r="F191" s="328"/>
    </row>
    <row r="192" spans="1:6">
      <c r="A192" s="287" t="s">
        <v>425</v>
      </c>
      <c r="B192" s="283">
        <v>1.92</v>
      </c>
      <c r="C192" s="283">
        <v>1.86</v>
      </c>
      <c r="D192" s="290">
        <v>154</v>
      </c>
      <c r="E192" s="321" t="s">
        <v>490</v>
      </c>
      <c r="F192" s="328"/>
    </row>
    <row r="193" spans="1:6" ht="17" thickBot="1">
      <c r="A193" s="289" t="s">
        <v>427</v>
      </c>
      <c r="B193" s="298">
        <v>1.84</v>
      </c>
      <c r="C193" s="298">
        <v>2.12</v>
      </c>
      <c r="D193" s="298">
        <v>110</v>
      </c>
      <c r="E193" s="331" t="s">
        <v>490</v>
      </c>
      <c r="F193" s="306"/>
    </row>
    <row r="194" spans="1:6">
      <c r="A194" s="303" t="s">
        <v>429</v>
      </c>
      <c r="B194" s="300">
        <v>1.85</v>
      </c>
      <c r="C194" s="300">
        <v>1.88</v>
      </c>
      <c r="D194" s="300">
        <v>84.3</v>
      </c>
      <c r="E194" s="326" t="s">
        <v>490</v>
      </c>
      <c r="F194" s="327"/>
    </row>
    <row r="195" spans="1:6">
      <c r="A195" s="295" t="s">
        <v>431</v>
      </c>
      <c r="B195" s="283">
        <v>1.87</v>
      </c>
      <c r="C195" s="283">
        <v>1.78</v>
      </c>
      <c r="D195" s="283">
        <v>88.9</v>
      </c>
      <c r="E195" s="321" t="s">
        <v>490</v>
      </c>
      <c r="F195" s="328"/>
    </row>
    <row r="196" spans="1:6">
      <c r="A196" s="295" t="s">
        <v>433</v>
      </c>
      <c r="B196" s="283">
        <v>1.9</v>
      </c>
      <c r="C196" s="283">
        <v>1.81</v>
      </c>
      <c r="D196" s="283">
        <v>149</v>
      </c>
      <c r="E196" s="321" t="s">
        <v>490</v>
      </c>
      <c r="F196" s="328"/>
    </row>
    <row r="197" spans="1:6">
      <c r="A197" s="295" t="s">
        <v>435</v>
      </c>
      <c r="B197" s="283">
        <v>1.84</v>
      </c>
      <c r="C197" s="283">
        <v>1.7</v>
      </c>
      <c r="D197" s="283">
        <v>92.2</v>
      </c>
      <c r="E197" s="321" t="s">
        <v>490</v>
      </c>
      <c r="F197" s="328"/>
    </row>
    <row r="198" spans="1:6">
      <c r="A198" s="295" t="s">
        <v>437</v>
      </c>
      <c r="B198" s="283">
        <v>1.88</v>
      </c>
      <c r="C198" s="283">
        <v>1.82</v>
      </c>
      <c r="D198" s="283">
        <v>207</v>
      </c>
      <c r="E198" s="321" t="s">
        <v>490</v>
      </c>
      <c r="F198" s="328"/>
    </row>
    <row r="199" spans="1:6">
      <c r="A199" s="287" t="s">
        <v>439</v>
      </c>
      <c r="B199" s="283">
        <v>1.86</v>
      </c>
      <c r="C199" s="283">
        <v>1.71</v>
      </c>
      <c r="D199" s="290">
        <v>42.5</v>
      </c>
      <c r="E199" s="321" t="s">
        <v>490</v>
      </c>
      <c r="F199" s="328"/>
    </row>
    <row r="200" spans="1:6">
      <c r="A200" s="295" t="s">
        <v>441</v>
      </c>
      <c r="B200" s="283">
        <v>1.89</v>
      </c>
      <c r="C200" s="283">
        <v>1.72</v>
      </c>
      <c r="D200" s="283">
        <v>114</v>
      </c>
      <c r="E200" s="321" t="s">
        <v>490</v>
      </c>
      <c r="F200" s="328"/>
    </row>
    <row r="201" spans="1:6">
      <c r="A201" s="295" t="s">
        <v>443</v>
      </c>
      <c r="B201" s="283">
        <v>1.88</v>
      </c>
      <c r="C201" s="283">
        <v>2.08</v>
      </c>
      <c r="D201" s="283">
        <v>199</v>
      </c>
      <c r="E201" s="321" t="s">
        <v>490</v>
      </c>
      <c r="F201" s="328"/>
    </row>
    <row r="202" spans="1:6">
      <c r="A202" s="295" t="s">
        <v>445</v>
      </c>
      <c r="B202" s="283">
        <v>1.88</v>
      </c>
      <c r="C202" s="283">
        <v>2.0299999999999998</v>
      </c>
      <c r="D202" s="283">
        <v>235</v>
      </c>
      <c r="E202" s="321" t="s">
        <v>490</v>
      </c>
      <c r="F202" s="328"/>
    </row>
    <row r="203" spans="1:6">
      <c r="A203" s="295" t="s">
        <v>447</v>
      </c>
      <c r="B203" s="283">
        <v>1.87</v>
      </c>
      <c r="C203" s="283">
        <v>1.9</v>
      </c>
      <c r="D203" s="283">
        <v>193</v>
      </c>
      <c r="E203" s="321" t="s">
        <v>490</v>
      </c>
      <c r="F203" s="328"/>
    </row>
    <row r="204" spans="1:6">
      <c r="A204" s="295" t="s">
        <v>449</v>
      </c>
      <c r="B204" s="283">
        <v>1.85</v>
      </c>
      <c r="C204" s="283">
        <v>1.89</v>
      </c>
      <c r="D204" s="283">
        <v>156</v>
      </c>
      <c r="E204" s="321" t="s">
        <v>490</v>
      </c>
      <c r="F204" s="328"/>
    </row>
    <row r="205" spans="1:6">
      <c r="A205" s="295" t="s">
        <v>451</v>
      </c>
      <c r="B205" s="283">
        <v>1.87</v>
      </c>
      <c r="C205" s="283">
        <v>1.75</v>
      </c>
      <c r="D205" s="283">
        <v>234</v>
      </c>
      <c r="E205" s="321" t="s">
        <v>490</v>
      </c>
      <c r="F205" s="328"/>
    </row>
    <row r="206" spans="1:6">
      <c r="A206" s="295" t="s">
        <v>453</v>
      </c>
      <c r="B206" s="283">
        <v>1.91</v>
      </c>
      <c r="C206" s="283">
        <v>1.76</v>
      </c>
      <c r="D206" s="283">
        <v>189</v>
      </c>
      <c r="E206" s="321" t="s">
        <v>490</v>
      </c>
      <c r="F206" s="328"/>
    </row>
    <row r="207" spans="1:6">
      <c r="A207" s="295" t="s">
        <v>455</v>
      </c>
      <c r="B207" s="283">
        <v>1.89</v>
      </c>
      <c r="C207" s="283">
        <v>1.8</v>
      </c>
      <c r="D207" s="283">
        <v>170</v>
      </c>
      <c r="E207" s="321" t="s">
        <v>490</v>
      </c>
      <c r="F207" s="328"/>
    </row>
    <row r="208" spans="1:6">
      <c r="A208" s="295" t="s">
        <v>457</v>
      </c>
      <c r="B208" s="283">
        <v>1.83</v>
      </c>
      <c r="C208" s="283">
        <v>2.1</v>
      </c>
      <c r="D208" s="283">
        <v>157</v>
      </c>
      <c r="E208" s="321" t="s">
        <v>490</v>
      </c>
      <c r="F208" s="328"/>
    </row>
    <row r="209" spans="1:6">
      <c r="A209" s="295" t="s">
        <v>459</v>
      </c>
      <c r="B209" s="283">
        <v>1.83</v>
      </c>
      <c r="C209" s="283">
        <v>2</v>
      </c>
      <c r="D209" s="283">
        <v>37.5</v>
      </c>
      <c r="E209" s="321" t="s">
        <v>490</v>
      </c>
      <c r="F209" s="328"/>
    </row>
    <row r="210" spans="1:6">
      <c r="A210" s="295" t="s">
        <v>461</v>
      </c>
      <c r="B210" s="283">
        <v>1.83</v>
      </c>
      <c r="C210" s="283">
        <v>2.08</v>
      </c>
      <c r="D210" s="283">
        <v>105</v>
      </c>
      <c r="E210" s="321" t="s">
        <v>490</v>
      </c>
      <c r="F210" s="328"/>
    </row>
    <row r="211" spans="1:6">
      <c r="A211" s="295" t="s">
        <v>463</v>
      </c>
      <c r="B211" s="283">
        <v>1.9</v>
      </c>
      <c r="C211" s="283">
        <v>1.8</v>
      </c>
      <c r="D211" s="283">
        <v>167</v>
      </c>
      <c r="E211" s="321" t="s">
        <v>490</v>
      </c>
      <c r="F211" s="328"/>
    </row>
    <row r="212" spans="1:6">
      <c r="A212" s="295" t="s">
        <v>465</v>
      </c>
      <c r="B212" s="283">
        <v>1.89</v>
      </c>
      <c r="C212" s="283">
        <v>1.73</v>
      </c>
      <c r="D212" s="283">
        <v>280</v>
      </c>
      <c r="E212" s="321" t="s">
        <v>490</v>
      </c>
      <c r="F212" s="328"/>
    </row>
    <row r="213" spans="1:6">
      <c r="A213" s="295" t="s">
        <v>467</v>
      </c>
      <c r="B213" s="283">
        <v>1.83</v>
      </c>
      <c r="C213" s="283">
        <v>1.82</v>
      </c>
      <c r="D213" s="283">
        <v>79.8</v>
      </c>
      <c r="E213" s="321" t="s">
        <v>490</v>
      </c>
      <c r="F213" s="328"/>
    </row>
    <row r="214" spans="1:6">
      <c r="A214" s="295" t="s">
        <v>469</v>
      </c>
      <c r="B214" s="283">
        <v>1.88</v>
      </c>
      <c r="C214" s="283">
        <v>1.73</v>
      </c>
      <c r="D214" s="283">
        <v>135</v>
      </c>
      <c r="E214" s="321" t="s">
        <v>490</v>
      </c>
      <c r="F214" s="328"/>
    </row>
    <row r="215" spans="1:6">
      <c r="A215" s="295" t="s">
        <v>471</v>
      </c>
      <c r="B215" s="283">
        <v>1.87</v>
      </c>
      <c r="C215" s="283">
        <v>1.81</v>
      </c>
      <c r="D215" s="283">
        <v>244</v>
      </c>
      <c r="E215" s="321" t="s">
        <v>490</v>
      </c>
      <c r="F215" s="328"/>
    </row>
    <row r="216" spans="1:6">
      <c r="A216" s="295" t="s">
        <v>473</v>
      </c>
      <c r="B216" s="283">
        <v>1.88</v>
      </c>
      <c r="C216" s="283">
        <v>1.76</v>
      </c>
      <c r="D216" s="283">
        <v>189</v>
      </c>
      <c r="E216" s="321" t="s">
        <v>490</v>
      </c>
      <c r="F216" s="328"/>
    </row>
    <row r="217" spans="1:6" ht="17" thickBot="1">
      <c r="A217" s="296" t="s">
        <v>475</v>
      </c>
      <c r="B217" s="298">
        <v>1.89</v>
      </c>
      <c r="C217" s="298">
        <v>1.83</v>
      </c>
      <c r="D217" s="298">
        <v>197</v>
      </c>
      <c r="E217" s="331" t="s">
        <v>490</v>
      </c>
      <c r="F217" s="306"/>
    </row>
    <row r="218" spans="1:6">
      <c r="A218" s="294" t="s">
        <v>477</v>
      </c>
      <c r="B218" s="322">
        <v>1.86</v>
      </c>
      <c r="C218" s="322">
        <v>1.81</v>
      </c>
      <c r="D218" s="322">
        <v>66</v>
      </c>
      <c r="E218" s="338" t="s">
        <v>490</v>
      </c>
      <c r="F218" s="333"/>
    </row>
    <row r="219" spans="1:6">
      <c r="A219" s="295" t="s">
        <v>479</v>
      </c>
      <c r="B219" s="283">
        <v>1.87</v>
      </c>
      <c r="C219" s="283">
        <v>2.02</v>
      </c>
      <c r="D219" s="283">
        <v>160</v>
      </c>
      <c r="E219" s="321" t="s">
        <v>490</v>
      </c>
      <c r="F219" s="328"/>
    </row>
    <row r="220" spans="1:6">
      <c r="A220" s="295" t="s">
        <v>481</v>
      </c>
      <c r="B220" s="283">
        <v>1.87</v>
      </c>
      <c r="C220" s="283">
        <v>1.84</v>
      </c>
      <c r="D220" s="283">
        <v>215</v>
      </c>
      <c r="E220" s="321" t="s">
        <v>490</v>
      </c>
      <c r="F220" s="328"/>
    </row>
    <row r="221" spans="1:6" ht="17" thickBot="1">
      <c r="A221" s="296" t="s">
        <v>483</v>
      </c>
      <c r="B221" s="298">
        <v>1.9</v>
      </c>
      <c r="C221" s="298">
        <v>1.91</v>
      </c>
      <c r="D221" s="298">
        <v>193</v>
      </c>
      <c r="E221" s="331" t="s">
        <v>490</v>
      </c>
      <c r="F221" s="306"/>
    </row>
  </sheetData>
  <phoneticPr fontId="9" type="noConversion"/>
  <conditionalFormatting sqref="B2:B221">
    <cfRule type="cellIs" dxfId="2" priority="23" operator="lessThan">
      <formula>1.75</formula>
    </cfRule>
  </conditionalFormatting>
  <conditionalFormatting sqref="D2:D221">
    <cfRule type="cellIs" dxfId="1" priority="6" operator="lessThan">
      <formula>25</formula>
    </cfRule>
  </conditionalFormatting>
  <conditionalFormatting sqref="C2:C221">
    <cfRule type="cellIs" dxfId="0" priority="1" operator="lessThan">
      <formula>1.7</formula>
    </cfRule>
  </conditionalFormatting>
  <pageMargins left="0.7" right="0.7" top="0.75" bottom="0.75" header="0.3" footer="0.3"/>
  <pageSetup scale="17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166FF-EECE-F74F-98E0-5BCCB78D03ED}">
  <dimension ref="A1:D22"/>
  <sheetViews>
    <sheetView workbookViewId="0">
      <selection activeCell="F40" sqref="F40"/>
    </sheetView>
  </sheetViews>
  <sheetFormatPr baseColWidth="10" defaultColWidth="11.5703125" defaultRowHeight="16"/>
  <cols>
    <col min="2" max="2" width="15.5703125" customWidth="1"/>
    <col min="3" max="3" width="11" bestFit="1" customWidth="1"/>
    <col min="4" max="4" width="6.42578125" bestFit="1" customWidth="1"/>
  </cols>
  <sheetData>
    <row r="1" spans="1:4" ht="17" thickBot="1">
      <c r="A1" s="316" t="s">
        <v>5</v>
      </c>
      <c r="B1" s="317" t="s">
        <v>4</v>
      </c>
      <c r="C1" s="317" t="s">
        <v>6</v>
      </c>
      <c r="D1" s="318" t="s">
        <v>13</v>
      </c>
    </row>
    <row r="2" spans="1:4">
      <c r="A2" s="299" t="s">
        <v>497</v>
      </c>
      <c r="B2" s="301" t="s">
        <v>34</v>
      </c>
      <c r="C2" s="308" t="s">
        <v>498</v>
      </c>
      <c r="D2" s="307">
        <v>1</v>
      </c>
    </row>
    <row r="3" spans="1:4">
      <c r="A3" s="311" t="s">
        <v>499</v>
      </c>
      <c r="B3" s="312" t="s">
        <v>46</v>
      </c>
      <c r="C3" s="313" t="s">
        <v>498</v>
      </c>
      <c r="D3" s="314">
        <v>1</v>
      </c>
    </row>
    <row r="4" spans="1:4">
      <c r="A4" s="287" t="s">
        <v>500</v>
      </c>
      <c r="B4" s="290" t="s">
        <v>62</v>
      </c>
      <c r="C4" s="309" t="s">
        <v>498</v>
      </c>
      <c r="D4" s="291">
        <v>1</v>
      </c>
    </row>
    <row r="5" spans="1:4">
      <c r="A5" s="311" t="s">
        <v>501</v>
      </c>
      <c r="B5" s="315" t="s">
        <v>77</v>
      </c>
      <c r="C5" s="313" t="s">
        <v>498</v>
      </c>
      <c r="D5" s="314">
        <v>2</v>
      </c>
    </row>
    <row r="6" spans="1:4">
      <c r="A6" s="287" t="s">
        <v>502</v>
      </c>
      <c r="B6" s="290" t="s">
        <v>85</v>
      </c>
      <c r="C6" s="309" t="s">
        <v>498</v>
      </c>
      <c r="D6" s="291">
        <v>2</v>
      </c>
    </row>
    <row r="7" spans="1:4">
      <c r="A7" s="311" t="s">
        <v>503</v>
      </c>
      <c r="B7" s="312" t="s">
        <v>87</v>
      </c>
      <c r="C7" s="313" t="s">
        <v>498</v>
      </c>
      <c r="D7" s="314">
        <v>2</v>
      </c>
    </row>
    <row r="8" spans="1:4">
      <c r="A8" s="287" t="s">
        <v>504</v>
      </c>
      <c r="B8" s="290" t="s">
        <v>103</v>
      </c>
      <c r="C8" s="309" t="s">
        <v>498</v>
      </c>
      <c r="D8" s="291">
        <v>2</v>
      </c>
    </row>
    <row r="9" spans="1:4">
      <c r="A9" s="311" t="s">
        <v>505</v>
      </c>
      <c r="B9" s="315" t="s">
        <v>125</v>
      </c>
      <c r="C9" s="313" t="s">
        <v>498</v>
      </c>
      <c r="D9" s="314">
        <v>3</v>
      </c>
    </row>
    <row r="10" spans="1:4">
      <c r="A10" s="287" t="s">
        <v>506</v>
      </c>
      <c r="B10" s="290" t="s">
        <v>240</v>
      </c>
      <c r="C10" s="309" t="s">
        <v>498</v>
      </c>
      <c r="D10" s="291">
        <v>5</v>
      </c>
    </row>
    <row r="11" spans="1:4">
      <c r="A11" s="311" t="s">
        <v>507</v>
      </c>
      <c r="B11" s="312" t="s">
        <v>244</v>
      </c>
      <c r="C11" s="313" t="s">
        <v>498</v>
      </c>
      <c r="D11" s="314">
        <v>5</v>
      </c>
    </row>
    <row r="12" spans="1:4">
      <c r="A12" s="287" t="s">
        <v>508</v>
      </c>
      <c r="B12" s="290" t="s">
        <v>246</v>
      </c>
      <c r="C12" s="309" t="s">
        <v>498</v>
      </c>
      <c r="D12" s="291">
        <v>5</v>
      </c>
    </row>
    <row r="13" spans="1:4">
      <c r="A13" s="311" t="s">
        <v>509</v>
      </c>
      <c r="B13" s="312" t="s">
        <v>262</v>
      </c>
      <c r="C13" s="313" t="s">
        <v>498</v>
      </c>
      <c r="D13" s="314">
        <v>5</v>
      </c>
    </row>
    <row r="14" spans="1:4">
      <c r="A14" s="287" t="s">
        <v>510</v>
      </c>
      <c r="B14" s="290" t="s">
        <v>264</v>
      </c>
      <c r="C14" s="309" t="s">
        <v>498</v>
      </c>
      <c r="D14" s="291">
        <v>5</v>
      </c>
    </row>
    <row r="15" spans="1:4">
      <c r="A15" s="311" t="s">
        <v>511</v>
      </c>
      <c r="B15" s="312" t="s">
        <v>266</v>
      </c>
      <c r="C15" s="313" t="s">
        <v>498</v>
      </c>
      <c r="D15" s="314">
        <v>5</v>
      </c>
    </row>
    <row r="16" spans="1:4">
      <c r="A16" s="287" t="s">
        <v>512</v>
      </c>
      <c r="B16" s="244" t="s">
        <v>282</v>
      </c>
      <c r="C16" s="309" t="s">
        <v>498</v>
      </c>
      <c r="D16" s="291">
        <v>6</v>
      </c>
    </row>
    <row r="17" spans="1:4">
      <c r="A17" s="311" t="s">
        <v>513</v>
      </c>
      <c r="B17" s="312" t="s">
        <v>289</v>
      </c>
      <c r="C17" s="313" t="s">
        <v>498</v>
      </c>
      <c r="D17" s="314">
        <v>6</v>
      </c>
    </row>
    <row r="18" spans="1:4">
      <c r="A18" s="287" t="s">
        <v>495</v>
      </c>
      <c r="B18" s="290" t="s">
        <v>295</v>
      </c>
      <c r="C18" s="309" t="s">
        <v>498</v>
      </c>
      <c r="D18" s="291">
        <v>6</v>
      </c>
    </row>
    <row r="19" spans="1:4">
      <c r="A19" s="311" t="s">
        <v>496</v>
      </c>
      <c r="B19" s="312" t="s">
        <v>309</v>
      </c>
      <c r="C19" s="313" t="s">
        <v>498</v>
      </c>
      <c r="D19" s="314">
        <v>6</v>
      </c>
    </row>
    <row r="20" spans="1:4">
      <c r="A20" s="287" t="s">
        <v>514</v>
      </c>
      <c r="B20" s="290" t="s">
        <v>359</v>
      </c>
      <c r="C20" s="309" t="s">
        <v>498</v>
      </c>
      <c r="D20" s="291">
        <v>7</v>
      </c>
    </row>
    <row r="21" spans="1:4">
      <c r="A21" s="311" t="s">
        <v>515</v>
      </c>
      <c r="B21" s="312" t="s">
        <v>373</v>
      </c>
      <c r="C21" s="313" t="s">
        <v>498</v>
      </c>
      <c r="D21" s="314">
        <v>8</v>
      </c>
    </row>
    <row r="22" spans="1:4" ht="17" thickBot="1">
      <c r="A22" s="289" t="s">
        <v>516</v>
      </c>
      <c r="B22" s="292" t="s">
        <v>378</v>
      </c>
      <c r="C22" s="310" t="s">
        <v>498</v>
      </c>
      <c r="D22" s="293">
        <v>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E5E-AE83-7049-ACEA-942A595751AD}">
  <sheetPr>
    <pageSetUpPr fitToPage="1"/>
  </sheetPr>
  <dimension ref="A1:V60"/>
  <sheetViews>
    <sheetView topLeftCell="A23" workbookViewId="0">
      <selection activeCell="U41" sqref="U41"/>
    </sheetView>
  </sheetViews>
  <sheetFormatPr baseColWidth="10" defaultColWidth="11.5703125" defaultRowHeight="16"/>
  <cols>
    <col min="1" max="1" width="2.42578125" customWidth="1"/>
    <col min="2" max="4" width="8.7109375" customWidth="1"/>
    <col min="5" max="5" width="10.140625" customWidth="1"/>
    <col min="6" max="6" width="9" customWidth="1"/>
    <col min="7" max="7" width="7.140625" bestFit="1" customWidth="1"/>
    <col min="8" max="8" width="10.28515625" customWidth="1"/>
    <col min="9" max="9" width="9.140625" customWidth="1"/>
    <col min="11" max="11" width="14.85546875" bestFit="1" customWidth="1"/>
    <col min="12" max="12" width="7.5703125" customWidth="1"/>
    <col min="13" max="13" width="14.42578125" customWidth="1"/>
    <col min="14" max="14" width="3" bestFit="1" customWidth="1"/>
    <col min="15" max="15" width="2.28515625" customWidth="1"/>
    <col min="16" max="16" width="11.5703125" customWidth="1"/>
    <col min="17" max="18" width="7.7109375" bestFit="1" customWidth="1"/>
    <col min="19" max="19" width="3.42578125" customWidth="1"/>
    <col min="20" max="20" width="12.28515625" customWidth="1"/>
    <col min="21" max="21" width="12" customWidth="1"/>
  </cols>
  <sheetData>
    <row r="1" spans="2:14">
      <c r="B1" t="s">
        <v>517</v>
      </c>
    </row>
    <row r="2" spans="2:14" ht="17" thickBot="1"/>
    <row r="3" spans="2:14" ht="56" customHeight="1" thickBot="1">
      <c r="B3" s="219" t="s">
        <v>518</v>
      </c>
      <c r="C3" s="220" t="s">
        <v>485</v>
      </c>
      <c r="D3" s="219" t="s">
        <v>486</v>
      </c>
      <c r="E3" s="221" t="s">
        <v>487</v>
      </c>
      <c r="F3" s="221" t="s">
        <v>519</v>
      </c>
      <c r="G3" s="221" t="s">
        <v>520</v>
      </c>
      <c r="H3" s="222" t="s">
        <v>521</v>
      </c>
      <c r="I3" s="245"/>
    </row>
    <row r="4" spans="2:14">
      <c r="B4" s="98" t="s">
        <v>18</v>
      </c>
      <c r="C4" s="223">
        <v>1.9</v>
      </c>
      <c r="D4" s="224">
        <v>1.55</v>
      </c>
      <c r="E4" s="218">
        <v>76.8</v>
      </c>
      <c r="F4" s="230">
        <v>25</v>
      </c>
      <c r="G4" s="231">
        <v>16.899999999999999</v>
      </c>
      <c r="H4" s="232">
        <v>8.1</v>
      </c>
      <c r="I4" s="246"/>
      <c r="M4" s="91" t="s">
        <v>924</v>
      </c>
      <c r="N4">
        <f>COUNTIF(B4:B19,"*")</f>
        <v>16</v>
      </c>
    </row>
    <row r="5" spans="2:14">
      <c r="B5" s="98" t="s">
        <v>35</v>
      </c>
      <c r="C5" s="223">
        <v>1.86</v>
      </c>
      <c r="D5" s="224">
        <v>1.42</v>
      </c>
      <c r="E5" s="218">
        <v>308</v>
      </c>
      <c r="F5" s="230">
        <v>25</v>
      </c>
      <c r="G5" s="231">
        <v>23</v>
      </c>
      <c r="H5" s="232">
        <v>2</v>
      </c>
      <c r="I5" s="246"/>
    </row>
    <row r="6" spans="2:14">
      <c r="B6" s="98" t="s">
        <v>51</v>
      </c>
      <c r="C6" s="223">
        <v>1.8</v>
      </c>
      <c r="D6" s="224">
        <v>1.36</v>
      </c>
      <c r="E6" s="218">
        <v>96.1</v>
      </c>
      <c r="F6" s="230">
        <v>25</v>
      </c>
      <c r="G6" s="231">
        <v>18.5</v>
      </c>
      <c r="H6" s="232">
        <v>6.5</v>
      </c>
      <c r="I6" s="246"/>
    </row>
    <row r="7" spans="2:14">
      <c r="B7" s="98" t="s">
        <v>57</v>
      </c>
      <c r="C7" s="223">
        <v>1.81</v>
      </c>
      <c r="D7" s="224">
        <v>1.21</v>
      </c>
      <c r="E7" s="218">
        <v>27</v>
      </c>
      <c r="F7" s="230">
        <v>15</v>
      </c>
      <c r="G7" s="231">
        <v>1.1000000000000001</v>
      </c>
      <c r="H7" s="232">
        <v>13.9</v>
      </c>
      <c r="I7" s="246"/>
    </row>
    <row r="8" spans="2:14">
      <c r="B8" s="98" t="s">
        <v>59</v>
      </c>
      <c r="C8" s="223">
        <v>1.82</v>
      </c>
      <c r="D8" s="224">
        <v>1.39</v>
      </c>
      <c r="E8" s="218">
        <v>33.700000000000003</v>
      </c>
      <c r="F8" s="230">
        <v>20</v>
      </c>
      <c r="G8" s="231">
        <v>5.2</v>
      </c>
      <c r="H8" s="232">
        <v>14.8</v>
      </c>
      <c r="I8" s="246"/>
    </row>
    <row r="9" spans="2:14">
      <c r="B9" s="98" t="s">
        <v>71</v>
      </c>
      <c r="C9" s="223">
        <v>1.89</v>
      </c>
      <c r="D9" s="226">
        <v>1.91</v>
      </c>
      <c r="E9" s="218">
        <v>165</v>
      </c>
      <c r="F9" s="230">
        <v>25</v>
      </c>
      <c r="G9" s="231">
        <v>21.2</v>
      </c>
      <c r="H9" s="232">
        <v>3.8</v>
      </c>
      <c r="I9" s="246"/>
    </row>
    <row r="10" spans="2:14">
      <c r="B10" s="98" t="s">
        <v>73</v>
      </c>
      <c r="C10" s="223">
        <v>1.83</v>
      </c>
      <c r="D10" s="224">
        <v>1.41</v>
      </c>
      <c r="E10" s="218">
        <v>223</v>
      </c>
      <c r="F10" s="230">
        <v>25</v>
      </c>
      <c r="G10" s="231">
        <v>22.2</v>
      </c>
      <c r="H10" s="232">
        <v>2.8</v>
      </c>
      <c r="I10" s="246"/>
    </row>
    <row r="11" spans="2:14">
      <c r="B11" s="98" t="s">
        <v>76</v>
      </c>
      <c r="C11" s="223">
        <v>1.85</v>
      </c>
      <c r="D11" s="224">
        <v>1.05</v>
      </c>
      <c r="E11" s="218">
        <v>149</v>
      </c>
      <c r="F11" s="230">
        <v>25</v>
      </c>
      <c r="G11" s="231">
        <v>20.8</v>
      </c>
      <c r="H11" s="232">
        <v>4.2</v>
      </c>
      <c r="I11" s="246"/>
    </row>
    <row r="12" spans="2:14">
      <c r="B12" s="98" t="s">
        <v>88</v>
      </c>
      <c r="C12" s="223">
        <v>1.91</v>
      </c>
      <c r="D12" s="226">
        <v>1.83</v>
      </c>
      <c r="E12" s="218">
        <v>288</v>
      </c>
      <c r="F12" s="230">
        <v>25</v>
      </c>
      <c r="G12" s="231">
        <v>22.8</v>
      </c>
      <c r="H12" s="232">
        <v>2.2000000000000002</v>
      </c>
      <c r="I12" s="246"/>
    </row>
    <row r="13" spans="2:14">
      <c r="B13" s="98" t="s">
        <v>104</v>
      </c>
      <c r="C13" s="223">
        <v>1.88</v>
      </c>
      <c r="D13" s="224">
        <v>1.69</v>
      </c>
      <c r="E13" s="218">
        <v>172</v>
      </c>
      <c r="F13" s="230">
        <v>25</v>
      </c>
      <c r="G13" s="231">
        <v>21.4</v>
      </c>
      <c r="H13" s="232">
        <v>3.6</v>
      </c>
      <c r="I13" s="246"/>
    </row>
    <row r="14" spans="2:14">
      <c r="B14" s="98" t="s">
        <v>112</v>
      </c>
      <c r="C14" s="223">
        <v>1.93</v>
      </c>
      <c r="D14" s="224">
        <v>1.6</v>
      </c>
      <c r="E14" s="218">
        <v>190</v>
      </c>
      <c r="F14" s="230">
        <v>25</v>
      </c>
      <c r="G14" s="231">
        <v>21.7</v>
      </c>
      <c r="H14" s="232">
        <v>3.3</v>
      </c>
      <c r="I14" s="246"/>
    </row>
    <row r="15" spans="2:14">
      <c r="B15" s="98" t="s">
        <v>116</v>
      </c>
      <c r="C15" s="223">
        <v>1.88</v>
      </c>
      <c r="D15" s="224">
        <v>1.6</v>
      </c>
      <c r="E15" s="218">
        <v>155</v>
      </c>
      <c r="F15" s="230">
        <v>25</v>
      </c>
      <c r="G15" s="231">
        <v>21</v>
      </c>
      <c r="H15" s="232">
        <v>4</v>
      </c>
      <c r="I15" s="246"/>
    </row>
    <row r="16" spans="2:14">
      <c r="B16" s="98" t="s">
        <v>120</v>
      </c>
      <c r="C16" s="223">
        <v>1.87</v>
      </c>
      <c r="D16" s="224">
        <v>1.71</v>
      </c>
      <c r="E16" s="218">
        <v>207</v>
      </c>
      <c r="F16" s="230">
        <v>25</v>
      </c>
      <c r="G16" s="231">
        <v>22</v>
      </c>
      <c r="H16" s="232">
        <v>3</v>
      </c>
      <c r="I16" s="246"/>
    </row>
    <row r="17" spans="1:22">
      <c r="B17" s="98" t="s">
        <v>122</v>
      </c>
      <c r="C17" s="225">
        <v>1.76</v>
      </c>
      <c r="D17" s="224">
        <v>1.36</v>
      </c>
      <c r="E17" s="218">
        <v>196</v>
      </c>
      <c r="F17" s="230">
        <v>25</v>
      </c>
      <c r="G17" s="231">
        <v>21.8</v>
      </c>
      <c r="H17" s="232">
        <v>3.2</v>
      </c>
      <c r="I17" s="246"/>
    </row>
    <row r="18" spans="1:22">
      <c r="B18" s="98" t="s">
        <v>152</v>
      </c>
      <c r="C18" s="223">
        <v>1.88</v>
      </c>
      <c r="D18" s="224">
        <v>1.7</v>
      </c>
      <c r="E18" s="218">
        <v>188</v>
      </c>
      <c r="F18" s="230">
        <v>25</v>
      </c>
      <c r="G18" s="231">
        <v>21.7</v>
      </c>
      <c r="H18" s="232">
        <v>3.3</v>
      </c>
      <c r="I18" s="246"/>
    </row>
    <row r="19" spans="1:22" ht="17" thickBot="1">
      <c r="B19" s="99" t="s">
        <v>209</v>
      </c>
      <c r="C19" s="227">
        <v>1.87</v>
      </c>
      <c r="D19" s="228">
        <v>2.11</v>
      </c>
      <c r="E19" s="229">
        <v>162</v>
      </c>
      <c r="F19" s="233">
        <v>25</v>
      </c>
      <c r="G19" s="234">
        <v>21.1</v>
      </c>
      <c r="H19" s="235">
        <v>3.9</v>
      </c>
      <c r="I19" s="246"/>
    </row>
    <row r="20" spans="1:22" ht="17" thickBot="1">
      <c r="K20" s="172" t="s">
        <v>522</v>
      </c>
      <c r="L20" s="118"/>
      <c r="M20" s="118"/>
      <c r="N20" s="118"/>
      <c r="P20" s="130" t="s">
        <v>523</v>
      </c>
      <c r="Q20" s="119"/>
      <c r="R20" s="119"/>
    </row>
    <row r="21" spans="1:22" ht="62" customHeight="1" thickBot="1">
      <c r="B21" s="250" t="s">
        <v>524</v>
      </c>
      <c r="C21" s="14" t="s">
        <v>525</v>
      </c>
      <c r="D21" s="14" t="s">
        <v>526</v>
      </c>
      <c r="E21" s="14" t="s">
        <v>527</v>
      </c>
      <c r="F21" s="14" t="s">
        <v>528</v>
      </c>
      <c r="G21" s="14" t="s">
        <v>529</v>
      </c>
      <c r="H21" s="14" t="s">
        <v>530</v>
      </c>
      <c r="I21" s="14" t="s">
        <v>531</v>
      </c>
      <c r="K21" s="171" t="s">
        <v>532</v>
      </c>
      <c r="L21" s="146" t="s">
        <v>533</v>
      </c>
      <c r="M21" s="128" t="str">
        <f>"Total Volume (uL)
 "&amp;$N$4&amp;" rxn (+error)"</f>
        <v>Total Volume (uL)
 16 rxn (+error)</v>
      </c>
      <c r="N21" s="118"/>
      <c r="P21" s="129" t="s">
        <v>534</v>
      </c>
      <c r="Q21" s="146" t="s">
        <v>533</v>
      </c>
      <c r="R21" s="128" t="s">
        <v>535</v>
      </c>
    </row>
    <row r="22" spans="1:22" ht="17" thickBot="1">
      <c r="A22" s="14">
        <v>1</v>
      </c>
      <c r="B22" s="247" t="s">
        <v>18</v>
      </c>
      <c r="C22" s="248" t="s">
        <v>35</v>
      </c>
      <c r="D22" s="248" t="s">
        <v>51</v>
      </c>
      <c r="E22" s="248" t="s">
        <v>57</v>
      </c>
      <c r="F22" s="248" t="s">
        <v>59</v>
      </c>
      <c r="G22" s="248" t="s">
        <v>71</v>
      </c>
      <c r="H22" s="248" t="s">
        <v>73</v>
      </c>
      <c r="I22" s="249" t="s">
        <v>76</v>
      </c>
      <c r="K22" s="167" t="s">
        <v>536</v>
      </c>
      <c r="L22" s="166">
        <v>0.6</v>
      </c>
      <c r="M22" s="165">
        <f>L22*$N$4*1.1</f>
        <v>10.56</v>
      </c>
      <c r="N22" s="118"/>
      <c r="P22" s="144" t="s">
        <v>537</v>
      </c>
      <c r="Q22" s="143">
        <v>0.5</v>
      </c>
      <c r="R22" s="142">
        <f>Q22*$N$4*1.1*1.1</f>
        <v>9.6800000000000015</v>
      </c>
    </row>
    <row r="23" spans="1:22" ht="17" thickBot="1">
      <c r="K23" s="160" t="s">
        <v>538</v>
      </c>
      <c r="L23" s="159">
        <v>0.4</v>
      </c>
      <c r="M23" s="158">
        <f>L23*$N$4*1.1</f>
        <v>7.0400000000000009</v>
      </c>
      <c r="N23" s="118"/>
      <c r="P23" s="141" t="s">
        <v>539</v>
      </c>
      <c r="Q23" s="140">
        <v>0.5</v>
      </c>
      <c r="R23" s="139">
        <f>Q23*$N$4*1.1*1.1</f>
        <v>9.6800000000000015</v>
      </c>
    </row>
    <row r="24" spans="1:22" ht="17" thickBot="1">
      <c r="A24" s="14">
        <v>2</v>
      </c>
      <c r="B24" s="247" t="s">
        <v>88</v>
      </c>
      <c r="C24" s="248" t="s">
        <v>104</v>
      </c>
      <c r="D24" s="248" t="s">
        <v>112</v>
      </c>
      <c r="E24" s="248" t="s">
        <v>116</v>
      </c>
      <c r="F24" s="248" t="s">
        <v>120</v>
      </c>
      <c r="G24" s="248" t="s">
        <v>122</v>
      </c>
      <c r="H24" s="248" t="s">
        <v>152</v>
      </c>
      <c r="I24" s="249" t="s">
        <v>209</v>
      </c>
      <c r="K24" s="160" t="s">
        <v>540</v>
      </c>
      <c r="L24" s="159">
        <v>0.6</v>
      </c>
      <c r="M24" s="158">
        <f>L24*$N$4*1.1</f>
        <v>10.56</v>
      </c>
      <c r="N24" s="118"/>
      <c r="P24" s="136" t="s">
        <v>541</v>
      </c>
      <c r="Q24" s="135">
        <v>1</v>
      </c>
      <c r="R24" s="134">
        <f>SUM(R22:R23)</f>
        <v>19.360000000000003</v>
      </c>
    </row>
    <row r="25" spans="1:22" ht="17" thickBot="1">
      <c r="K25" s="155" t="s">
        <v>542</v>
      </c>
      <c r="L25" s="154">
        <v>0.4</v>
      </c>
      <c r="M25" s="153">
        <f>L25*$N$4*1.1</f>
        <v>7.0400000000000009</v>
      </c>
      <c r="N25" s="118"/>
    </row>
    <row r="26" spans="1:22" ht="17" thickBot="1">
      <c r="K26" s="150" t="s">
        <v>543</v>
      </c>
      <c r="L26" s="149">
        <f>SUM(L22:L25)</f>
        <v>2</v>
      </c>
      <c r="M26" s="148">
        <f>SUM(M22:M25)</f>
        <v>35.200000000000003</v>
      </c>
      <c r="N26" s="118"/>
      <c r="P26" s="130" t="s">
        <v>523</v>
      </c>
      <c r="Q26" s="119"/>
      <c r="R26" s="119"/>
      <c r="S26" s="119"/>
      <c r="T26" s="130" t="s">
        <v>523</v>
      </c>
      <c r="U26" s="119"/>
    </row>
    <row r="27" spans="1:22" ht="33" thickBot="1">
      <c r="P27" s="129" t="s">
        <v>544</v>
      </c>
      <c r="Q27" s="146" t="s">
        <v>533</v>
      </c>
      <c r="R27" s="128" t="s">
        <v>535</v>
      </c>
      <c r="S27" s="145"/>
      <c r="T27" s="129" t="s">
        <v>532</v>
      </c>
      <c r="U27" s="146" t="s">
        <v>533</v>
      </c>
      <c r="V27" s="236" t="str">
        <f>"Total Vol "&amp;$N$4&amp;" rxn (+ error)"</f>
        <v>Total Vol 16 rxn (+ error)</v>
      </c>
    </row>
    <row r="28" spans="1:22">
      <c r="P28" s="144" t="s">
        <v>545</v>
      </c>
      <c r="Q28" s="143">
        <v>0.5</v>
      </c>
      <c r="R28" s="142">
        <f>Q28*$N$4*1.1*1.1</f>
        <v>9.6800000000000015</v>
      </c>
      <c r="S28" s="138"/>
      <c r="T28" s="127" t="s">
        <v>546</v>
      </c>
      <c r="U28" s="238">
        <v>15</v>
      </c>
      <c r="V28" s="241">
        <f>U28*$N$4*1.1</f>
        <v>264</v>
      </c>
    </row>
    <row r="29" spans="1:22" ht="49" thickBot="1">
      <c r="P29" s="141" t="s">
        <v>547</v>
      </c>
      <c r="Q29" s="140">
        <v>0.5</v>
      </c>
      <c r="R29" s="139">
        <f>Q29*$N$4*1.1*1.1</f>
        <v>9.6800000000000015</v>
      </c>
      <c r="S29" s="138"/>
      <c r="T29" s="137" t="s">
        <v>548</v>
      </c>
      <c r="U29" s="161">
        <v>2</v>
      </c>
      <c r="V29" s="242">
        <f>U29*$N$4*1.1</f>
        <v>35.200000000000003</v>
      </c>
    </row>
    <row r="30" spans="1:22" ht="17" thickBot="1">
      <c r="P30" s="136" t="s">
        <v>549</v>
      </c>
      <c r="Q30" s="135">
        <v>1</v>
      </c>
      <c r="R30" s="134">
        <f>SUM(R28:R29)</f>
        <v>19.360000000000003</v>
      </c>
      <c r="S30" s="133"/>
      <c r="T30" s="125" t="s">
        <v>550</v>
      </c>
      <c r="U30" s="161">
        <v>1</v>
      </c>
      <c r="V30" s="242">
        <f>U30*$N$4*1.1</f>
        <v>17.600000000000001</v>
      </c>
    </row>
    <row r="31" spans="1:22">
      <c r="P31" s="132"/>
      <c r="Q31" s="117"/>
      <c r="R31" s="119"/>
      <c r="S31" s="119"/>
      <c r="T31" s="125" t="s">
        <v>551</v>
      </c>
      <c r="U31" s="161">
        <v>1</v>
      </c>
      <c r="V31" s="242">
        <f>U31*$N$4*1.1</f>
        <v>17.600000000000001</v>
      </c>
    </row>
    <row r="32" spans="1:22" ht="17" thickBot="1">
      <c r="P32" s="117"/>
      <c r="Q32" s="117"/>
      <c r="R32" s="117"/>
      <c r="S32" s="117"/>
      <c r="T32" s="123" t="s">
        <v>552</v>
      </c>
      <c r="U32" s="239">
        <v>1</v>
      </c>
      <c r="V32" s="243">
        <f>U32*$N$4*1.1</f>
        <v>17.600000000000001</v>
      </c>
    </row>
    <row r="33" spans="11:22" ht="17" thickBot="1">
      <c r="P33" s="117"/>
      <c r="Q33" s="117"/>
      <c r="R33" s="117"/>
      <c r="S33" s="117"/>
      <c r="T33" s="121" t="s">
        <v>543</v>
      </c>
      <c r="U33" s="237">
        <f>SUM(U28:U32)</f>
        <v>20</v>
      </c>
      <c r="V33" s="240">
        <f>SUM(V28:V32)</f>
        <v>352.00000000000006</v>
      </c>
    </row>
    <row r="34" spans="11:22" ht="17" thickBot="1">
      <c r="O34" s="15"/>
      <c r="P34" s="16" t="s">
        <v>553</v>
      </c>
      <c r="Q34" s="17"/>
      <c r="R34" s="18"/>
      <c r="U34" s="119"/>
    </row>
    <row r="35" spans="11:22" ht="17" thickBot="1">
      <c r="K35" s="63" t="s">
        <v>554</v>
      </c>
      <c r="L35" s="64" t="s">
        <v>555</v>
      </c>
      <c r="M35" s="65" t="str">
        <f>$N$4&amp;" rxns (+error)"</f>
        <v>16 rxns (+error)</v>
      </c>
      <c r="O35" s="19"/>
      <c r="P35" s="251" t="s">
        <v>556</v>
      </c>
      <c r="Q35" s="251" t="s">
        <v>557</v>
      </c>
      <c r="R35" s="21"/>
      <c r="U35" s="117"/>
    </row>
    <row r="36" spans="11:22">
      <c r="K36" s="66" t="s">
        <v>558</v>
      </c>
      <c r="L36" s="67">
        <v>0.4</v>
      </c>
      <c r="M36" s="68">
        <f t="shared" ref="M36:M43" si="0">L36*$N$4*1.1</f>
        <v>7.0400000000000009</v>
      </c>
      <c r="O36" s="19"/>
      <c r="P36" s="17" t="s">
        <v>559</v>
      </c>
      <c r="Q36" s="18" t="s">
        <v>560</v>
      </c>
      <c r="R36" s="21"/>
      <c r="U36" s="117"/>
    </row>
    <row r="37" spans="11:22">
      <c r="K37" s="69" t="s">
        <v>542</v>
      </c>
      <c r="L37" s="70">
        <v>9.6999999999999993</v>
      </c>
      <c r="M37" s="71">
        <f t="shared" si="0"/>
        <v>170.72</v>
      </c>
      <c r="O37" s="19"/>
      <c r="P37" s="251" t="s">
        <v>561</v>
      </c>
      <c r="Q37" s="21" t="s">
        <v>562</v>
      </c>
      <c r="R37" s="22" t="s">
        <v>563</v>
      </c>
    </row>
    <row r="38" spans="11:22" ht="17" thickBot="1">
      <c r="K38" s="69" t="s">
        <v>564</v>
      </c>
      <c r="L38" s="70">
        <v>0.4</v>
      </c>
      <c r="M38" s="71">
        <f t="shared" si="0"/>
        <v>7.0400000000000009</v>
      </c>
      <c r="O38" s="19"/>
      <c r="P38" s="23" t="s">
        <v>565</v>
      </c>
      <c r="Q38" s="24" t="s">
        <v>557</v>
      </c>
      <c r="R38" s="21"/>
    </row>
    <row r="39" spans="11:22" ht="17" thickBot="1">
      <c r="K39" s="69" t="s">
        <v>566</v>
      </c>
      <c r="L39" s="70">
        <v>0.4</v>
      </c>
      <c r="M39" s="71">
        <f t="shared" si="0"/>
        <v>7.0400000000000009</v>
      </c>
      <c r="O39" s="25"/>
      <c r="P39" s="23" t="s">
        <v>567</v>
      </c>
      <c r="Q39" s="23" t="s">
        <v>568</v>
      </c>
      <c r="R39" s="24"/>
    </row>
    <row r="40" spans="11:22" ht="34">
      <c r="K40" s="255" t="s">
        <v>569</v>
      </c>
      <c r="L40" s="70">
        <v>2.4</v>
      </c>
      <c r="M40" s="71">
        <f t="shared" si="0"/>
        <v>42.24</v>
      </c>
    </row>
    <row r="41" spans="11:22" ht="34">
      <c r="K41" s="255" t="s">
        <v>570</v>
      </c>
      <c r="L41" s="70">
        <v>0.3</v>
      </c>
      <c r="M41" s="71">
        <f t="shared" si="0"/>
        <v>5.28</v>
      </c>
    </row>
    <row r="42" spans="11:22" ht="34">
      <c r="K42" s="255" t="s">
        <v>571</v>
      </c>
      <c r="L42" s="70">
        <v>2</v>
      </c>
      <c r="M42" s="71">
        <f t="shared" si="0"/>
        <v>35.200000000000003</v>
      </c>
    </row>
    <row r="43" spans="11:22" ht="17" thickBot="1">
      <c r="K43" s="72" t="s">
        <v>572</v>
      </c>
      <c r="L43" s="441">
        <v>0.4</v>
      </c>
      <c r="M43" s="73">
        <f t="shared" si="0"/>
        <v>7.0400000000000009</v>
      </c>
    </row>
    <row r="44" spans="11:22" ht="17" thickBot="1">
      <c r="K44" s="439" t="s">
        <v>543</v>
      </c>
      <c r="L44" s="440">
        <v>16</v>
      </c>
      <c r="M44" s="74">
        <f>SUM(M36:M43)</f>
        <v>281.60000000000002</v>
      </c>
    </row>
    <row r="45" spans="11:22">
      <c r="K45" s="62"/>
    </row>
    <row r="46" spans="11:22">
      <c r="K46" s="62"/>
    </row>
    <row r="60" spans="2:2">
      <c r="B60" t="s">
        <v>573</v>
      </c>
    </row>
  </sheetData>
  <sortState xmlns:xlrd2="http://schemas.microsoft.com/office/spreadsheetml/2017/richdata2" ref="B4:H19">
    <sortCondition ref="B4:B19"/>
  </sortState>
  <pageMargins left="0.7" right="0.7" top="0.75" bottom="0.75" header="0.3" footer="0.3"/>
  <pageSetup scale="38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D617-E76D-0B4D-89D5-345EC0DDCE36}">
  <dimension ref="A1:K23"/>
  <sheetViews>
    <sheetView workbookViewId="0">
      <selection activeCell="J31" sqref="J31"/>
    </sheetView>
  </sheetViews>
  <sheetFormatPr baseColWidth="10" defaultColWidth="11.5703125" defaultRowHeight="16"/>
  <cols>
    <col min="1" max="1" width="16.42578125" bestFit="1" customWidth="1"/>
    <col min="2" max="2" width="9.28515625" bestFit="1" customWidth="1"/>
    <col min="3" max="3" width="7.42578125" bestFit="1" customWidth="1"/>
    <col min="4" max="5" width="5.140625" bestFit="1" customWidth="1"/>
    <col min="6" max="6" width="6.28515625" bestFit="1" customWidth="1"/>
    <col min="7" max="7" width="5.7109375" bestFit="1" customWidth="1"/>
    <col min="8" max="11" width="5.140625" bestFit="1" customWidth="1"/>
    <col min="14" max="14" width="6.28515625" customWidth="1"/>
    <col min="15" max="15" width="0.7109375" customWidth="1"/>
  </cols>
  <sheetData>
    <row r="1" spans="1:8">
      <c r="A1" s="256" t="s">
        <v>574</v>
      </c>
      <c r="E1" s="257"/>
    </row>
    <row r="2" spans="1:8" ht="17" thickBot="1">
      <c r="A2" s="256"/>
      <c r="E2" s="257"/>
    </row>
    <row r="3" spans="1:8" ht="35" thickBot="1">
      <c r="A3" s="272" t="s">
        <v>532</v>
      </c>
      <c r="B3" s="273" t="s">
        <v>575</v>
      </c>
      <c r="C3" s="274" t="s">
        <v>576</v>
      </c>
    </row>
    <row r="4" spans="1:8" ht="17">
      <c r="A4" s="265" t="s">
        <v>577</v>
      </c>
      <c r="B4" s="258">
        <f>24.1-0.5</f>
        <v>23.6</v>
      </c>
      <c r="C4" s="268">
        <f>B4*16*1.1</f>
        <v>415.36000000000007</v>
      </c>
    </row>
    <row r="5" spans="1:8" ht="17">
      <c r="A5" s="260" t="s">
        <v>578</v>
      </c>
      <c r="B5" s="259">
        <v>3</v>
      </c>
      <c r="C5" s="269">
        <f t="shared" ref="C5:C9" si="0">B5*16*1.1</f>
        <v>52.800000000000004</v>
      </c>
    </row>
    <row r="6" spans="1:8" ht="17">
      <c r="A6" s="260" t="s">
        <v>579</v>
      </c>
      <c r="B6" s="259">
        <v>0.7</v>
      </c>
      <c r="C6" s="269">
        <f t="shared" si="0"/>
        <v>12.32</v>
      </c>
    </row>
    <row r="7" spans="1:8" ht="17">
      <c r="A7" s="260" t="s">
        <v>580</v>
      </c>
      <c r="B7" s="259">
        <v>0.5</v>
      </c>
      <c r="C7" s="269">
        <f t="shared" si="0"/>
        <v>8.8000000000000007</v>
      </c>
    </row>
    <row r="8" spans="1:8" ht="18" customHeight="1">
      <c r="A8" s="260" t="s">
        <v>581</v>
      </c>
      <c r="B8" s="259">
        <v>0.5</v>
      </c>
      <c r="C8" s="269">
        <f t="shared" si="0"/>
        <v>8.8000000000000007</v>
      </c>
    </row>
    <row r="9" spans="1:8" ht="18" thickBot="1">
      <c r="A9" s="266" t="s">
        <v>582</v>
      </c>
      <c r="B9" s="261">
        <v>0.2</v>
      </c>
      <c r="C9" s="270">
        <f t="shared" si="0"/>
        <v>3.5200000000000005</v>
      </c>
    </row>
    <row r="10" spans="1:8" ht="17">
      <c r="A10" s="267" t="s">
        <v>583</v>
      </c>
      <c r="B10" s="262">
        <v>1.5</v>
      </c>
      <c r="C10" s="271"/>
    </row>
    <row r="11" spans="1:8" ht="17" thickBot="1">
      <c r="A11" s="263" t="s">
        <v>584</v>
      </c>
      <c r="B11" s="264">
        <f>SUM(B4:B10)</f>
        <v>30</v>
      </c>
      <c r="C11" s="270">
        <f>SUM(C4:C10)</f>
        <v>501.60000000000008</v>
      </c>
    </row>
    <row r="12" spans="1:8" ht="17" thickBot="1">
      <c r="A12" s="275"/>
      <c r="B12" s="275"/>
      <c r="C12" s="276"/>
    </row>
    <row r="13" spans="1:8">
      <c r="A13" s="275"/>
      <c r="B13" s="275"/>
      <c r="C13" s="276"/>
      <c r="D13" s="15"/>
      <c r="E13" s="16" t="s">
        <v>553</v>
      </c>
      <c r="F13" s="17"/>
      <c r="G13" s="18"/>
      <c r="H13" s="244"/>
    </row>
    <row r="14" spans="1:8" ht="17" thickBot="1">
      <c r="A14" s="275"/>
      <c r="B14" s="275"/>
      <c r="C14" s="276"/>
      <c r="D14" s="19"/>
      <c r="E14" s="277" t="s">
        <v>559</v>
      </c>
      <c r="F14" s="277" t="s">
        <v>585</v>
      </c>
      <c r="G14" s="21"/>
      <c r="H14" s="244"/>
    </row>
    <row r="15" spans="1:8">
      <c r="A15" s="275"/>
      <c r="B15" s="275"/>
      <c r="C15" s="276"/>
      <c r="D15" s="19"/>
      <c r="E15" s="17" t="s">
        <v>559</v>
      </c>
      <c r="F15" s="279" t="s">
        <v>586</v>
      </c>
      <c r="G15" s="21"/>
      <c r="H15" s="244"/>
    </row>
    <row r="16" spans="1:8">
      <c r="A16" s="275"/>
      <c r="B16" s="275"/>
      <c r="C16" s="276"/>
      <c r="D16" s="19"/>
      <c r="E16" s="251" t="s">
        <v>561</v>
      </c>
      <c r="F16" s="278" t="s">
        <v>587</v>
      </c>
      <c r="G16" s="22" t="s">
        <v>588</v>
      </c>
      <c r="H16" s="244"/>
    </row>
    <row r="17" spans="1:11" ht="17" thickBot="1">
      <c r="A17" s="275"/>
      <c r="B17" s="275"/>
      <c r="C17" s="276"/>
      <c r="D17" s="19"/>
      <c r="E17" s="23" t="s">
        <v>565</v>
      </c>
      <c r="F17" s="280" t="s">
        <v>589</v>
      </c>
      <c r="G17" s="21"/>
      <c r="H17" s="244"/>
    </row>
    <row r="18" spans="1:11" ht="17" thickBot="1">
      <c r="A18" s="275"/>
      <c r="B18" s="275"/>
      <c r="C18" s="276"/>
      <c r="D18" s="25"/>
      <c r="E18" s="281" t="s">
        <v>565</v>
      </c>
      <c r="F18" s="281" t="s">
        <v>590</v>
      </c>
      <c r="G18" s="24"/>
      <c r="H18" s="244"/>
    </row>
    <row r="19" spans="1:11">
      <c r="A19" s="275"/>
      <c r="B19" s="275"/>
      <c r="C19" s="276"/>
    </row>
    <row r="20" spans="1:11" ht="17" thickBot="1">
      <c r="D20" s="250" t="s">
        <v>524</v>
      </c>
      <c r="E20" s="14" t="s">
        <v>525</v>
      </c>
      <c r="F20" s="14" t="s">
        <v>526</v>
      </c>
      <c r="G20" s="14" t="s">
        <v>527</v>
      </c>
      <c r="H20" s="14" t="s">
        <v>528</v>
      </c>
      <c r="I20" s="14" t="s">
        <v>529</v>
      </c>
      <c r="J20" s="14" t="s">
        <v>530</v>
      </c>
      <c r="K20" s="14" t="s">
        <v>531</v>
      </c>
    </row>
    <row r="21" spans="1:11" ht="17" thickBot="1">
      <c r="C21" s="14">
        <v>1</v>
      </c>
      <c r="D21" s="247" t="s">
        <v>18</v>
      </c>
      <c r="E21" s="248" t="s">
        <v>35</v>
      </c>
      <c r="F21" s="248" t="s">
        <v>51</v>
      </c>
      <c r="G21" s="248" t="s">
        <v>57</v>
      </c>
      <c r="H21" s="248" t="s">
        <v>59</v>
      </c>
      <c r="I21" s="282" t="s">
        <v>71</v>
      </c>
      <c r="J21" s="248" t="s">
        <v>73</v>
      </c>
      <c r="K21" s="249" t="s">
        <v>76</v>
      </c>
    </row>
    <row r="22" spans="1:11" ht="17" thickBot="1"/>
    <row r="23" spans="1:11" ht="17" thickBot="1">
      <c r="C23" s="14">
        <v>2</v>
      </c>
      <c r="D23" s="247" t="s">
        <v>88</v>
      </c>
      <c r="E23" s="248" t="s">
        <v>104</v>
      </c>
      <c r="F23" s="248" t="s">
        <v>112</v>
      </c>
      <c r="G23" s="248" t="s">
        <v>116</v>
      </c>
      <c r="H23" s="248" t="s">
        <v>120</v>
      </c>
      <c r="I23" s="282" t="s">
        <v>122</v>
      </c>
      <c r="J23" s="248" t="s">
        <v>152</v>
      </c>
      <c r="K23" s="249" t="s">
        <v>209</v>
      </c>
    </row>
  </sheetData>
  <pageMargins left="0.7" right="0.7" top="0.75" bottom="0.75" header="0.3" footer="0.3"/>
  <pageSetup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1E9F-6846-6E4F-9C17-14F92B7165A4}">
  <dimension ref="A1:F221"/>
  <sheetViews>
    <sheetView workbookViewId="0">
      <selection activeCell="E2" sqref="E2:F2"/>
    </sheetView>
  </sheetViews>
  <sheetFormatPr baseColWidth="10" defaultRowHeight="16"/>
  <cols>
    <col min="1" max="1" width="7.140625" style="365" bestFit="1" customWidth="1"/>
    <col min="3" max="3" width="9.140625" bestFit="1" customWidth="1"/>
    <col min="4" max="4" width="11.140625" bestFit="1" customWidth="1"/>
    <col min="5" max="5" width="10.28515625" bestFit="1" customWidth="1"/>
    <col min="6" max="6" width="8.140625" bestFit="1" customWidth="1"/>
  </cols>
  <sheetData>
    <row r="1" spans="1:6" ht="35" thickBot="1">
      <c r="A1" s="404" t="s">
        <v>484</v>
      </c>
      <c r="B1" s="324" t="s">
        <v>920</v>
      </c>
      <c r="C1" s="324" t="s">
        <v>919</v>
      </c>
      <c r="D1" s="324" t="s">
        <v>921</v>
      </c>
      <c r="E1" s="324" t="s">
        <v>922</v>
      </c>
      <c r="F1" s="411" t="s">
        <v>923</v>
      </c>
    </row>
    <row r="2" spans="1:6" ht="17" thickTop="1">
      <c r="A2" s="294" t="s">
        <v>18</v>
      </c>
      <c r="B2" s="410">
        <v>118</v>
      </c>
      <c r="C2" s="402">
        <v>15</v>
      </c>
      <c r="D2" s="402">
        <v>25</v>
      </c>
      <c r="E2" s="424">
        <f t="shared" ref="E2:E65" si="0">(C2*D2)/B2</f>
        <v>3.1779661016949152</v>
      </c>
      <c r="F2" s="429">
        <f>C2-E2</f>
        <v>11.822033898305085</v>
      </c>
    </row>
    <row r="3" spans="1:6">
      <c r="A3" s="295" t="s">
        <v>23</v>
      </c>
      <c r="B3" s="405">
        <v>107</v>
      </c>
      <c r="C3" s="290">
        <v>15</v>
      </c>
      <c r="D3" s="290">
        <v>25</v>
      </c>
      <c r="E3" s="425">
        <f t="shared" si="0"/>
        <v>3.5046728971962615</v>
      </c>
      <c r="F3" s="430">
        <f t="shared" ref="F3:F66" si="1">C3-E3</f>
        <v>11.495327102803738</v>
      </c>
    </row>
    <row r="4" spans="1:6">
      <c r="A4" s="295" t="s">
        <v>25</v>
      </c>
      <c r="B4" s="405">
        <v>81.3</v>
      </c>
      <c r="C4" s="290">
        <v>15</v>
      </c>
      <c r="D4" s="290">
        <v>25</v>
      </c>
      <c r="E4" s="425">
        <f t="shared" si="0"/>
        <v>4.6125461254612548</v>
      </c>
      <c r="F4" s="430">
        <f t="shared" si="1"/>
        <v>10.387453874538746</v>
      </c>
    </row>
    <row r="5" spans="1:6">
      <c r="A5" s="295" t="s">
        <v>27</v>
      </c>
      <c r="B5" s="405">
        <v>82.3</v>
      </c>
      <c r="C5" s="290">
        <v>15</v>
      </c>
      <c r="D5" s="290">
        <v>25</v>
      </c>
      <c r="E5" s="425">
        <f t="shared" si="0"/>
        <v>4.5565006075334145</v>
      </c>
      <c r="F5" s="430">
        <f t="shared" si="1"/>
        <v>10.443499392466585</v>
      </c>
    </row>
    <row r="6" spans="1:6">
      <c r="A6" s="295" t="s">
        <v>29</v>
      </c>
      <c r="B6" s="405">
        <v>48.7</v>
      </c>
      <c r="C6" s="290">
        <v>15</v>
      </c>
      <c r="D6" s="290">
        <v>25</v>
      </c>
      <c r="E6" s="425">
        <f t="shared" si="0"/>
        <v>7.7002053388090346</v>
      </c>
      <c r="F6" s="430">
        <f t="shared" si="1"/>
        <v>7.2997946611909654</v>
      </c>
    </row>
    <row r="7" spans="1:6">
      <c r="A7" s="295" t="s">
        <v>31</v>
      </c>
      <c r="B7" s="321">
        <v>42.3</v>
      </c>
      <c r="C7" s="290">
        <v>15</v>
      </c>
      <c r="D7" s="290">
        <v>25</v>
      </c>
      <c r="E7" s="425">
        <f t="shared" si="0"/>
        <v>8.8652482269503547</v>
      </c>
      <c r="F7" s="430">
        <f t="shared" si="1"/>
        <v>6.1347517730496453</v>
      </c>
    </row>
    <row r="8" spans="1:6">
      <c r="A8" s="295" t="s">
        <v>33</v>
      </c>
      <c r="B8" s="405">
        <v>119</v>
      </c>
      <c r="C8" s="290">
        <v>15</v>
      </c>
      <c r="D8" s="290">
        <v>25</v>
      </c>
      <c r="E8" s="425">
        <f t="shared" si="0"/>
        <v>3.1512605042016806</v>
      </c>
      <c r="F8" s="430">
        <f t="shared" si="1"/>
        <v>11.84873949579832</v>
      </c>
    </row>
    <row r="9" spans="1:6">
      <c r="A9" s="295" t="s">
        <v>35</v>
      </c>
      <c r="B9" s="321">
        <v>108</v>
      </c>
      <c r="C9" s="290">
        <v>15</v>
      </c>
      <c r="D9" s="290">
        <v>25</v>
      </c>
      <c r="E9" s="425">
        <f t="shared" si="0"/>
        <v>3.4722222222222223</v>
      </c>
      <c r="F9" s="430">
        <f t="shared" si="1"/>
        <v>11.527777777777779</v>
      </c>
    </row>
    <row r="10" spans="1:6">
      <c r="A10" s="295" t="s">
        <v>37</v>
      </c>
      <c r="B10" s="405">
        <v>78.7</v>
      </c>
      <c r="C10" s="290">
        <v>15</v>
      </c>
      <c r="D10" s="290">
        <v>25</v>
      </c>
      <c r="E10" s="425">
        <f t="shared" si="0"/>
        <v>4.7649301143583225</v>
      </c>
      <c r="F10" s="430">
        <f t="shared" si="1"/>
        <v>10.235069885641678</v>
      </c>
    </row>
    <row r="11" spans="1:6">
      <c r="A11" s="295" t="s">
        <v>40</v>
      </c>
      <c r="B11" s="405">
        <v>77.2</v>
      </c>
      <c r="C11" s="290">
        <v>15</v>
      </c>
      <c r="D11" s="290">
        <v>25</v>
      </c>
      <c r="E11" s="425">
        <f t="shared" si="0"/>
        <v>4.8575129533678751</v>
      </c>
      <c r="F11" s="430">
        <f t="shared" si="1"/>
        <v>10.142487046632125</v>
      </c>
    </row>
    <row r="12" spans="1:6">
      <c r="A12" s="295" t="s">
        <v>45</v>
      </c>
      <c r="B12" s="405">
        <v>60.3</v>
      </c>
      <c r="C12" s="290">
        <v>15</v>
      </c>
      <c r="D12" s="290">
        <v>25</v>
      </c>
      <c r="E12" s="425">
        <f t="shared" si="0"/>
        <v>6.2189054726368163</v>
      </c>
      <c r="F12" s="430">
        <f t="shared" si="1"/>
        <v>8.7810945273631837</v>
      </c>
    </row>
    <row r="13" spans="1:6">
      <c r="A13" s="295" t="s">
        <v>47</v>
      </c>
      <c r="B13" s="321">
        <v>87.1</v>
      </c>
      <c r="C13" s="290">
        <v>15</v>
      </c>
      <c r="D13" s="290">
        <v>25</v>
      </c>
      <c r="E13" s="425">
        <f t="shared" si="0"/>
        <v>4.3053960964408731</v>
      </c>
      <c r="F13" s="430">
        <f t="shared" si="1"/>
        <v>10.694603903559127</v>
      </c>
    </row>
    <row r="14" spans="1:6">
      <c r="A14" s="295" t="s">
        <v>49</v>
      </c>
      <c r="B14" s="321">
        <v>30.7</v>
      </c>
      <c r="C14" s="290">
        <v>15</v>
      </c>
      <c r="D14" s="290">
        <v>25</v>
      </c>
      <c r="E14" s="425">
        <f t="shared" si="0"/>
        <v>12.21498371335505</v>
      </c>
      <c r="F14" s="430">
        <f t="shared" si="1"/>
        <v>2.7850162866449502</v>
      </c>
    </row>
    <row r="15" spans="1:6">
      <c r="A15" s="295" t="s">
        <v>51</v>
      </c>
      <c r="B15" s="321">
        <v>56.9</v>
      </c>
      <c r="C15" s="290">
        <v>15</v>
      </c>
      <c r="D15" s="290">
        <v>25</v>
      </c>
      <c r="E15" s="425">
        <f t="shared" si="0"/>
        <v>6.5905096660808438</v>
      </c>
      <c r="F15" s="430">
        <f t="shared" si="1"/>
        <v>8.4094903339191553</v>
      </c>
    </row>
    <row r="16" spans="1:6">
      <c r="A16" s="295" t="s">
        <v>53</v>
      </c>
      <c r="B16" s="321">
        <v>55.3</v>
      </c>
      <c r="C16" s="290">
        <v>15</v>
      </c>
      <c r="D16" s="290">
        <v>25</v>
      </c>
      <c r="E16" s="425">
        <f t="shared" si="0"/>
        <v>6.7811934900542497</v>
      </c>
      <c r="F16" s="430">
        <f t="shared" si="1"/>
        <v>8.2188065099457503</v>
      </c>
    </row>
    <row r="17" spans="1:6">
      <c r="A17" s="295" t="s">
        <v>55</v>
      </c>
      <c r="B17" s="405">
        <v>193</v>
      </c>
      <c r="C17" s="290">
        <v>15</v>
      </c>
      <c r="D17" s="290">
        <v>25</v>
      </c>
      <c r="E17" s="425">
        <f t="shared" si="0"/>
        <v>1.9430051813471503</v>
      </c>
      <c r="F17" s="430">
        <f t="shared" si="1"/>
        <v>13.05699481865285</v>
      </c>
    </row>
    <row r="18" spans="1:6">
      <c r="A18" s="295" t="s">
        <v>57</v>
      </c>
      <c r="B18" s="405">
        <v>172</v>
      </c>
      <c r="C18" s="290">
        <v>15</v>
      </c>
      <c r="D18" s="290">
        <v>25</v>
      </c>
      <c r="E18" s="425">
        <f t="shared" si="0"/>
        <v>2.1802325581395348</v>
      </c>
      <c r="F18" s="430">
        <f t="shared" si="1"/>
        <v>12.819767441860465</v>
      </c>
    </row>
    <row r="19" spans="1:6">
      <c r="A19" s="295" t="s">
        <v>59</v>
      </c>
      <c r="B19" s="405">
        <v>61.9</v>
      </c>
      <c r="C19" s="290">
        <v>15</v>
      </c>
      <c r="D19" s="290">
        <v>25</v>
      </c>
      <c r="E19" s="425">
        <f t="shared" si="0"/>
        <v>6.0581583198707598</v>
      </c>
      <c r="F19" s="430">
        <f t="shared" si="1"/>
        <v>8.9418416801292402</v>
      </c>
    </row>
    <row r="20" spans="1:6">
      <c r="A20" s="295" t="s">
        <v>61</v>
      </c>
      <c r="B20" s="321">
        <v>91.3</v>
      </c>
      <c r="C20" s="290">
        <v>15</v>
      </c>
      <c r="D20" s="290">
        <v>25</v>
      </c>
      <c r="E20" s="425">
        <f t="shared" si="0"/>
        <v>4.1073384446878425</v>
      </c>
      <c r="F20" s="430">
        <f t="shared" si="1"/>
        <v>10.892661555312158</v>
      </c>
    </row>
    <row r="21" spans="1:6">
      <c r="A21" s="295" t="s">
        <v>63</v>
      </c>
      <c r="B21" s="321">
        <v>164</v>
      </c>
      <c r="C21" s="290">
        <v>15</v>
      </c>
      <c r="D21" s="290">
        <v>25</v>
      </c>
      <c r="E21" s="425">
        <f t="shared" si="0"/>
        <v>2.2865853658536586</v>
      </c>
      <c r="F21" s="430">
        <f t="shared" si="1"/>
        <v>12.713414634146341</v>
      </c>
    </row>
    <row r="22" spans="1:6">
      <c r="A22" s="295" t="s">
        <v>65</v>
      </c>
      <c r="B22" s="405">
        <v>248</v>
      </c>
      <c r="C22" s="290">
        <v>15</v>
      </c>
      <c r="D22" s="290">
        <v>25</v>
      </c>
      <c r="E22" s="425">
        <f t="shared" si="0"/>
        <v>1.5120967741935485</v>
      </c>
      <c r="F22" s="430">
        <f t="shared" si="1"/>
        <v>13.487903225806452</v>
      </c>
    </row>
    <row r="23" spans="1:6">
      <c r="A23" s="295" t="s">
        <v>67</v>
      </c>
      <c r="B23" s="405">
        <v>275</v>
      </c>
      <c r="C23" s="290">
        <v>15</v>
      </c>
      <c r="D23" s="290">
        <v>25</v>
      </c>
      <c r="E23" s="425">
        <f t="shared" si="0"/>
        <v>1.3636363636363635</v>
      </c>
      <c r="F23" s="430">
        <f t="shared" si="1"/>
        <v>13.636363636363637</v>
      </c>
    </row>
    <row r="24" spans="1:6">
      <c r="A24" s="295" t="s">
        <v>69</v>
      </c>
      <c r="B24" s="405">
        <v>122</v>
      </c>
      <c r="C24" s="290">
        <v>15</v>
      </c>
      <c r="D24" s="290">
        <v>25</v>
      </c>
      <c r="E24" s="425">
        <f t="shared" si="0"/>
        <v>3.0737704918032787</v>
      </c>
      <c r="F24" s="430">
        <f t="shared" si="1"/>
        <v>11.926229508196721</v>
      </c>
    </row>
    <row r="25" spans="1:6">
      <c r="A25" s="295" t="s">
        <v>71</v>
      </c>
      <c r="B25" s="405">
        <v>122</v>
      </c>
      <c r="C25" s="290">
        <v>15</v>
      </c>
      <c r="D25" s="290">
        <v>25</v>
      </c>
      <c r="E25" s="425">
        <f t="shared" si="0"/>
        <v>3.0737704918032787</v>
      </c>
      <c r="F25" s="430">
        <f t="shared" si="1"/>
        <v>11.926229508196721</v>
      </c>
    </row>
    <row r="26" spans="1:6">
      <c r="A26" s="295" t="s">
        <v>73</v>
      </c>
      <c r="B26" s="405">
        <v>83.6</v>
      </c>
      <c r="C26" s="290">
        <v>15</v>
      </c>
      <c r="D26" s="290">
        <v>25</v>
      </c>
      <c r="E26" s="425">
        <f t="shared" si="0"/>
        <v>4.4856459330143545</v>
      </c>
      <c r="F26" s="430">
        <f t="shared" si="1"/>
        <v>10.514354066985646</v>
      </c>
    </row>
    <row r="27" spans="1:6">
      <c r="A27" s="295" t="s">
        <v>76</v>
      </c>
      <c r="B27" s="405">
        <v>123</v>
      </c>
      <c r="C27" s="290">
        <v>15</v>
      </c>
      <c r="D27" s="290">
        <v>25</v>
      </c>
      <c r="E27" s="425">
        <f t="shared" si="0"/>
        <v>3.0487804878048781</v>
      </c>
      <c r="F27" s="430">
        <f t="shared" si="1"/>
        <v>11.951219512195122</v>
      </c>
    </row>
    <row r="28" spans="1:6">
      <c r="A28" s="295" t="s">
        <v>78</v>
      </c>
      <c r="B28" s="321">
        <v>111</v>
      </c>
      <c r="C28" s="290">
        <v>15</v>
      </c>
      <c r="D28" s="290">
        <v>25</v>
      </c>
      <c r="E28" s="425">
        <f t="shared" si="0"/>
        <v>3.3783783783783785</v>
      </c>
      <c r="F28" s="430">
        <f t="shared" si="1"/>
        <v>11.621621621621621</v>
      </c>
    </row>
    <row r="29" spans="1:6">
      <c r="A29" s="295" t="s">
        <v>80</v>
      </c>
      <c r="B29" s="405">
        <v>138</v>
      </c>
      <c r="C29" s="290">
        <v>15</v>
      </c>
      <c r="D29" s="290">
        <v>25</v>
      </c>
      <c r="E29" s="425">
        <f t="shared" si="0"/>
        <v>2.7173913043478262</v>
      </c>
      <c r="F29" s="430">
        <f t="shared" si="1"/>
        <v>12.282608695652174</v>
      </c>
    </row>
    <row r="30" spans="1:6">
      <c r="A30" s="295" t="s">
        <v>82</v>
      </c>
      <c r="B30" s="405">
        <v>45.1</v>
      </c>
      <c r="C30" s="290">
        <v>15</v>
      </c>
      <c r="D30" s="290">
        <v>25</v>
      </c>
      <c r="E30" s="425">
        <f t="shared" si="0"/>
        <v>8.3148558758314852</v>
      </c>
      <c r="F30" s="430">
        <f t="shared" si="1"/>
        <v>6.6851441241685148</v>
      </c>
    </row>
    <row r="31" spans="1:6">
      <c r="A31" s="295" t="s">
        <v>84</v>
      </c>
      <c r="B31" s="405">
        <v>71.900000000000006</v>
      </c>
      <c r="C31" s="290">
        <v>15</v>
      </c>
      <c r="D31" s="290">
        <v>25</v>
      </c>
      <c r="E31" s="425">
        <f t="shared" si="0"/>
        <v>5.2155771905424197</v>
      </c>
      <c r="F31" s="430">
        <f t="shared" si="1"/>
        <v>9.7844228094575811</v>
      </c>
    </row>
    <row r="32" spans="1:6">
      <c r="A32" s="295" t="s">
        <v>86</v>
      </c>
      <c r="B32" s="321">
        <v>115</v>
      </c>
      <c r="C32" s="290">
        <v>15</v>
      </c>
      <c r="D32" s="290">
        <v>25</v>
      </c>
      <c r="E32" s="425">
        <f t="shared" si="0"/>
        <v>3.2608695652173911</v>
      </c>
      <c r="F32" s="430">
        <f t="shared" si="1"/>
        <v>11.739130434782609</v>
      </c>
    </row>
    <row r="33" spans="1:6">
      <c r="A33" s="295" t="s">
        <v>88</v>
      </c>
      <c r="B33" s="321">
        <v>193</v>
      </c>
      <c r="C33" s="290">
        <v>15</v>
      </c>
      <c r="D33" s="290">
        <v>25</v>
      </c>
      <c r="E33" s="425">
        <f t="shared" si="0"/>
        <v>1.9430051813471503</v>
      </c>
      <c r="F33" s="430">
        <f t="shared" si="1"/>
        <v>13.05699481865285</v>
      </c>
    </row>
    <row r="34" spans="1:6">
      <c r="A34" s="295" t="s">
        <v>90</v>
      </c>
      <c r="B34" s="405">
        <v>64.400000000000006</v>
      </c>
      <c r="C34" s="290">
        <v>15</v>
      </c>
      <c r="D34" s="290">
        <v>25</v>
      </c>
      <c r="E34" s="425">
        <f t="shared" si="0"/>
        <v>5.8229813664596266</v>
      </c>
      <c r="F34" s="430">
        <f t="shared" si="1"/>
        <v>9.1770186335403743</v>
      </c>
    </row>
    <row r="35" spans="1:6">
      <c r="A35" s="295" t="s">
        <v>92</v>
      </c>
      <c r="B35" s="405">
        <v>84.3</v>
      </c>
      <c r="C35" s="290">
        <v>15</v>
      </c>
      <c r="D35" s="290">
        <v>25</v>
      </c>
      <c r="E35" s="425">
        <f t="shared" si="0"/>
        <v>4.4483985765124556</v>
      </c>
      <c r="F35" s="430">
        <f t="shared" si="1"/>
        <v>10.551601423487543</v>
      </c>
    </row>
    <row r="36" spans="1:6">
      <c r="A36" s="295" t="s">
        <v>94</v>
      </c>
      <c r="B36" s="405">
        <v>60.9</v>
      </c>
      <c r="C36" s="290">
        <v>15</v>
      </c>
      <c r="D36" s="290">
        <v>25</v>
      </c>
      <c r="E36" s="425">
        <f t="shared" si="0"/>
        <v>6.1576354679802954</v>
      </c>
      <c r="F36" s="430">
        <f t="shared" si="1"/>
        <v>8.8423645320197046</v>
      </c>
    </row>
    <row r="37" spans="1:6">
      <c r="A37" s="295" t="s">
        <v>96</v>
      </c>
      <c r="B37" s="405">
        <v>65.2</v>
      </c>
      <c r="C37" s="290">
        <v>15</v>
      </c>
      <c r="D37" s="290">
        <v>25</v>
      </c>
      <c r="E37" s="425">
        <f t="shared" si="0"/>
        <v>5.7515337423312882</v>
      </c>
      <c r="F37" s="430">
        <f t="shared" si="1"/>
        <v>9.2484662576687118</v>
      </c>
    </row>
    <row r="38" spans="1:6">
      <c r="A38" s="295" t="s">
        <v>98</v>
      </c>
      <c r="B38" s="405">
        <v>90.7</v>
      </c>
      <c r="C38" s="290">
        <v>15</v>
      </c>
      <c r="D38" s="290">
        <v>25</v>
      </c>
      <c r="E38" s="425">
        <f t="shared" si="0"/>
        <v>4.1345093715545751</v>
      </c>
      <c r="F38" s="430">
        <f t="shared" si="1"/>
        <v>10.865490628445425</v>
      </c>
    </row>
    <row r="39" spans="1:6">
      <c r="A39" s="295" t="s">
        <v>100</v>
      </c>
      <c r="B39" s="405">
        <v>176</v>
      </c>
      <c r="C39" s="290">
        <v>15</v>
      </c>
      <c r="D39" s="290">
        <v>25</v>
      </c>
      <c r="E39" s="425">
        <f t="shared" si="0"/>
        <v>2.1306818181818183</v>
      </c>
      <c r="F39" s="430">
        <f t="shared" si="1"/>
        <v>12.869318181818182</v>
      </c>
    </row>
    <row r="40" spans="1:6">
      <c r="A40" s="295" t="s">
        <v>102</v>
      </c>
      <c r="B40" s="405">
        <v>80.400000000000006</v>
      </c>
      <c r="C40" s="290">
        <v>15</v>
      </c>
      <c r="D40" s="290">
        <v>25</v>
      </c>
      <c r="E40" s="425">
        <f t="shared" si="0"/>
        <v>4.6641791044776113</v>
      </c>
      <c r="F40" s="430">
        <f t="shared" si="1"/>
        <v>10.335820895522389</v>
      </c>
    </row>
    <row r="41" spans="1:6">
      <c r="A41" s="295" t="s">
        <v>104</v>
      </c>
      <c r="B41" s="321">
        <v>152</v>
      </c>
      <c r="C41" s="290">
        <v>15</v>
      </c>
      <c r="D41" s="290">
        <v>25</v>
      </c>
      <c r="E41" s="425">
        <f t="shared" si="0"/>
        <v>2.4671052631578947</v>
      </c>
      <c r="F41" s="430">
        <f t="shared" si="1"/>
        <v>12.532894736842106</v>
      </c>
    </row>
    <row r="42" spans="1:6">
      <c r="A42" s="295" t="s">
        <v>106</v>
      </c>
      <c r="B42" s="405">
        <v>146</v>
      </c>
      <c r="C42" s="290">
        <v>15</v>
      </c>
      <c r="D42" s="290">
        <v>25</v>
      </c>
      <c r="E42" s="425">
        <f t="shared" si="0"/>
        <v>2.5684931506849313</v>
      </c>
      <c r="F42" s="430">
        <f t="shared" si="1"/>
        <v>12.431506849315069</v>
      </c>
    </row>
    <row r="43" spans="1:6">
      <c r="A43" s="295" t="s">
        <v>108</v>
      </c>
      <c r="B43" s="405">
        <v>87.8</v>
      </c>
      <c r="C43" s="290">
        <v>15</v>
      </c>
      <c r="D43" s="290">
        <v>25</v>
      </c>
      <c r="E43" s="425">
        <f t="shared" si="0"/>
        <v>4.2710706150341684</v>
      </c>
      <c r="F43" s="430">
        <f t="shared" si="1"/>
        <v>10.728929384965831</v>
      </c>
    </row>
    <row r="44" spans="1:6">
      <c r="A44" s="295" t="s">
        <v>110</v>
      </c>
      <c r="B44" s="405">
        <v>100</v>
      </c>
      <c r="C44" s="290">
        <v>15</v>
      </c>
      <c r="D44" s="290">
        <v>25</v>
      </c>
      <c r="E44" s="425">
        <f t="shared" si="0"/>
        <v>3.75</v>
      </c>
      <c r="F44" s="430">
        <f t="shared" si="1"/>
        <v>11.25</v>
      </c>
    </row>
    <row r="45" spans="1:6">
      <c r="A45" s="295" t="s">
        <v>112</v>
      </c>
      <c r="B45" s="405">
        <v>180</v>
      </c>
      <c r="C45" s="290">
        <v>15</v>
      </c>
      <c r="D45" s="290">
        <v>25</v>
      </c>
      <c r="E45" s="425">
        <f t="shared" si="0"/>
        <v>2.0833333333333335</v>
      </c>
      <c r="F45" s="430">
        <f t="shared" si="1"/>
        <v>12.916666666666666</v>
      </c>
    </row>
    <row r="46" spans="1:6">
      <c r="A46" s="295" t="s">
        <v>114</v>
      </c>
      <c r="B46" s="405">
        <v>123</v>
      </c>
      <c r="C46" s="290">
        <v>15</v>
      </c>
      <c r="D46" s="290">
        <v>25</v>
      </c>
      <c r="E46" s="425">
        <f t="shared" si="0"/>
        <v>3.0487804878048781</v>
      </c>
      <c r="F46" s="430">
        <f t="shared" si="1"/>
        <v>11.951219512195122</v>
      </c>
    </row>
    <row r="47" spans="1:6">
      <c r="A47" s="295" t="s">
        <v>116</v>
      </c>
      <c r="B47" s="405">
        <v>123</v>
      </c>
      <c r="C47" s="290">
        <v>15</v>
      </c>
      <c r="D47" s="290">
        <v>25</v>
      </c>
      <c r="E47" s="425">
        <f t="shared" si="0"/>
        <v>3.0487804878048781</v>
      </c>
      <c r="F47" s="430">
        <f t="shared" si="1"/>
        <v>11.951219512195122</v>
      </c>
    </row>
    <row r="48" spans="1:6">
      <c r="A48" s="295" t="s">
        <v>118</v>
      </c>
      <c r="B48" s="405">
        <v>123</v>
      </c>
      <c r="C48" s="290">
        <v>15</v>
      </c>
      <c r="D48" s="290">
        <v>25</v>
      </c>
      <c r="E48" s="425">
        <f t="shared" si="0"/>
        <v>3.0487804878048781</v>
      </c>
      <c r="F48" s="430">
        <f t="shared" si="1"/>
        <v>11.951219512195122</v>
      </c>
    </row>
    <row r="49" spans="1:6">
      <c r="A49" s="295" t="s">
        <v>120</v>
      </c>
      <c r="B49" s="405">
        <v>132</v>
      </c>
      <c r="C49" s="290">
        <v>15</v>
      </c>
      <c r="D49" s="290">
        <v>25</v>
      </c>
      <c r="E49" s="425">
        <f t="shared" si="0"/>
        <v>2.8409090909090908</v>
      </c>
      <c r="F49" s="430">
        <f t="shared" si="1"/>
        <v>12.15909090909091</v>
      </c>
    </row>
    <row r="50" spans="1:6">
      <c r="A50" s="295" t="s">
        <v>122</v>
      </c>
      <c r="B50" s="405">
        <v>233</v>
      </c>
      <c r="C50" s="290">
        <v>15</v>
      </c>
      <c r="D50" s="290">
        <v>25</v>
      </c>
      <c r="E50" s="425">
        <f t="shared" si="0"/>
        <v>1.609442060085837</v>
      </c>
      <c r="F50" s="430">
        <f t="shared" si="1"/>
        <v>13.390557939914164</v>
      </c>
    </row>
    <row r="51" spans="1:6">
      <c r="A51" s="295" t="s">
        <v>124</v>
      </c>
      <c r="B51" s="405">
        <v>149</v>
      </c>
      <c r="C51" s="290">
        <v>15</v>
      </c>
      <c r="D51" s="290">
        <v>25</v>
      </c>
      <c r="E51" s="425">
        <f t="shared" si="0"/>
        <v>2.5167785234899327</v>
      </c>
      <c r="F51" s="430">
        <f t="shared" si="1"/>
        <v>12.483221476510067</v>
      </c>
    </row>
    <row r="52" spans="1:6">
      <c r="A52" s="295" t="s">
        <v>126</v>
      </c>
      <c r="B52" s="321">
        <v>180</v>
      </c>
      <c r="C52" s="290">
        <v>15</v>
      </c>
      <c r="D52" s="290">
        <v>25</v>
      </c>
      <c r="E52" s="425">
        <f t="shared" si="0"/>
        <v>2.0833333333333335</v>
      </c>
      <c r="F52" s="430">
        <f t="shared" si="1"/>
        <v>12.916666666666666</v>
      </c>
    </row>
    <row r="53" spans="1:6">
      <c r="A53" s="295" t="s">
        <v>128</v>
      </c>
      <c r="B53" s="405">
        <v>165</v>
      </c>
      <c r="C53" s="290">
        <v>15</v>
      </c>
      <c r="D53" s="290">
        <v>25</v>
      </c>
      <c r="E53" s="425">
        <f t="shared" si="0"/>
        <v>2.2727272727272729</v>
      </c>
      <c r="F53" s="430">
        <f t="shared" si="1"/>
        <v>12.727272727272727</v>
      </c>
    </row>
    <row r="54" spans="1:6">
      <c r="A54" s="295" t="s">
        <v>130</v>
      </c>
      <c r="B54" s="405">
        <v>167</v>
      </c>
      <c r="C54" s="290">
        <v>15</v>
      </c>
      <c r="D54" s="290">
        <v>25</v>
      </c>
      <c r="E54" s="425">
        <f t="shared" si="0"/>
        <v>2.2455089820359282</v>
      </c>
      <c r="F54" s="430">
        <f t="shared" si="1"/>
        <v>12.754491017964071</v>
      </c>
    </row>
    <row r="55" spans="1:6">
      <c r="A55" s="295" t="s">
        <v>132</v>
      </c>
      <c r="B55" s="405">
        <v>96.7</v>
      </c>
      <c r="C55" s="290">
        <v>15</v>
      </c>
      <c r="D55" s="290">
        <v>25</v>
      </c>
      <c r="E55" s="425">
        <f t="shared" si="0"/>
        <v>3.8779731127197516</v>
      </c>
      <c r="F55" s="430">
        <f t="shared" si="1"/>
        <v>11.122026887280249</v>
      </c>
    </row>
    <row r="56" spans="1:6">
      <c r="A56" s="295" t="s">
        <v>134</v>
      </c>
      <c r="B56" s="405">
        <v>152</v>
      </c>
      <c r="C56" s="290">
        <v>15</v>
      </c>
      <c r="D56" s="290">
        <v>25</v>
      </c>
      <c r="E56" s="425">
        <f t="shared" si="0"/>
        <v>2.4671052631578947</v>
      </c>
      <c r="F56" s="430">
        <f t="shared" si="1"/>
        <v>12.532894736842106</v>
      </c>
    </row>
    <row r="57" spans="1:6">
      <c r="A57" s="295" t="s">
        <v>138</v>
      </c>
      <c r="B57" s="405">
        <v>68.900000000000006</v>
      </c>
      <c r="C57" s="290">
        <v>15</v>
      </c>
      <c r="D57" s="290">
        <v>25</v>
      </c>
      <c r="E57" s="425">
        <f t="shared" si="0"/>
        <v>5.4426705370101596</v>
      </c>
      <c r="F57" s="430">
        <f t="shared" si="1"/>
        <v>9.5573294629898413</v>
      </c>
    </row>
    <row r="58" spans="1:6">
      <c r="A58" s="295" t="s">
        <v>140</v>
      </c>
      <c r="B58" s="405">
        <v>110</v>
      </c>
      <c r="C58" s="290">
        <v>15</v>
      </c>
      <c r="D58" s="290">
        <v>25</v>
      </c>
      <c r="E58" s="425">
        <f t="shared" si="0"/>
        <v>3.4090909090909092</v>
      </c>
      <c r="F58" s="430">
        <f t="shared" si="1"/>
        <v>11.59090909090909</v>
      </c>
    </row>
    <row r="59" spans="1:6">
      <c r="A59" s="295" t="s">
        <v>142</v>
      </c>
      <c r="B59" s="405">
        <v>179</v>
      </c>
      <c r="C59" s="290">
        <v>15</v>
      </c>
      <c r="D59" s="290">
        <v>25</v>
      </c>
      <c r="E59" s="425">
        <f t="shared" si="0"/>
        <v>2.0949720670391061</v>
      </c>
      <c r="F59" s="430">
        <f t="shared" si="1"/>
        <v>12.905027932960895</v>
      </c>
    </row>
    <row r="60" spans="1:6">
      <c r="A60" s="295" t="s">
        <v>144</v>
      </c>
      <c r="B60" s="405">
        <v>79.099999999999994</v>
      </c>
      <c r="C60" s="290">
        <v>15</v>
      </c>
      <c r="D60" s="290">
        <v>25</v>
      </c>
      <c r="E60" s="425">
        <f t="shared" si="0"/>
        <v>4.7408343868520859</v>
      </c>
      <c r="F60" s="430">
        <f t="shared" si="1"/>
        <v>10.259165613147914</v>
      </c>
    </row>
    <row r="61" spans="1:6">
      <c r="A61" s="295" t="s">
        <v>146</v>
      </c>
      <c r="B61" s="405">
        <v>202</v>
      </c>
      <c r="C61" s="290">
        <v>15</v>
      </c>
      <c r="D61" s="290">
        <v>25</v>
      </c>
      <c r="E61" s="425">
        <f t="shared" si="0"/>
        <v>1.8564356435643565</v>
      </c>
      <c r="F61" s="430">
        <f t="shared" si="1"/>
        <v>13.143564356435643</v>
      </c>
    </row>
    <row r="62" spans="1:6">
      <c r="A62" s="295" t="s">
        <v>149</v>
      </c>
      <c r="B62" s="405">
        <v>163</v>
      </c>
      <c r="C62" s="290">
        <v>15</v>
      </c>
      <c r="D62" s="290">
        <v>25</v>
      </c>
      <c r="E62" s="425">
        <f t="shared" si="0"/>
        <v>2.3006134969325154</v>
      </c>
      <c r="F62" s="430">
        <f t="shared" si="1"/>
        <v>12.699386503067485</v>
      </c>
    </row>
    <row r="63" spans="1:6">
      <c r="A63" s="295" t="s">
        <v>152</v>
      </c>
      <c r="B63" s="405">
        <v>247</v>
      </c>
      <c r="C63" s="290">
        <v>15</v>
      </c>
      <c r="D63" s="290">
        <v>25</v>
      </c>
      <c r="E63" s="425">
        <f t="shared" si="0"/>
        <v>1.5182186234817814</v>
      </c>
      <c r="F63" s="430">
        <f t="shared" si="1"/>
        <v>13.481781376518219</v>
      </c>
    </row>
    <row r="64" spans="1:6">
      <c r="A64" s="295" t="s">
        <v>154</v>
      </c>
      <c r="B64" s="405">
        <v>107</v>
      </c>
      <c r="C64" s="290">
        <v>15</v>
      </c>
      <c r="D64" s="290">
        <v>25</v>
      </c>
      <c r="E64" s="425">
        <f t="shared" si="0"/>
        <v>3.5046728971962615</v>
      </c>
      <c r="F64" s="430">
        <f t="shared" si="1"/>
        <v>11.495327102803738</v>
      </c>
    </row>
    <row r="65" spans="1:6">
      <c r="A65" s="295" t="s">
        <v>156</v>
      </c>
      <c r="B65" s="405">
        <v>162</v>
      </c>
      <c r="C65" s="290">
        <v>15</v>
      </c>
      <c r="D65" s="290">
        <v>25</v>
      </c>
      <c r="E65" s="425">
        <f t="shared" si="0"/>
        <v>2.3148148148148149</v>
      </c>
      <c r="F65" s="430">
        <f t="shared" si="1"/>
        <v>12.685185185185185</v>
      </c>
    </row>
    <row r="66" spans="1:6">
      <c r="A66" s="295" t="s">
        <v>158</v>
      </c>
      <c r="B66" s="405">
        <v>111</v>
      </c>
      <c r="C66" s="290">
        <v>15</v>
      </c>
      <c r="D66" s="290">
        <v>25</v>
      </c>
      <c r="E66" s="425">
        <f t="shared" ref="E66:E129" si="2">(C66*D66)/B66</f>
        <v>3.3783783783783785</v>
      </c>
      <c r="F66" s="430">
        <f t="shared" si="1"/>
        <v>11.621621621621621</v>
      </c>
    </row>
    <row r="67" spans="1:6">
      <c r="A67" s="295" t="s">
        <v>160</v>
      </c>
      <c r="B67" s="405">
        <v>164</v>
      </c>
      <c r="C67" s="290">
        <v>15</v>
      </c>
      <c r="D67" s="290">
        <v>25</v>
      </c>
      <c r="E67" s="425">
        <f t="shared" si="2"/>
        <v>2.2865853658536586</v>
      </c>
      <c r="F67" s="430">
        <f t="shared" ref="F67:F130" si="3">C67-E67</f>
        <v>12.713414634146341</v>
      </c>
    </row>
    <row r="68" spans="1:6">
      <c r="A68" s="295" t="s">
        <v>162</v>
      </c>
      <c r="B68" s="405">
        <v>96.8</v>
      </c>
      <c r="C68" s="290">
        <v>15</v>
      </c>
      <c r="D68" s="290">
        <v>25</v>
      </c>
      <c r="E68" s="425">
        <f t="shared" si="2"/>
        <v>3.8739669421487606</v>
      </c>
      <c r="F68" s="430">
        <f t="shared" si="3"/>
        <v>11.12603305785124</v>
      </c>
    </row>
    <row r="69" spans="1:6">
      <c r="A69" s="295" t="s">
        <v>164</v>
      </c>
      <c r="B69" s="405">
        <v>253</v>
      </c>
      <c r="C69" s="290">
        <v>15</v>
      </c>
      <c r="D69" s="290">
        <v>25</v>
      </c>
      <c r="E69" s="425">
        <f t="shared" si="2"/>
        <v>1.482213438735178</v>
      </c>
      <c r="F69" s="430">
        <f t="shared" si="3"/>
        <v>13.517786561264822</v>
      </c>
    </row>
    <row r="70" spans="1:6">
      <c r="A70" s="295" t="s">
        <v>166</v>
      </c>
      <c r="B70" s="405">
        <v>171</v>
      </c>
      <c r="C70" s="290">
        <v>15</v>
      </c>
      <c r="D70" s="290">
        <v>25</v>
      </c>
      <c r="E70" s="425">
        <f t="shared" si="2"/>
        <v>2.192982456140351</v>
      </c>
      <c r="F70" s="430">
        <f t="shared" si="3"/>
        <v>12.807017543859649</v>
      </c>
    </row>
    <row r="71" spans="1:6">
      <c r="A71" s="295" t="s">
        <v>168</v>
      </c>
      <c r="B71" s="405">
        <v>59.8</v>
      </c>
      <c r="C71" s="290">
        <v>15</v>
      </c>
      <c r="D71" s="290">
        <v>25</v>
      </c>
      <c r="E71" s="425">
        <f t="shared" si="2"/>
        <v>6.2709030100334449</v>
      </c>
      <c r="F71" s="430">
        <f t="shared" si="3"/>
        <v>8.7290969899665551</v>
      </c>
    </row>
    <row r="72" spans="1:6">
      <c r="A72" s="295" t="s">
        <v>170</v>
      </c>
      <c r="B72" s="405">
        <v>151</v>
      </c>
      <c r="C72" s="290">
        <v>15</v>
      </c>
      <c r="D72" s="290">
        <v>25</v>
      </c>
      <c r="E72" s="425">
        <f t="shared" si="2"/>
        <v>2.4834437086092715</v>
      </c>
      <c r="F72" s="430">
        <f t="shared" si="3"/>
        <v>12.516556291390728</v>
      </c>
    </row>
    <row r="73" spans="1:6">
      <c r="A73" s="295" t="s">
        <v>173</v>
      </c>
      <c r="B73" s="405">
        <v>291</v>
      </c>
      <c r="C73" s="290">
        <v>15</v>
      </c>
      <c r="D73" s="290">
        <v>25</v>
      </c>
      <c r="E73" s="425">
        <f t="shared" si="2"/>
        <v>1.2886597938144331</v>
      </c>
      <c r="F73" s="430">
        <f t="shared" si="3"/>
        <v>13.711340206185566</v>
      </c>
    </row>
    <row r="74" spans="1:6">
      <c r="A74" s="295" t="s">
        <v>175</v>
      </c>
      <c r="B74" s="405">
        <v>199</v>
      </c>
      <c r="C74" s="290">
        <v>15</v>
      </c>
      <c r="D74" s="290">
        <v>25</v>
      </c>
      <c r="E74" s="425">
        <f t="shared" si="2"/>
        <v>1.8844221105527639</v>
      </c>
      <c r="F74" s="430">
        <f t="shared" si="3"/>
        <v>13.115577889447236</v>
      </c>
    </row>
    <row r="75" spans="1:6">
      <c r="A75" s="295" t="s">
        <v>177</v>
      </c>
      <c r="B75" s="405">
        <v>177</v>
      </c>
      <c r="C75" s="290">
        <v>15</v>
      </c>
      <c r="D75" s="290">
        <v>25</v>
      </c>
      <c r="E75" s="425">
        <f t="shared" si="2"/>
        <v>2.1186440677966103</v>
      </c>
      <c r="F75" s="430">
        <f t="shared" si="3"/>
        <v>12.881355932203389</v>
      </c>
    </row>
    <row r="76" spans="1:6">
      <c r="A76" s="295" t="s">
        <v>179</v>
      </c>
      <c r="B76" s="405">
        <v>44.4</v>
      </c>
      <c r="C76" s="290">
        <v>15</v>
      </c>
      <c r="D76" s="290">
        <v>25</v>
      </c>
      <c r="E76" s="425">
        <f t="shared" si="2"/>
        <v>8.4459459459459456</v>
      </c>
      <c r="F76" s="430">
        <f t="shared" si="3"/>
        <v>6.5540540540540544</v>
      </c>
    </row>
    <row r="77" spans="1:6">
      <c r="A77" s="295" t="s">
        <v>181</v>
      </c>
      <c r="B77" s="405">
        <v>191</v>
      </c>
      <c r="C77" s="290">
        <v>15</v>
      </c>
      <c r="D77" s="290">
        <v>25</v>
      </c>
      <c r="E77" s="425">
        <f t="shared" si="2"/>
        <v>1.963350785340314</v>
      </c>
      <c r="F77" s="430">
        <f t="shared" si="3"/>
        <v>13.036649214659686</v>
      </c>
    </row>
    <row r="78" spans="1:6">
      <c r="A78" s="295" t="s">
        <v>183</v>
      </c>
      <c r="B78" s="405">
        <v>189</v>
      </c>
      <c r="C78" s="290">
        <v>15</v>
      </c>
      <c r="D78" s="290">
        <v>25</v>
      </c>
      <c r="E78" s="425">
        <f t="shared" si="2"/>
        <v>1.9841269841269842</v>
      </c>
      <c r="F78" s="430">
        <f t="shared" si="3"/>
        <v>13.015873015873016</v>
      </c>
    </row>
    <row r="79" spans="1:6">
      <c r="A79" s="295" t="s">
        <v>185</v>
      </c>
      <c r="B79" s="405">
        <v>151</v>
      </c>
      <c r="C79" s="290">
        <v>15</v>
      </c>
      <c r="D79" s="290">
        <v>25</v>
      </c>
      <c r="E79" s="425">
        <f t="shared" si="2"/>
        <v>2.4834437086092715</v>
      </c>
      <c r="F79" s="430">
        <f t="shared" si="3"/>
        <v>12.516556291390728</v>
      </c>
    </row>
    <row r="80" spans="1:6">
      <c r="A80" s="295" t="s">
        <v>187</v>
      </c>
      <c r="B80" s="405">
        <v>200</v>
      </c>
      <c r="C80" s="290">
        <v>15</v>
      </c>
      <c r="D80" s="290">
        <v>25</v>
      </c>
      <c r="E80" s="425">
        <f t="shared" si="2"/>
        <v>1.875</v>
      </c>
      <c r="F80" s="430">
        <f t="shared" si="3"/>
        <v>13.125</v>
      </c>
    </row>
    <row r="81" spans="1:6">
      <c r="A81" s="295" t="s">
        <v>189</v>
      </c>
      <c r="B81" s="405">
        <v>62.2</v>
      </c>
      <c r="C81" s="290">
        <v>15</v>
      </c>
      <c r="D81" s="290">
        <v>25</v>
      </c>
      <c r="E81" s="425">
        <f t="shared" si="2"/>
        <v>6.0289389067524111</v>
      </c>
      <c r="F81" s="430">
        <f t="shared" si="3"/>
        <v>8.971061093247588</v>
      </c>
    </row>
    <row r="82" spans="1:6">
      <c r="A82" s="295" t="s">
        <v>191</v>
      </c>
      <c r="B82" s="405">
        <v>140</v>
      </c>
      <c r="C82" s="290">
        <v>15</v>
      </c>
      <c r="D82" s="290">
        <v>25</v>
      </c>
      <c r="E82" s="425">
        <f t="shared" si="2"/>
        <v>2.6785714285714284</v>
      </c>
      <c r="F82" s="430">
        <f t="shared" si="3"/>
        <v>12.321428571428571</v>
      </c>
    </row>
    <row r="83" spans="1:6">
      <c r="A83" s="295" t="s">
        <v>193</v>
      </c>
      <c r="B83" s="405">
        <v>115</v>
      </c>
      <c r="C83" s="290">
        <v>15</v>
      </c>
      <c r="D83" s="290">
        <v>25</v>
      </c>
      <c r="E83" s="425">
        <f t="shared" si="2"/>
        <v>3.2608695652173911</v>
      </c>
      <c r="F83" s="430">
        <f t="shared" si="3"/>
        <v>11.739130434782609</v>
      </c>
    </row>
    <row r="84" spans="1:6">
      <c r="A84" s="295" t="s">
        <v>195</v>
      </c>
      <c r="B84" s="405">
        <v>123</v>
      </c>
      <c r="C84" s="290">
        <v>15</v>
      </c>
      <c r="D84" s="290">
        <v>25</v>
      </c>
      <c r="E84" s="425">
        <f t="shared" si="2"/>
        <v>3.0487804878048781</v>
      </c>
      <c r="F84" s="430">
        <f t="shared" si="3"/>
        <v>11.951219512195122</v>
      </c>
    </row>
    <row r="85" spans="1:6" ht="17" thickBot="1">
      <c r="A85" s="297" t="s">
        <v>197</v>
      </c>
      <c r="B85" s="407">
        <v>144</v>
      </c>
      <c r="C85" s="408">
        <v>15</v>
      </c>
      <c r="D85" s="408">
        <v>25</v>
      </c>
      <c r="E85" s="426">
        <f t="shared" si="2"/>
        <v>2.6041666666666665</v>
      </c>
      <c r="F85" s="431">
        <f t="shared" si="3"/>
        <v>12.395833333333334</v>
      </c>
    </row>
    <row r="86" spans="1:6">
      <c r="A86" s="303" t="s">
        <v>199</v>
      </c>
      <c r="B86" s="409">
        <v>230</v>
      </c>
      <c r="C86" s="301">
        <v>15</v>
      </c>
      <c r="D86" s="301">
        <v>25</v>
      </c>
      <c r="E86" s="427">
        <f t="shared" si="2"/>
        <v>1.6304347826086956</v>
      </c>
      <c r="F86" s="432">
        <f t="shared" si="3"/>
        <v>13.369565217391305</v>
      </c>
    </row>
    <row r="87" spans="1:6">
      <c r="A87" s="295" t="s">
        <v>201</v>
      </c>
      <c r="B87" s="405">
        <v>220</v>
      </c>
      <c r="C87" s="290">
        <v>15</v>
      </c>
      <c r="D87" s="290">
        <v>25</v>
      </c>
      <c r="E87" s="425">
        <f t="shared" si="2"/>
        <v>1.7045454545454546</v>
      </c>
      <c r="F87" s="430">
        <f t="shared" si="3"/>
        <v>13.295454545454545</v>
      </c>
    </row>
    <row r="88" spans="1:6">
      <c r="A88" s="295" t="s">
        <v>203</v>
      </c>
      <c r="B88" s="405">
        <v>127</v>
      </c>
      <c r="C88" s="290">
        <v>15</v>
      </c>
      <c r="D88" s="290">
        <v>25</v>
      </c>
      <c r="E88" s="425">
        <f t="shared" si="2"/>
        <v>2.9527559055118111</v>
      </c>
      <c r="F88" s="430">
        <f t="shared" si="3"/>
        <v>12.047244094488189</v>
      </c>
    </row>
    <row r="89" spans="1:6">
      <c r="A89" s="295" t="s">
        <v>205</v>
      </c>
      <c r="B89" s="405">
        <v>176</v>
      </c>
      <c r="C89" s="290">
        <v>15</v>
      </c>
      <c r="D89" s="290">
        <v>25</v>
      </c>
      <c r="E89" s="425">
        <f t="shared" si="2"/>
        <v>2.1306818181818183</v>
      </c>
      <c r="F89" s="430">
        <f t="shared" si="3"/>
        <v>12.869318181818182</v>
      </c>
    </row>
    <row r="90" spans="1:6">
      <c r="A90" s="295" t="s">
        <v>207</v>
      </c>
      <c r="B90" s="405">
        <v>180</v>
      </c>
      <c r="C90" s="290">
        <v>15</v>
      </c>
      <c r="D90" s="290">
        <v>25</v>
      </c>
      <c r="E90" s="425">
        <f t="shared" si="2"/>
        <v>2.0833333333333335</v>
      </c>
      <c r="F90" s="430">
        <f t="shared" si="3"/>
        <v>12.916666666666666</v>
      </c>
    </row>
    <row r="91" spans="1:6">
      <c r="A91" s="295" t="s">
        <v>209</v>
      </c>
      <c r="B91" s="405">
        <v>162</v>
      </c>
      <c r="C91" s="290">
        <v>15</v>
      </c>
      <c r="D91" s="290">
        <v>25</v>
      </c>
      <c r="E91" s="425">
        <f t="shared" si="2"/>
        <v>2.3148148148148149</v>
      </c>
      <c r="F91" s="430">
        <f t="shared" si="3"/>
        <v>12.685185185185185</v>
      </c>
    </row>
    <row r="92" spans="1:6">
      <c r="A92" s="295" t="s">
        <v>211</v>
      </c>
      <c r="B92" s="405">
        <v>155</v>
      </c>
      <c r="C92" s="290">
        <v>15</v>
      </c>
      <c r="D92" s="290">
        <v>25</v>
      </c>
      <c r="E92" s="425">
        <f t="shared" si="2"/>
        <v>2.4193548387096775</v>
      </c>
      <c r="F92" s="430">
        <f t="shared" si="3"/>
        <v>12.580645161290322</v>
      </c>
    </row>
    <row r="93" spans="1:6">
      <c r="A93" s="295" t="s">
        <v>214</v>
      </c>
      <c r="B93" s="405">
        <v>202</v>
      </c>
      <c r="C93" s="290">
        <v>15</v>
      </c>
      <c r="D93" s="290">
        <v>25</v>
      </c>
      <c r="E93" s="425">
        <f t="shared" si="2"/>
        <v>1.8564356435643565</v>
      </c>
      <c r="F93" s="430">
        <f t="shared" si="3"/>
        <v>13.143564356435643</v>
      </c>
    </row>
    <row r="94" spans="1:6">
      <c r="A94" s="295" t="s">
        <v>216</v>
      </c>
      <c r="B94" s="405">
        <v>95.8</v>
      </c>
      <c r="C94" s="290">
        <v>15</v>
      </c>
      <c r="D94" s="290">
        <v>25</v>
      </c>
      <c r="E94" s="425">
        <f t="shared" si="2"/>
        <v>3.9144050104384136</v>
      </c>
      <c r="F94" s="430">
        <f t="shared" si="3"/>
        <v>11.085594989561587</v>
      </c>
    </row>
    <row r="95" spans="1:6">
      <c r="A95" s="295" t="s">
        <v>218</v>
      </c>
      <c r="B95" s="405">
        <v>65.599999999999994</v>
      </c>
      <c r="C95" s="290">
        <v>15</v>
      </c>
      <c r="D95" s="290">
        <v>25</v>
      </c>
      <c r="E95" s="425">
        <f t="shared" si="2"/>
        <v>5.7164634146341466</v>
      </c>
      <c r="F95" s="430">
        <f t="shared" si="3"/>
        <v>9.2835365853658534</v>
      </c>
    </row>
    <row r="96" spans="1:6">
      <c r="A96" s="295" t="s">
        <v>220</v>
      </c>
      <c r="B96" s="405">
        <v>390</v>
      </c>
      <c r="C96" s="290">
        <v>15</v>
      </c>
      <c r="D96" s="290">
        <v>25</v>
      </c>
      <c r="E96" s="425">
        <f t="shared" si="2"/>
        <v>0.96153846153846156</v>
      </c>
      <c r="F96" s="430">
        <f t="shared" si="3"/>
        <v>14.038461538461538</v>
      </c>
    </row>
    <row r="97" spans="1:6">
      <c r="A97" s="295" t="s">
        <v>222</v>
      </c>
      <c r="B97" s="405">
        <v>120</v>
      </c>
      <c r="C97" s="290">
        <v>15</v>
      </c>
      <c r="D97" s="290">
        <v>25</v>
      </c>
      <c r="E97" s="425">
        <f t="shared" si="2"/>
        <v>3.125</v>
      </c>
      <c r="F97" s="430">
        <f t="shared" si="3"/>
        <v>11.875</v>
      </c>
    </row>
    <row r="98" spans="1:6">
      <c r="A98" s="295" t="s">
        <v>224</v>
      </c>
      <c r="B98" s="405">
        <v>34.4</v>
      </c>
      <c r="C98" s="290">
        <v>15</v>
      </c>
      <c r="D98" s="290">
        <v>25</v>
      </c>
      <c r="E98" s="425">
        <f t="shared" si="2"/>
        <v>10.901162790697676</v>
      </c>
      <c r="F98" s="430">
        <f t="shared" si="3"/>
        <v>4.0988372093023244</v>
      </c>
    </row>
    <row r="99" spans="1:6">
      <c r="A99" s="295" t="s">
        <v>226</v>
      </c>
      <c r="B99" s="405">
        <v>31.6</v>
      </c>
      <c r="C99" s="290">
        <v>15</v>
      </c>
      <c r="D99" s="290">
        <v>25</v>
      </c>
      <c r="E99" s="425">
        <f t="shared" si="2"/>
        <v>11.867088607594937</v>
      </c>
      <c r="F99" s="430">
        <f t="shared" si="3"/>
        <v>3.1329113924050631</v>
      </c>
    </row>
    <row r="100" spans="1:6">
      <c r="A100" s="295" t="s">
        <v>228</v>
      </c>
      <c r="B100" s="405">
        <v>151</v>
      </c>
      <c r="C100" s="290">
        <v>15</v>
      </c>
      <c r="D100" s="290">
        <v>25</v>
      </c>
      <c r="E100" s="425">
        <f t="shared" si="2"/>
        <v>2.4834437086092715</v>
      </c>
      <c r="F100" s="430">
        <f t="shared" si="3"/>
        <v>12.516556291390728</v>
      </c>
    </row>
    <row r="101" spans="1:6">
      <c r="A101" s="295" t="s">
        <v>230</v>
      </c>
      <c r="B101" s="405">
        <v>133</v>
      </c>
      <c r="C101" s="290">
        <v>15</v>
      </c>
      <c r="D101" s="290">
        <v>25</v>
      </c>
      <c r="E101" s="425">
        <f t="shared" si="2"/>
        <v>2.8195488721804511</v>
      </c>
      <c r="F101" s="430">
        <f t="shared" si="3"/>
        <v>12.180451127819548</v>
      </c>
    </row>
    <row r="102" spans="1:6">
      <c r="A102" s="295" t="s">
        <v>235</v>
      </c>
      <c r="B102" s="405">
        <v>54.8</v>
      </c>
      <c r="C102" s="290">
        <v>15</v>
      </c>
      <c r="D102" s="290">
        <v>25</v>
      </c>
      <c r="E102" s="425">
        <f t="shared" si="2"/>
        <v>6.8430656934306571</v>
      </c>
      <c r="F102" s="430">
        <f t="shared" si="3"/>
        <v>8.1569343065693438</v>
      </c>
    </row>
    <row r="103" spans="1:6">
      <c r="A103" s="295" t="s">
        <v>237</v>
      </c>
      <c r="B103" s="405">
        <v>66</v>
      </c>
      <c r="C103" s="290">
        <v>15</v>
      </c>
      <c r="D103" s="290">
        <v>25</v>
      </c>
      <c r="E103" s="425">
        <f t="shared" si="2"/>
        <v>5.6818181818181817</v>
      </c>
      <c r="F103" s="430">
        <f t="shared" si="3"/>
        <v>9.3181818181818183</v>
      </c>
    </row>
    <row r="104" spans="1:6">
      <c r="A104" s="295" t="s">
        <v>239</v>
      </c>
      <c r="B104" s="405">
        <v>25.6</v>
      </c>
      <c r="C104" s="290">
        <v>15</v>
      </c>
      <c r="D104" s="290">
        <v>25</v>
      </c>
      <c r="E104" s="425">
        <f t="shared" si="2"/>
        <v>14.6484375</v>
      </c>
      <c r="F104" s="430">
        <f t="shared" si="3"/>
        <v>0.3515625</v>
      </c>
    </row>
    <row r="105" spans="1:6">
      <c r="A105" s="295" t="s">
        <v>241</v>
      </c>
      <c r="B105" s="321">
        <v>56.3</v>
      </c>
      <c r="C105" s="290">
        <v>15</v>
      </c>
      <c r="D105" s="290">
        <v>25</v>
      </c>
      <c r="E105" s="425">
        <f t="shared" si="2"/>
        <v>6.660746003552398</v>
      </c>
      <c r="F105" s="430">
        <f t="shared" si="3"/>
        <v>8.3392539964476029</v>
      </c>
    </row>
    <row r="106" spans="1:6">
      <c r="A106" s="295" t="s">
        <v>243</v>
      </c>
      <c r="B106" s="405">
        <v>28.4</v>
      </c>
      <c r="C106" s="290">
        <v>15</v>
      </c>
      <c r="D106" s="290">
        <v>25</v>
      </c>
      <c r="E106" s="425">
        <f t="shared" si="2"/>
        <v>13.204225352112676</v>
      </c>
      <c r="F106" s="430">
        <f t="shared" si="3"/>
        <v>1.795774647887324</v>
      </c>
    </row>
    <row r="107" spans="1:6">
      <c r="A107" s="295" t="s">
        <v>245</v>
      </c>
      <c r="B107" s="321">
        <v>77.2</v>
      </c>
      <c r="C107" s="290">
        <v>15</v>
      </c>
      <c r="D107" s="290">
        <v>25</v>
      </c>
      <c r="E107" s="425">
        <f t="shared" si="2"/>
        <v>4.8575129533678751</v>
      </c>
      <c r="F107" s="430">
        <f t="shared" si="3"/>
        <v>10.142487046632125</v>
      </c>
    </row>
    <row r="108" spans="1:6">
      <c r="A108" s="295" t="s">
        <v>247</v>
      </c>
      <c r="B108" s="321">
        <v>135</v>
      </c>
      <c r="C108" s="290">
        <v>15</v>
      </c>
      <c r="D108" s="290">
        <v>25</v>
      </c>
      <c r="E108" s="425">
        <f t="shared" si="2"/>
        <v>2.7777777777777777</v>
      </c>
      <c r="F108" s="430">
        <f t="shared" si="3"/>
        <v>12.222222222222221</v>
      </c>
    </row>
    <row r="109" spans="1:6">
      <c r="A109" s="295" t="s">
        <v>249</v>
      </c>
      <c r="B109" s="405">
        <v>134</v>
      </c>
      <c r="C109" s="290">
        <v>15</v>
      </c>
      <c r="D109" s="290">
        <v>25</v>
      </c>
      <c r="E109" s="425">
        <f t="shared" si="2"/>
        <v>2.7985074626865671</v>
      </c>
      <c r="F109" s="430">
        <f t="shared" si="3"/>
        <v>12.201492537313433</v>
      </c>
    </row>
    <row r="110" spans="1:6">
      <c r="A110" s="295" t="s">
        <v>251</v>
      </c>
      <c r="B110" s="405">
        <v>168</v>
      </c>
      <c r="C110" s="290">
        <v>15</v>
      </c>
      <c r="D110" s="290">
        <v>25</v>
      </c>
      <c r="E110" s="425">
        <f t="shared" si="2"/>
        <v>2.2321428571428572</v>
      </c>
      <c r="F110" s="430">
        <f t="shared" si="3"/>
        <v>12.767857142857142</v>
      </c>
    </row>
    <row r="111" spans="1:6">
      <c r="A111" s="295" t="s">
        <v>253</v>
      </c>
      <c r="B111" s="405">
        <v>40</v>
      </c>
      <c r="C111" s="290">
        <v>15</v>
      </c>
      <c r="D111" s="290">
        <v>25</v>
      </c>
      <c r="E111" s="425">
        <f t="shared" si="2"/>
        <v>9.375</v>
      </c>
      <c r="F111" s="430">
        <f t="shared" si="3"/>
        <v>5.625</v>
      </c>
    </row>
    <row r="112" spans="1:6">
      <c r="A112" s="295" t="s">
        <v>255</v>
      </c>
      <c r="B112" s="405">
        <v>86</v>
      </c>
      <c r="C112" s="290">
        <v>15</v>
      </c>
      <c r="D112" s="290">
        <v>25</v>
      </c>
      <c r="E112" s="425">
        <f t="shared" si="2"/>
        <v>4.3604651162790695</v>
      </c>
      <c r="F112" s="430">
        <f t="shared" si="3"/>
        <v>10.63953488372093</v>
      </c>
    </row>
    <row r="113" spans="1:6">
      <c r="A113" s="295" t="s">
        <v>257</v>
      </c>
      <c r="B113" s="405">
        <v>41.2</v>
      </c>
      <c r="C113" s="290">
        <v>15</v>
      </c>
      <c r="D113" s="290">
        <v>25</v>
      </c>
      <c r="E113" s="425">
        <f t="shared" si="2"/>
        <v>9.1019417475728144</v>
      </c>
      <c r="F113" s="430">
        <f t="shared" si="3"/>
        <v>5.8980582524271856</v>
      </c>
    </row>
    <row r="114" spans="1:6">
      <c r="A114" s="295" t="s">
        <v>259</v>
      </c>
      <c r="B114" s="405">
        <v>202</v>
      </c>
      <c r="C114" s="290">
        <v>15</v>
      </c>
      <c r="D114" s="290">
        <v>25</v>
      </c>
      <c r="E114" s="425">
        <f t="shared" si="2"/>
        <v>1.8564356435643565</v>
      </c>
      <c r="F114" s="430">
        <f t="shared" si="3"/>
        <v>13.143564356435643</v>
      </c>
    </row>
    <row r="115" spans="1:6">
      <c r="A115" s="295" t="s">
        <v>261</v>
      </c>
      <c r="B115" s="405">
        <v>164</v>
      </c>
      <c r="C115" s="290">
        <v>15</v>
      </c>
      <c r="D115" s="290">
        <v>25</v>
      </c>
      <c r="E115" s="425">
        <f t="shared" si="2"/>
        <v>2.2865853658536586</v>
      </c>
      <c r="F115" s="430">
        <f t="shared" si="3"/>
        <v>12.713414634146341</v>
      </c>
    </row>
    <row r="116" spans="1:6">
      <c r="A116" s="295" t="s">
        <v>263</v>
      </c>
      <c r="B116" s="321">
        <v>47.1</v>
      </c>
      <c r="C116" s="290">
        <v>15</v>
      </c>
      <c r="D116" s="290">
        <v>25</v>
      </c>
      <c r="E116" s="425">
        <f t="shared" si="2"/>
        <v>7.9617834394904454</v>
      </c>
      <c r="F116" s="430">
        <f t="shared" si="3"/>
        <v>7.0382165605095546</v>
      </c>
    </row>
    <row r="117" spans="1:6">
      <c r="A117" s="295" t="s">
        <v>265</v>
      </c>
      <c r="B117" s="321">
        <v>63.9</v>
      </c>
      <c r="C117" s="290">
        <v>15</v>
      </c>
      <c r="D117" s="290">
        <v>25</v>
      </c>
      <c r="E117" s="425">
        <f t="shared" si="2"/>
        <v>5.868544600938967</v>
      </c>
      <c r="F117" s="430">
        <f t="shared" si="3"/>
        <v>9.1314553990610321</v>
      </c>
    </row>
    <row r="118" spans="1:6">
      <c r="A118" s="295" t="s">
        <v>267</v>
      </c>
      <c r="B118" s="321">
        <v>74.400000000000006</v>
      </c>
      <c r="C118" s="290">
        <v>15</v>
      </c>
      <c r="D118" s="290">
        <v>25</v>
      </c>
      <c r="E118" s="425">
        <f t="shared" si="2"/>
        <v>5.040322580645161</v>
      </c>
      <c r="F118" s="430">
        <f t="shared" si="3"/>
        <v>9.9596774193548399</v>
      </c>
    </row>
    <row r="119" spans="1:6">
      <c r="A119" s="295" t="s">
        <v>269</v>
      </c>
      <c r="B119" s="405">
        <v>54.8</v>
      </c>
      <c r="C119" s="290">
        <v>15</v>
      </c>
      <c r="D119" s="290">
        <v>25</v>
      </c>
      <c r="E119" s="425">
        <f t="shared" si="2"/>
        <v>6.8430656934306571</v>
      </c>
      <c r="F119" s="430">
        <f t="shared" si="3"/>
        <v>8.1569343065693438</v>
      </c>
    </row>
    <row r="120" spans="1:6">
      <c r="A120" s="295" t="s">
        <v>271</v>
      </c>
      <c r="B120" s="405">
        <v>119</v>
      </c>
      <c r="C120" s="290">
        <v>15</v>
      </c>
      <c r="D120" s="290">
        <v>25</v>
      </c>
      <c r="E120" s="425">
        <f t="shared" si="2"/>
        <v>3.1512605042016806</v>
      </c>
      <c r="F120" s="430">
        <f t="shared" si="3"/>
        <v>11.84873949579832</v>
      </c>
    </row>
    <row r="121" spans="1:6">
      <c r="A121" s="295" t="s">
        <v>273</v>
      </c>
      <c r="B121" s="405">
        <v>91</v>
      </c>
      <c r="C121" s="290">
        <v>15</v>
      </c>
      <c r="D121" s="290">
        <v>25</v>
      </c>
      <c r="E121" s="425">
        <f t="shared" si="2"/>
        <v>4.1208791208791204</v>
      </c>
      <c r="F121" s="430">
        <f t="shared" si="3"/>
        <v>10.87912087912088</v>
      </c>
    </row>
    <row r="122" spans="1:6">
      <c r="A122" s="295" t="s">
        <v>275</v>
      </c>
      <c r="B122" s="405">
        <v>91.2</v>
      </c>
      <c r="C122" s="290">
        <v>15</v>
      </c>
      <c r="D122" s="290">
        <v>25</v>
      </c>
      <c r="E122" s="425">
        <f t="shared" si="2"/>
        <v>4.1118421052631575</v>
      </c>
      <c r="F122" s="430">
        <f t="shared" si="3"/>
        <v>10.888157894736842</v>
      </c>
    </row>
    <row r="123" spans="1:6">
      <c r="A123" s="295" t="s">
        <v>277</v>
      </c>
      <c r="B123" s="405">
        <v>107</v>
      </c>
      <c r="C123" s="290">
        <v>15</v>
      </c>
      <c r="D123" s="290">
        <v>25</v>
      </c>
      <c r="E123" s="425">
        <f t="shared" si="2"/>
        <v>3.5046728971962615</v>
      </c>
      <c r="F123" s="430">
        <f t="shared" si="3"/>
        <v>11.495327102803738</v>
      </c>
    </row>
    <row r="124" spans="1:6">
      <c r="A124" s="295" t="s">
        <v>279</v>
      </c>
      <c r="B124" s="405">
        <v>76.099999999999994</v>
      </c>
      <c r="C124" s="290">
        <v>15</v>
      </c>
      <c r="D124" s="290">
        <v>25</v>
      </c>
      <c r="E124" s="425">
        <f t="shared" si="2"/>
        <v>4.9277266754270697</v>
      </c>
      <c r="F124" s="430">
        <f t="shared" si="3"/>
        <v>10.072273324572929</v>
      </c>
    </row>
    <row r="125" spans="1:6">
      <c r="A125" s="295" t="s">
        <v>281</v>
      </c>
      <c r="B125" s="405">
        <v>117</v>
      </c>
      <c r="C125" s="290">
        <v>15</v>
      </c>
      <c r="D125" s="290">
        <v>25</v>
      </c>
      <c r="E125" s="425">
        <f t="shared" si="2"/>
        <v>3.2051282051282053</v>
      </c>
      <c r="F125" s="430">
        <f t="shared" si="3"/>
        <v>11.794871794871796</v>
      </c>
    </row>
    <row r="126" spans="1:6">
      <c r="A126" s="295" t="s">
        <v>283</v>
      </c>
      <c r="B126" s="321">
        <v>103</v>
      </c>
      <c r="C126" s="290">
        <v>15</v>
      </c>
      <c r="D126" s="290">
        <v>25</v>
      </c>
      <c r="E126" s="425">
        <f t="shared" si="2"/>
        <v>3.6407766990291264</v>
      </c>
      <c r="F126" s="430">
        <f t="shared" si="3"/>
        <v>11.359223300970873</v>
      </c>
    </row>
    <row r="127" spans="1:6">
      <c r="A127" s="295" t="s">
        <v>285</v>
      </c>
      <c r="B127" s="405">
        <v>133</v>
      </c>
      <c r="C127" s="290">
        <v>15</v>
      </c>
      <c r="D127" s="290">
        <v>25</v>
      </c>
      <c r="E127" s="425">
        <f t="shared" si="2"/>
        <v>2.8195488721804511</v>
      </c>
      <c r="F127" s="430">
        <f t="shared" si="3"/>
        <v>12.180451127819548</v>
      </c>
    </row>
    <row r="128" spans="1:6">
      <c r="A128" s="295" t="s">
        <v>287</v>
      </c>
      <c r="B128" s="405">
        <v>89.1</v>
      </c>
      <c r="C128" s="290">
        <v>15</v>
      </c>
      <c r="D128" s="290">
        <v>25</v>
      </c>
      <c r="E128" s="425">
        <f t="shared" si="2"/>
        <v>4.2087542087542094</v>
      </c>
      <c r="F128" s="430">
        <f t="shared" si="3"/>
        <v>10.791245791245791</v>
      </c>
    </row>
    <row r="129" spans="1:6">
      <c r="A129" s="295" t="s">
        <v>290</v>
      </c>
      <c r="B129" s="321">
        <v>30.7</v>
      </c>
      <c r="C129" s="290">
        <v>15</v>
      </c>
      <c r="D129" s="290">
        <v>25</v>
      </c>
      <c r="E129" s="425">
        <f t="shared" si="2"/>
        <v>12.21498371335505</v>
      </c>
      <c r="F129" s="430">
        <f t="shared" si="3"/>
        <v>2.7850162866449502</v>
      </c>
    </row>
    <row r="130" spans="1:6">
      <c r="A130" s="295" t="s">
        <v>292</v>
      </c>
      <c r="B130" s="405">
        <v>137</v>
      </c>
      <c r="C130" s="290">
        <v>15</v>
      </c>
      <c r="D130" s="290">
        <v>25</v>
      </c>
      <c r="E130" s="425">
        <f t="shared" ref="E130:E193" si="4">(C130*D130)/B130</f>
        <v>2.7372262773722627</v>
      </c>
      <c r="F130" s="430">
        <f t="shared" si="3"/>
        <v>12.262773722627738</v>
      </c>
    </row>
    <row r="131" spans="1:6">
      <c r="A131" s="295" t="s">
        <v>294</v>
      </c>
      <c r="B131" s="405">
        <v>114</v>
      </c>
      <c r="C131" s="290">
        <v>15</v>
      </c>
      <c r="D131" s="290">
        <v>25</v>
      </c>
      <c r="E131" s="425">
        <f t="shared" si="4"/>
        <v>3.2894736842105261</v>
      </c>
      <c r="F131" s="430">
        <f t="shared" ref="F131:F194" si="5">C131-E131</f>
        <v>11.710526315789474</v>
      </c>
    </row>
    <row r="132" spans="1:6">
      <c r="A132" s="295" t="s">
        <v>495</v>
      </c>
      <c r="B132" s="321">
        <v>44.4</v>
      </c>
      <c r="C132" s="290">
        <v>15</v>
      </c>
      <c r="D132" s="290">
        <v>25</v>
      </c>
      <c r="E132" s="425">
        <f t="shared" si="4"/>
        <v>8.4459459459459456</v>
      </c>
      <c r="F132" s="430">
        <f t="shared" si="5"/>
        <v>6.5540540540540544</v>
      </c>
    </row>
    <row r="133" spans="1:6">
      <c r="A133" s="295" t="s">
        <v>298</v>
      </c>
      <c r="B133" s="321">
        <v>73.5</v>
      </c>
      <c r="C133" s="290">
        <v>15</v>
      </c>
      <c r="D133" s="290">
        <v>25</v>
      </c>
      <c r="E133" s="425">
        <f t="shared" si="4"/>
        <v>5.1020408163265305</v>
      </c>
      <c r="F133" s="430">
        <f t="shared" si="5"/>
        <v>9.8979591836734695</v>
      </c>
    </row>
    <row r="134" spans="1:6">
      <c r="A134" s="295" t="s">
        <v>300</v>
      </c>
      <c r="B134" s="405">
        <v>99.3</v>
      </c>
      <c r="C134" s="290">
        <v>15</v>
      </c>
      <c r="D134" s="290">
        <v>25</v>
      </c>
      <c r="E134" s="425">
        <f t="shared" si="4"/>
        <v>3.7764350453172209</v>
      </c>
      <c r="F134" s="430">
        <f t="shared" si="5"/>
        <v>11.223564954682779</v>
      </c>
    </row>
    <row r="135" spans="1:6">
      <c r="A135" s="295" t="s">
        <v>302</v>
      </c>
      <c r="B135" s="405">
        <v>80.900000000000006</v>
      </c>
      <c r="C135" s="290">
        <v>15</v>
      </c>
      <c r="D135" s="290">
        <v>25</v>
      </c>
      <c r="E135" s="425">
        <f t="shared" si="4"/>
        <v>4.6353522867737942</v>
      </c>
      <c r="F135" s="430">
        <f t="shared" si="5"/>
        <v>10.364647713226205</v>
      </c>
    </row>
    <row r="136" spans="1:6">
      <c r="A136" s="295" t="s">
        <v>304</v>
      </c>
      <c r="B136" s="405">
        <v>71.7</v>
      </c>
      <c r="C136" s="290">
        <v>15</v>
      </c>
      <c r="D136" s="290">
        <v>25</v>
      </c>
      <c r="E136" s="425">
        <f t="shared" si="4"/>
        <v>5.2301255230125525</v>
      </c>
      <c r="F136" s="430">
        <f t="shared" si="5"/>
        <v>9.7698744769874466</v>
      </c>
    </row>
    <row r="137" spans="1:6">
      <c r="A137" s="295" t="s">
        <v>306</v>
      </c>
      <c r="B137" s="405">
        <v>125</v>
      </c>
      <c r="C137" s="290">
        <v>15</v>
      </c>
      <c r="D137" s="290">
        <v>25</v>
      </c>
      <c r="E137" s="425">
        <f t="shared" si="4"/>
        <v>3</v>
      </c>
      <c r="F137" s="430">
        <f t="shared" si="5"/>
        <v>12</v>
      </c>
    </row>
    <row r="138" spans="1:6">
      <c r="A138" s="295" t="s">
        <v>308</v>
      </c>
      <c r="B138" s="321">
        <v>119</v>
      </c>
      <c r="C138" s="290">
        <v>15</v>
      </c>
      <c r="D138" s="290">
        <v>25</v>
      </c>
      <c r="E138" s="425">
        <f t="shared" si="4"/>
        <v>3.1512605042016806</v>
      </c>
      <c r="F138" s="430">
        <f t="shared" si="5"/>
        <v>11.84873949579832</v>
      </c>
    </row>
    <row r="139" spans="1:6">
      <c r="A139" s="295" t="s">
        <v>496</v>
      </c>
      <c r="B139" s="321">
        <v>31.3</v>
      </c>
      <c r="C139" s="290">
        <v>15</v>
      </c>
      <c r="D139" s="290">
        <v>25</v>
      </c>
      <c r="E139" s="425">
        <f t="shared" si="4"/>
        <v>11.980830670926517</v>
      </c>
      <c r="F139" s="430">
        <f t="shared" si="5"/>
        <v>3.0191693290734829</v>
      </c>
    </row>
    <row r="140" spans="1:6">
      <c r="A140" s="295" t="s">
        <v>312</v>
      </c>
      <c r="B140" s="405">
        <v>96.5</v>
      </c>
      <c r="C140" s="290">
        <v>15</v>
      </c>
      <c r="D140" s="290">
        <v>25</v>
      </c>
      <c r="E140" s="425">
        <f t="shared" si="4"/>
        <v>3.8860103626943006</v>
      </c>
      <c r="F140" s="430">
        <f t="shared" si="5"/>
        <v>11.1139896373057</v>
      </c>
    </row>
    <row r="141" spans="1:6">
      <c r="A141" s="295" t="s">
        <v>314</v>
      </c>
      <c r="B141" s="321">
        <v>91.4</v>
      </c>
      <c r="C141" s="290">
        <v>15</v>
      </c>
      <c r="D141" s="290">
        <v>25</v>
      </c>
      <c r="E141" s="425">
        <f t="shared" si="4"/>
        <v>4.1028446389496711</v>
      </c>
      <c r="F141" s="430">
        <f t="shared" si="5"/>
        <v>10.897155361050329</v>
      </c>
    </row>
    <row r="142" spans="1:6">
      <c r="A142" s="295" t="s">
        <v>316</v>
      </c>
      <c r="B142" s="405">
        <v>103</v>
      </c>
      <c r="C142" s="290">
        <v>15</v>
      </c>
      <c r="D142" s="290">
        <v>25</v>
      </c>
      <c r="E142" s="425">
        <f t="shared" si="4"/>
        <v>3.6407766990291264</v>
      </c>
      <c r="F142" s="430">
        <f t="shared" si="5"/>
        <v>11.359223300970873</v>
      </c>
    </row>
    <row r="143" spans="1:6">
      <c r="A143" s="295" t="s">
        <v>318</v>
      </c>
      <c r="B143" s="321">
        <v>56.4</v>
      </c>
      <c r="C143" s="290">
        <v>15</v>
      </c>
      <c r="D143" s="290">
        <v>25</v>
      </c>
      <c r="E143" s="425">
        <f t="shared" si="4"/>
        <v>6.6489361702127665</v>
      </c>
      <c r="F143" s="430">
        <f t="shared" si="5"/>
        <v>8.3510638297872326</v>
      </c>
    </row>
    <row r="144" spans="1:6">
      <c r="A144" s="295" t="s">
        <v>320</v>
      </c>
      <c r="B144" s="405">
        <v>131</v>
      </c>
      <c r="C144" s="290">
        <v>15</v>
      </c>
      <c r="D144" s="290">
        <v>25</v>
      </c>
      <c r="E144" s="425">
        <f t="shared" si="4"/>
        <v>2.8625954198473282</v>
      </c>
      <c r="F144" s="430">
        <f t="shared" si="5"/>
        <v>12.137404580152673</v>
      </c>
    </row>
    <row r="145" spans="1:6">
      <c r="A145" s="295" t="s">
        <v>322</v>
      </c>
      <c r="B145" s="405">
        <v>52.7</v>
      </c>
      <c r="C145" s="290">
        <v>15</v>
      </c>
      <c r="D145" s="290">
        <v>25</v>
      </c>
      <c r="E145" s="425">
        <f t="shared" si="4"/>
        <v>7.1157495256166978</v>
      </c>
      <c r="F145" s="430">
        <f t="shared" si="5"/>
        <v>7.8842504743833022</v>
      </c>
    </row>
    <row r="146" spans="1:6">
      <c r="A146" s="295" t="s">
        <v>324</v>
      </c>
      <c r="B146" s="405">
        <v>162</v>
      </c>
      <c r="C146" s="290">
        <v>15</v>
      </c>
      <c r="D146" s="290">
        <v>25</v>
      </c>
      <c r="E146" s="425">
        <f t="shared" si="4"/>
        <v>2.3148148148148149</v>
      </c>
      <c r="F146" s="430">
        <f t="shared" si="5"/>
        <v>12.685185185185185</v>
      </c>
    </row>
    <row r="147" spans="1:6">
      <c r="A147" s="295" t="s">
        <v>326</v>
      </c>
      <c r="B147" s="321">
        <v>36.9</v>
      </c>
      <c r="C147" s="290">
        <v>15</v>
      </c>
      <c r="D147" s="290">
        <v>25</v>
      </c>
      <c r="E147" s="425">
        <f t="shared" si="4"/>
        <v>10.16260162601626</v>
      </c>
      <c r="F147" s="430">
        <f t="shared" si="5"/>
        <v>4.8373983739837403</v>
      </c>
    </row>
    <row r="148" spans="1:6">
      <c r="A148" s="295" t="s">
        <v>328</v>
      </c>
      <c r="B148" s="405">
        <v>148</v>
      </c>
      <c r="C148" s="290">
        <v>15</v>
      </c>
      <c r="D148" s="290">
        <v>25</v>
      </c>
      <c r="E148" s="425">
        <f t="shared" si="4"/>
        <v>2.5337837837837838</v>
      </c>
      <c r="F148" s="430">
        <f t="shared" si="5"/>
        <v>12.466216216216216</v>
      </c>
    </row>
    <row r="149" spans="1:6">
      <c r="A149" s="295" t="s">
        <v>330</v>
      </c>
      <c r="B149" s="321">
        <v>63.9</v>
      </c>
      <c r="C149" s="290">
        <v>15</v>
      </c>
      <c r="D149" s="290">
        <v>25</v>
      </c>
      <c r="E149" s="425">
        <f t="shared" si="4"/>
        <v>5.868544600938967</v>
      </c>
      <c r="F149" s="430">
        <f t="shared" si="5"/>
        <v>9.1314553990610321</v>
      </c>
    </row>
    <row r="150" spans="1:6">
      <c r="A150" s="295" t="s">
        <v>332</v>
      </c>
      <c r="B150" s="405">
        <v>145</v>
      </c>
      <c r="C150" s="290">
        <v>15</v>
      </c>
      <c r="D150" s="290">
        <v>25</v>
      </c>
      <c r="E150" s="425">
        <f t="shared" si="4"/>
        <v>2.5862068965517242</v>
      </c>
      <c r="F150" s="430">
        <f t="shared" si="5"/>
        <v>12.413793103448276</v>
      </c>
    </row>
    <row r="151" spans="1:6">
      <c r="A151" s="295" t="s">
        <v>334</v>
      </c>
      <c r="B151" s="405">
        <v>132</v>
      </c>
      <c r="C151" s="290">
        <v>15</v>
      </c>
      <c r="D151" s="290">
        <v>25</v>
      </c>
      <c r="E151" s="425">
        <f t="shared" si="4"/>
        <v>2.8409090909090908</v>
      </c>
      <c r="F151" s="430">
        <f t="shared" si="5"/>
        <v>12.15909090909091</v>
      </c>
    </row>
    <row r="152" spans="1:6">
      <c r="A152" s="295" t="s">
        <v>336</v>
      </c>
      <c r="B152" s="405">
        <v>104</v>
      </c>
      <c r="C152" s="290">
        <v>15</v>
      </c>
      <c r="D152" s="290">
        <v>25</v>
      </c>
      <c r="E152" s="425">
        <f t="shared" si="4"/>
        <v>3.6057692307692308</v>
      </c>
      <c r="F152" s="430">
        <f t="shared" si="5"/>
        <v>11.39423076923077</v>
      </c>
    </row>
    <row r="153" spans="1:6">
      <c r="A153" s="295" t="s">
        <v>338</v>
      </c>
      <c r="B153" s="405">
        <v>148</v>
      </c>
      <c r="C153" s="290">
        <v>15</v>
      </c>
      <c r="D153" s="290">
        <v>25</v>
      </c>
      <c r="E153" s="425">
        <f t="shared" si="4"/>
        <v>2.5337837837837838</v>
      </c>
      <c r="F153" s="430">
        <f t="shared" si="5"/>
        <v>12.466216216216216</v>
      </c>
    </row>
    <row r="154" spans="1:6">
      <c r="A154" s="295" t="s">
        <v>340</v>
      </c>
      <c r="B154" s="405">
        <v>112</v>
      </c>
      <c r="C154" s="290">
        <v>15</v>
      </c>
      <c r="D154" s="290">
        <v>25</v>
      </c>
      <c r="E154" s="425">
        <f t="shared" si="4"/>
        <v>3.3482142857142856</v>
      </c>
      <c r="F154" s="430">
        <f t="shared" si="5"/>
        <v>11.651785714285715</v>
      </c>
    </row>
    <row r="155" spans="1:6">
      <c r="A155" s="295" t="s">
        <v>342</v>
      </c>
      <c r="B155" s="321">
        <v>79</v>
      </c>
      <c r="C155" s="290">
        <v>15</v>
      </c>
      <c r="D155" s="290">
        <v>25</v>
      </c>
      <c r="E155" s="425">
        <f t="shared" si="4"/>
        <v>4.7468354430379751</v>
      </c>
      <c r="F155" s="430">
        <f t="shared" si="5"/>
        <v>10.253164556962025</v>
      </c>
    </row>
    <row r="156" spans="1:6">
      <c r="A156" s="295" t="s">
        <v>344</v>
      </c>
      <c r="B156" s="405">
        <v>182</v>
      </c>
      <c r="C156" s="290">
        <v>15</v>
      </c>
      <c r="D156" s="290">
        <v>25</v>
      </c>
      <c r="E156" s="425">
        <f t="shared" si="4"/>
        <v>2.0604395604395602</v>
      </c>
      <c r="F156" s="430">
        <f t="shared" si="5"/>
        <v>12.93956043956044</v>
      </c>
    </row>
    <row r="157" spans="1:6">
      <c r="A157" s="295" t="s">
        <v>346</v>
      </c>
      <c r="B157" s="405">
        <v>260</v>
      </c>
      <c r="C157" s="290">
        <v>15</v>
      </c>
      <c r="D157" s="290">
        <v>25</v>
      </c>
      <c r="E157" s="425">
        <f t="shared" si="4"/>
        <v>1.4423076923076923</v>
      </c>
      <c r="F157" s="430">
        <f t="shared" si="5"/>
        <v>13.557692307692308</v>
      </c>
    </row>
    <row r="158" spans="1:6">
      <c r="A158" s="295" t="s">
        <v>349</v>
      </c>
      <c r="B158" s="405">
        <v>203</v>
      </c>
      <c r="C158" s="290">
        <v>15</v>
      </c>
      <c r="D158" s="290">
        <v>25</v>
      </c>
      <c r="E158" s="425">
        <f t="shared" si="4"/>
        <v>1.8472906403940887</v>
      </c>
      <c r="F158" s="430">
        <f t="shared" si="5"/>
        <v>13.152709359605911</v>
      </c>
    </row>
    <row r="159" spans="1:6">
      <c r="A159" s="295" t="s">
        <v>351</v>
      </c>
      <c r="B159" s="321">
        <v>168</v>
      </c>
      <c r="C159" s="290">
        <v>15</v>
      </c>
      <c r="D159" s="290">
        <v>25</v>
      </c>
      <c r="E159" s="425">
        <f t="shared" si="4"/>
        <v>2.2321428571428572</v>
      </c>
      <c r="F159" s="430">
        <f t="shared" si="5"/>
        <v>12.767857142857142</v>
      </c>
    </row>
    <row r="160" spans="1:6">
      <c r="A160" s="295" t="s">
        <v>353</v>
      </c>
      <c r="B160" s="405">
        <v>238</v>
      </c>
      <c r="C160" s="290">
        <v>15</v>
      </c>
      <c r="D160" s="290">
        <v>25</v>
      </c>
      <c r="E160" s="425">
        <f t="shared" si="4"/>
        <v>1.5756302521008403</v>
      </c>
      <c r="F160" s="430">
        <f t="shared" si="5"/>
        <v>13.42436974789916</v>
      </c>
    </row>
    <row r="161" spans="1:6">
      <c r="A161" s="295" t="s">
        <v>355</v>
      </c>
      <c r="B161" s="405">
        <v>234</v>
      </c>
      <c r="C161" s="290">
        <v>15</v>
      </c>
      <c r="D161" s="290">
        <v>25</v>
      </c>
      <c r="E161" s="425">
        <f t="shared" si="4"/>
        <v>1.6025641025641026</v>
      </c>
      <c r="F161" s="430">
        <f t="shared" si="5"/>
        <v>13.397435897435898</v>
      </c>
    </row>
    <row r="162" spans="1:6">
      <c r="A162" s="295" t="s">
        <v>360</v>
      </c>
      <c r="B162" s="321">
        <v>113</v>
      </c>
      <c r="C162" s="290">
        <v>15</v>
      </c>
      <c r="D162" s="290">
        <v>25</v>
      </c>
      <c r="E162" s="425">
        <f t="shared" si="4"/>
        <v>3.3185840707964602</v>
      </c>
      <c r="F162" s="430">
        <f t="shared" si="5"/>
        <v>11.68141592920354</v>
      </c>
    </row>
    <row r="163" spans="1:6">
      <c r="A163" s="295" t="s">
        <v>362</v>
      </c>
      <c r="B163" s="405">
        <v>182</v>
      </c>
      <c r="C163" s="290">
        <v>15</v>
      </c>
      <c r="D163" s="290">
        <v>25</v>
      </c>
      <c r="E163" s="425">
        <f t="shared" si="4"/>
        <v>2.0604395604395602</v>
      </c>
      <c r="F163" s="430">
        <f t="shared" si="5"/>
        <v>12.93956043956044</v>
      </c>
    </row>
    <row r="164" spans="1:6">
      <c r="A164" s="295" t="s">
        <v>364</v>
      </c>
      <c r="B164" s="405">
        <v>254</v>
      </c>
      <c r="C164" s="290">
        <v>15</v>
      </c>
      <c r="D164" s="290">
        <v>25</v>
      </c>
      <c r="E164" s="425">
        <f t="shared" si="4"/>
        <v>1.4763779527559056</v>
      </c>
      <c r="F164" s="430">
        <f t="shared" si="5"/>
        <v>13.523622047244094</v>
      </c>
    </row>
    <row r="165" spans="1:6">
      <c r="A165" s="295" t="s">
        <v>366</v>
      </c>
      <c r="B165" s="405">
        <v>161</v>
      </c>
      <c r="C165" s="290">
        <v>15</v>
      </c>
      <c r="D165" s="290">
        <v>25</v>
      </c>
      <c r="E165" s="425">
        <f t="shared" si="4"/>
        <v>2.329192546583851</v>
      </c>
      <c r="F165" s="430">
        <f t="shared" si="5"/>
        <v>12.670807453416149</v>
      </c>
    </row>
    <row r="166" spans="1:6">
      <c r="A166" s="295" t="s">
        <v>368</v>
      </c>
      <c r="B166" s="405">
        <v>352</v>
      </c>
      <c r="C166" s="290">
        <v>15</v>
      </c>
      <c r="D166" s="290">
        <v>25</v>
      </c>
      <c r="E166" s="425">
        <f t="shared" si="4"/>
        <v>1.0653409090909092</v>
      </c>
      <c r="F166" s="430">
        <f t="shared" si="5"/>
        <v>13.93465909090909</v>
      </c>
    </row>
    <row r="167" spans="1:6">
      <c r="A167" s="295" t="s">
        <v>370</v>
      </c>
      <c r="B167" s="405">
        <v>184</v>
      </c>
      <c r="C167" s="290">
        <v>15</v>
      </c>
      <c r="D167" s="290">
        <v>25</v>
      </c>
      <c r="E167" s="425">
        <f t="shared" si="4"/>
        <v>2.0380434782608696</v>
      </c>
      <c r="F167" s="430">
        <f t="shared" si="5"/>
        <v>12.961956521739131</v>
      </c>
    </row>
    <row r="168" spans="1:6">
      <c r="A168" s="295" t="s">
        <v>372</v>
      </c>
      <c r="B168" s="405">
        <v>229</v>
      </c>
      <c r="C168" s="290">
        <v>15</v>
      </c>
      <c r="D168" s="290">
        <v>25</v>
      </c>
      <c r="E168" s="425">
        <f t="shared" si="4"/>
        <v>1.6375545851528384</v>
      </c>
      <c r="F168" s="430">
        <f t="shared" si="5"/>
        <v>13.362445414847162</v>
      </c>
    </row>
    <row r="169" spans="1:6">
      <c r="A169" s="295" t="s">
        <v>374</v>
      </c>
      <c r="B169" s="405">
        <v>91.9</v>
      </c>
      <c r="C169" s="290">
        <v>15</v>
      </c>
      <c r="D169" s="290">
        <v>25</v>
      </c>
      <c r="E169" s="425">
        <f t="shared" si="4"/>
        <v>4.0805223068552774</v>
      </c>
      <c r="F169" s="430">
        <f t="shared" si="5"/>
        <v>10.919477693144723</v>
      </c>
    </row>
    <row r="170" spans="1:6">
      <c r="A170" s="295" t="s">
        <v>377</v>
      </c>
      <c r="B170" s="405">
        <v>184</v>
      </c>
      <c r="C170" s="290">
        <v>15</v>
      </c>
      <c r="D170" s="290">
        <v>25</v>
      </c>
      <c r="E170" s="425">
        <f t="shared" si="4"/>
        <v>2.0380434782608696</v>
      </c>
      <c r="F170" s="430">
        <f t="shared" si="5"/>
        <v>12.961956521739131</v>
      </c>
    </row>
    <row r="171" spans="1:6">
      <c r="A171" s="295" t="s">
        <v>379</v>
      </c>
      <c r="B171" s="405">
        <v>108</v>
      </c>
      <c r="C171" s="290">
        <v>15</v>
      </c>
      <c r="D171" s="290">
        <v>25</v>
      </c>
      <c r="E171" s="425">
        <f t="shared" si="4"/>
        <v>3.4722222222222223</v>
      </c>
      <c r="F171" s="430">
        <f t="shared" si="5"/>
        <v>11.527777777777779</v>
      </c>
    </row>
    <row r="172" spans="1:6">
      <c r="A172" s="295" t="s">
        <v>381</v>
      </c>
      <c r="B172" s="405">
        <v>180</v>
      </c>
      <c r="C172" s="290">
        <v>15</v>
      </c>
      <c r="D172" s="290">
        <v>25</v>
      </c>
      <c r="E172" s="425">
        <f t="shared" si="4"/>
        <v>2.0833333333333335</v>
      </c>
      <c r="F172" s="430">
        <f t="shared" si="5"/>
        <v>12.916666666666666</v>
      </c>
    </row>
    <row r="173" spans="1:6">
      <c r="A173" s="295" t="s">
        <v>383</v>
      </c>
      <c r="B173" s="405">
        <v>41.7</v>
      </c>
      <c r="C173" s="290">
        <v>15</v>
      </c>
      <c r="D173" s="290">
        <v>25</v>
      </c>
      <c r="E173" s="425">
        <f t="shared" si="4"/>
        <v>8.9928057553956826</v>
      </c>
      <c r="F173" s="430">
        <f t="shared" si="5"/>
        <v>6.0071942446043174</v>
      </c>
    </row>
    <row r="174" spans="1:6">
      <c r="A174" s="295" t="s">
        <v>386</v>
      </c>
      <c r="B174" s="405">
        <v>74</v>
      </c>
      <c r="C174" s="290">
        <v>15</v>
      </c>
      <c r="D174" s="290">
        <v>25</v>
      </c>
      <c r="E174" s="425">
        <f t="shared" si="4"/>
        <v>5.0675675675675675</v>
      </c>
      <c r="F174" s="430">
        <f t="shared" si="5"/>
        <v>9.9324324324324316</v>
      </c>
    </row>
    <row r="175" spans="1:6">
      <c r="A175" s="295" t="s">
        <v>388</v>
      </c>
      <c r="B175" s="405">
        <v>42.7</v>
      </c>
      <c r="C175" s="290">
        <v>15</v>
      </c>
      <c r="D175" s="290">
        <v>25</v>
      </c>
      <c r="E175" s="425">
        <f t="shared" si="4"/>
        <v>8.7822014051522235</v>
      </c>
      <c r="F175" s="430">
        <f t="shared" si="5"/>
        <v>6.2177985948477765</v>
      </c>
    </row>
    <row r="176" spans="1:6">
      <c r="A176" s="295" t="s">
        <v>390</v>
      </c>
      <c r="B176" s="405">
        <v>116</v>
      </c>
      <c r="C176" s="290">
        <v>15</v>
      </c>
      <c r="D176" s="290">
        <v>25</v>
      </c>
      <c r="E176" s="425">
        <f t="shared" si="4"/>
        <v>3.2327586206896552</v>
      </c>
      <c r="F176" s="430">
        <f t="shared" si="5"/>
        <v>11.767241379310345</v>
      </c>
    </row>
    <row r="177" spans="1:6">
      <c r="A177" s="295" t="s">
        <v>392</v>
      </c>
      <c r="B177" s="405">
        <v>175</v>
      </c>
      <c r="C177" s="290">
        <v>15</v>
      </c>
      <c r="D177" s="290">
        <v>25</v>
      </c>
      <c r="E177" s="425">
        <f t="shared" si="4"/>
        <v>2.1428571428571428</v>
      </c>
      <c r="F177" s="430">
        <f t="shared" si="5"/>
        <v>12.857142857142858</v>
      </c>
    </row>
    <row r="178" spans="1:6">
      <c r="A178" s="295" t="s">
        <v>394</v>
      </c>
      <c r="B178" s="321">
        <v>81.900000000000006</v>
      </c>
      <c r="C178" s="290">
        <v>15</v>
      </c>
      <c r="D178" s="290">
        <v>25</v>
      </c>
      <c r="E178" s="425">
        <f t="shared" si="4"/>
        <v>4.5787545787545785</v>
      </c>
      <c r="F178" s="430">
        <f t="shared" si="5"/>
        <v>10.421245421245422</v>
      </c>
    </row>
    <row r="179" spans="1:6">
      <c r="A179" s="295" t="s">
        <v>396</v>
      </c>
      <c r="B179" s="405">
        <v>258</v>
      </c>
      <c r="C179" s="290">
        <v>15</v>
      </c>
      <c r="D179" s="290">
        <v>25</v>
      </c>
      <c r="E179" s="425">
        <f t="shared" si="4"/>
        <v>1.4534883720930232</v>
      </c>
      <c r="F179" s="430">
        <f t="shared" si="5"/>
        <v>13.546511627906977</v>
      </c>
    </row>
    <row r="180" spans="1:6">
      <c r="A180" s="295" t="s">
        <v>398</v>
      </c>
      <c r="B180" s="405">
        <v>102</v>
      </c>
      <c r="C180" s="290">
        <v>15</v>
      </c>
      <c r="D180" s="290">
        <v>25</v>
      </c>
      <c r="E180" s="425">
        <f t="shared" si="4"/>
        <v>3.6764705882352939</v>
      </c>
      <c r="F180" s="430">
        <f t="shared" si="5"/>
        <v>11.323529411764707</v>
      </c>
    </row>
    <row r="181" spans="1:6">
      <c r="A181" s="295" t="s">
        <v>402</v>
      </c>
      <c r="B181" s="321">
        <v>87.9</v>
      </c>
      <c r="C181" s="290">
        <v>15</v>
      </c>
      <c r="D181" s="290">
        <v>25</v>
      </c>
      <c r="E181" s="425">
        <f t="shared" si="4"/>
        <v>4.2662116040955631</v>
      </c>
      <c r="F181" s="430">
        <f t="shared" si="5"/>
        <v>10.733788395904437</v>
      </c>
    </row>
    <row r="182" spans="1:6">
      <c r="A182" s="295" t="s">
        <v>404</v>
      </c>
      <c r="B182" s="405">
        <v>110</v>
      </c>
      <c r="C182" s="290">
        <v>15</v>
      </c>
      <c r="D182" s="290">
        <v>25</v>
      </c>
      <c r="E182" s="425">
        <f t="shared" si="4"/>
        <v>3.4090909090909092</v>
      </c>
      <c r="F182" s="430">
        <f t="shared" si="5"/>
        <v>11.59090909090909</v>
      </c>
    </row>
    <row r="183" spans="1:6">
      <c r="A183" s="295" t="s">
        <v>406</v>
      </c>
      <c r="B183" s="405">
        <v>219</v>
      </c>
      <c r="C183" s="290">
        <v>15</v>
      </c>
      <c r="D183" s="290">
        <v>25</v>
      </c>
      <c r="E183" s="425">
        <f t="shared" si="4"/>
        <v>1.7123287671232876</v>
      </c>
      <c r="F183" s="430">
        <f t="shared" si="5"/>
        <v>13.287671232876713</v>
      </c>
    </row>
    <row r="184" spans="1:6">
      <c r="A184" s="295" t="s">
        <v>409</v>
      </c>
      <c r="B184" s="405">
        <v>201</v>
      </c>
      <c r="C184" s="290">
        <v>15</v>
      </c>
      <c r="D184" s="290">
        <v>25</v>
      </c>
      <c r="E184" s="425">
        <f t="shared" si="4"/>
        <v>1.8656716417910448</v>
      </c>
      <c r="F184" s="430">
        <f t="shared" si="5"/>
        <v>13.134328358208956</v>
      </c>
    </row>
    <row r="185" spans="1:6">
      <c r="A185" s="295" t="s">
        <v>411</v>
      </c>
      <c r="B185" s="405">
        <v>234</v>
      </c>
      <c r="C185" s="290">
        <v>15</v>
      </c>
      <c r="D185" s="290">
        <v>25</v>
      </c>
      <c r="E185" s="425">
        <f t="shared" si="4"/>
        <v>1.6025641025641026</v>
      </c>
      <c r="F185" s="430">
        <f t="shared" si="5"/>
        <v>13.397435897435898</v>
      </c>
    </row>
    <row r="186" spans="1:6">
      <c r="A186" s="295" t="s">
        <v>413</v>
      </c>
      <c r="B186" s="321">
        <v>127</v>
      </c>
      <c r="C186" s="290">
        <v>15</v>
      </c>
      <c r="D186" s="290">
        <v>25</v>
      </c>
      <c r="E186" s="425">
        <f t="shared" si="4"/>
        <v>2.9527559055118111</v>
      </c>
      <c r="F186" s="430">
        <f t="shared" si="5"/>
        <v>12.047244094488189</v>
      </c>
    </row>
    <row r="187" spans="1:6" ht="17" thickBot="1">
      <c r="A187" s="296" t="s">
        <v>415</v>
      </c>
      <c r="B187" s="406">
        <v>131</v>
      </c>
      <c r="C187" s="292">
        <v>15</v>
      </c>
      <c r="D187" s="292">
        <v>25</v>
      </c>
      <c r="E187" s="428">
        <f t="shared" si="4"/>
        <v>2.8625954198473282</v>
      </c>
      <c r="F187" s="433">
        <f t="shared" si="5"/>
        <v>12.137404580152673</v>
      </c>
    </row>
    <row r="188" spans="1:6">
      <c r="A188" s="294" t="s">
        <v>417</v>
      </c>
      <c r="B188" s="338">
        <v>111</v>
      </c>
      <c r="C188" s="402">
        <v>15</v>
      </c>
      <c r="D188" s="402">
        <v>25</v>
      </c>
      <c r="E188" s="424">
        <f t="shared" si="4"/>
        <v>3.3783783783783785</v>
      </c>
      <c r="F188" s="429">
        <f t="shared" si="5"/>
        <v>11.621621621621621</v>
      </c>
    </row>
    <row r="189" spans="1:6">
      <c r="A189" s="295" t="s">
        <v>419</v>
      </c>
      <c r="B189" s="405">
        <v>248</v>
      </c>
      <c r="C189" s="290">
        <v>15</v>
      </c>
      <c r="D189" s="290">
        <v>25</v>
      </c>
      <c r="E189" s="425">
        <f t="shared" si="4"/>
        <v>1.5120967741935485</v>
      </c>
      <c r="F189" s="430">
        <f t="shared" si="5"/>
        <v>13.487903225806452</v>
      </c>
    </row>
    <row r="190" spans="1:6">
      <c r="A190" s="295" t="s">
        <v>421</v>
      </c>
      <c r="B190" s="405">
        <v>260</v>
      </c>
      <c r="C190" s="290">
        <v>15</v>
      </c>
      <c r="D190" s="290">
        <v>25</v>
      </c>
      <c r="E190" s="425">
        <f t="shared" si="4"/>
        <v>1.4423076923076923</v>
      </c>
      <c r="F190" s="430">
        <f t="shared" si="5"/>
        <v>13.557692307692308</v>
      </c>
    </row>
    <row r="191" spans="1:6">
      <c r="A191" s="295" t="s">
        <v>423</v>
      </c>
      <c r="B191" s="321">
        <v>131</v>
      </c>
      <c r="C191" s="290">
        <v>15</v>
      </c>
      <c r="D191" s="290">
        <v>25</v>
      </c>
      <c r="E191" s="425">
        <f t="shared" si="4"/>
        <v>2.8625954198473282</v>
      </c>
      <c r="F191" s="430">
        <f t="shared" si="5"/>
        <v>12.137404580152673</v>
      </c>
    </row>
    <row r="192" spans="1:6">
      <c r="A192" s="295" t="s">
        <v>425</v>
      </c>
      <c r="B192" s="321">
        <v>154</v>
      </c>
      <c r="C192" s="290">
        <v>15</v>
      </c>
      <c r="D192" s="290">
        <v>25</v>
      </c>
      <c r="E192" s="425">
        <f t="shared" si="4"/>
        <v>2.4350649350649349</v>
      </c>
      <c r="F192" s="430">
        <f t="shared" si="5"/>
        <v>12.564935064935066</v>
      </c>
    </row>
    <row r="193" spans="1:6">
      <c r="A193" s="295" t="s">
        <v>427</v>
      </c>
      <c r="B193" s="405">
        <v>110</v>
      </c>
      <c r="C193" s="290">
        <v>15</v>
      </c>
      <c r="D193" s="290">
        <v>25</v>
      </c>
      <c r="E193" s="425">
        <f t="shared" si="4"/>
        <v>3.4090909090909092</v>
      </c>
      <c r="F193" s="430">
        <f t="shared" si="5"/>
        <v>11.59090909090909</v>
      </c>
    </row>
    <row r="194" spans="1:6">
      <c r="A194" s="295" t="s">
        <v>429</v>
      </c>
      <c r="B194" s="405">
        <v>84.3</v>
      </c>
      <c r="C194" s="290">
        <v>15</v>
      </c>
      <c r="D194" s="290">
        <v>25</v>
      </c>
      <c r="E194" s="425">
        <f t="shared" ref="E194:E221" si="6">(C194*D194)/B194</f>
        <v>4.4483985765124556</v>
      </c>
      <c r="F194" s="430">
        <f t="shared" si="5"/>
        <v>10.551601423487543</v>
      </c>
    </row>
    <row r="195" spans="1:6">
      <c r="A195" s="295" t="s">
        <v>431</v>
      </c>
      <c r="B195" s="405">
        <v>88.9</v>
      </c>
      <c r="C195" s="290">
        <v>15</v>
      </c>
      <c r="D195" s="290">
        <v>25</v>
      </c>
      <c r="E195" s="425">
        <f t="shared" si="6"/>
        <v>4.2182227221597302</v>
      </c>
      <c r="F195" s="430">
        <f t="shared" ref="F195:F221" si="7">C195-E195</f>
        <v>10.78177727784027</v>
      </c>
    </row>
    <row r="196" spans="1:6">
      <c r="A196" s="295" t="s">
        <v>433</v>
      </c>
      <c r="B196" s="405">
        <v>149</v>
      </c>
      <c r="C196" s="290">
        <v>15</v>
      </c>
      <c r="D196" s="290">
        <v>25</v>
      </c>
      <c r="E196" s="425">
        <f t="shared" si="6"/>
        <v>2.5167785234899327</v>
      </c>
      <c r="F196" s="430">
        <f t="shared" si="7"/>
        <v>12.483221476510067</v>
      </c>
    </row>
    <row r="197" spans="1:6">
      <c r="A197" s="295" t="s">
        <v>435</v>
      </c>
      <c r="B197" s="405">
        <v>92.2</v>
      </c>
      <c r="C197" s="290">
        <v>15</v>
      </c>
      <c r="D197" s="290">
        <v>25</v>
      </c>
      <c r="E197" s="425">
        <f t="shared" si="6"/>
        <v>4.0672451193058565</v>
      </c>
      <c r="F197" s="430">
        <f t="shared" si="7"/>
        <v>10.932754880694144</v>
      </c>
    </row>
    <row r="198" spans="1:6">
      <c r="A198" s="295" t="s">
        <v>437</v>
      </c>
      <c r="B198" s="405">
        <v>207</v>
      </c>
      <c r="C198" s="290">
        <v>15</v>
      </c>
      <c r="D198" s="290">
        <v>25</v>
      </c>
      <c r="E198" s="425">
        <f t="shared" si="6"/>
        <v>1.8115942028985508</v>
      </c>
      <c r="F198" s="430">
        <f t="shared" si="7"/>
        <v>13.188405797101449</v>
      </c>
    </row>
    <row r="199" spans="1:6">
      <c r="A199" s="295" t="s">
        <v>439</v>
      </c>
      <c r="B199" s="321">
        <v>42.5</v>
      </c>
      <c r="C199" s="290">
        <v>15</v>
      </c>
      <c r="D199" s="290">
        <v>25</v>
      </c>
      <c r="E199" s="425">
        <f t="shared" si="6"/>
        <v>8.8235294117647065</v>
      </c>
      <c r="F199" s="430">
        <f t="shared" si="7"/>
        <v>6.1764705882352935</v>
      </c>
    </row>
    <row r="200" spans="1:6">
      <c r="A200" s="295" t="s">
        <v>441</v>
      </c>
      <c r="B200" s="405">
        <v>114</v>
      </c>
      <c r="C200" s="290">
        <v>15</v>
      </c>
      <c r="D200" s="290">
        <v>25</v>
      </c>
      <c r="E200" s="425">
        <f t="shared" si="6"/>
        <v>3.2894736842105261</v>
      </c>
      <c r="F200" s="430">
        <f t="shared" si="7"/>
        <v>11.710526315789474</v>
      </c>
    </row>
    <row r="201" spans="1:6">
      <c r="A201" s="295" t="s">
        <v>443</v>
      </c>
      <c r="B201" s="405">
        <v>199</v>
      </c>
      <c r="C201" s="290">
        <v>15</v>
      </c>
      <c r="D201" s="290">
        <v>25</v>
      </c>
      <c r="E201" s="425">
        <f t="shared" si="6"/>
        <v>1.8844221105527639</v>
      </c>
      <c r="F201" s="430">
        <f t="shared" si="7"/>
        <v>13.115577889447236</v>
      </c>
    </row>
    <row r="202" spans="1:6">
      <c r="A202" s="295" t="s">
        <v>445</v>
      </c>
      <c r="B202" s="405">
        <v>235</v>
      </c>
      <c r="C202" s="290">
        <v>15</v>
      </c>
      <c r="D202" s="290">
        <v>25</v>
      </c>
      <c r="E202" s="425">
        <f t="shared" si="6"/>
        <v>1.5957446808510638</v>
      </c>
      <c r="F202" s="430">
        <f t="shared" si="7"/>
        <v>13.404255319148936</v>
      </c>
    </row>
    <row r="203" spans="1:6">
      <c r="A203" s="295" t="s">
        <v>447</v>
      </c>
      <c r="B203" s="405">
        <v>193</v>
      </c>
      <c r="C203" s="290">
        <v>15</v>
      </c>
      <c r="D203" s="290">
        <v>25</v>
      </c>
      <c r="E203" s="425">
        <f t="shared" si="6"/>
        <v>1.9430051813471503</v>
      </c>
      <c r="F203" s="430">
        <f t="shared" si="7"/>
        <v>13.05699481865285</v>
      </c>
    </row>
    <row r="204" spans="1:6">
      <c r="A204" s="295" t="s">
        <v>449</v>
      </c>
      <c r="B204" s="405">
        <v>156</v>
      </c>
      <c r="C204" s="290">
        <v>15</v>
      </c>
      <c r="D204" s="290">
        <v>25</v>
      </c>
      <c r="E204" s="425">
        <f t="shared" si="6"/>
        <v>2.4038461538461537</v>
      </c>
      <c r="F204" s="430">
        <f t="shared" si="7"/>
        <v>12.596153846153847</v>
      </c>
    </row>
    <row r="205" spans="1:6">
      <c r="A205" s="295" t="s">
        <v>451</v>
      </c>
      <c r="B205" s="405">
        <v>234</v>
      </c>
      <c r="C205" s="290">
        <v>15</v>
      </c>
      <c r="D205" s="290">
        <v>25</v>
      </c>
      <c r="E205" s="425">
        <f t="shared" si="6"/>
        <v>1.6025641025641026</v>
      </c>
      <c r="F205" s="430">
        <f t="shared" si="7"/>
        <v>13.397435897435898</v>
      </c>
    </row>
    <row r="206" spans="1:6">
      <c r="A206" s="295" t="s">
        <v>453</v>
      </c>
      <c r="B206" s="405">
        <v>189</v>
      </c>
      <c r="C206" s="290">
        <v>15</v>
      </c>
      <c r="D206" s="290">
        <v>25</v>
      </c>
      <c r="E206" s="425">
        <f t="shared" si="6"/>
        <v>1.9841269841269842</v>
      </c>
      <c r="F206" s="430">
        <f t="shared" si="7"/>
        <v>13.015873015873016</v>
      </c>
    </row>
    <row r="207" spans="1:6">
      <c r="A207" s="295" t="s">
        <v>455</v>
      </c>
      <c r="B207" s="405">
        <v>170</v>
      </c>
      <c r="C207" s="290">
        <v>15</v>
      </c>
      <c r="D207" s="290">
        <v>25</v>
      </c>
      <c r="E207" s="425">
        <f t="shared" si="6"/>
        <v>2.2058823529411766</v>
      </c>
      <c r="F207" s="430">
        <f t="shared" si="7"/>
        <v>12.794117647058822</v>
      </c>
    </row>
    <row r="208" spans="1:6">
      <c r="A208" s="295" t="s">
        <v>457</v>
      </c>
      <c r="B208" s="405">
        <v>157</v>
      </c>
      <c r="C208" s="290">
        <v>15</v>
      </c>
      <c r="D208" s="290">
        <v>25</v>
      </c>
      <c r="E208" s="425">
        <f t="shared" si="6"/>
        <v>2.3885350318471339</v>
      </c>
      <c r="F208" s="430">
        <f t="shared" si="7"/>
        <v>12.611464968152866</v>
      </c>
    </row>
    <row r="209" spans="1:6">
      <c r="A209" s="295" t="s">
        <v>459</v>
      </c>
      <c r="B209" s="405">
        <v>37.5</v>
      </c>
      <c r="C209" s="290">
        <v>15</v>
      </c>
      <c r="D209" s="290">
        <v>25</v>
      </c>
      <c r="E209" s="425">
        <f t="shared" si="6"/>
        <v>10</v>
      </c>
      <c r="F209" s="430">
        <f t="shared" si="7"/>
        <v>5</v>
      </c>
    </row>
    <row r="210" spans="1:6">
      <c r="A210" s="295" t="s">
        <v>461</v>
      </c>
      <c r="B210" s="405">
        <v>105</v>
      </c>
      <c r="C210" s="290">
        <v>15</v>
      </c>
      <c r="D210" s="290">
        <v>25</v>
      </c>
      <c r="E210" s="425">
        <f t="shared" si="6"/>
        <v>3.5714285714285716</v>
      </c>
      <c r="F210" s="430">
        <f t="shared" si="7"/>
        <v>11.428571428571429</v>
      </c>
    </row>
    <row r="211" spans="1:6">
      <c r="A211" s="295" t="s">
        <v>463</v>
      </c>
      <c r="B211" s="405">
        <v>167</v>
      </c>
      <c r="C211" s="290">
        <v>15</v>
      </c>
      <c r="D211" s="290">
        <v>25</v>
      </c>
      <c r="E211" s="425">
        <f t="shared" si="6"/>
        <v>2.2455089820359282</v>
      </c>
      <c r="F211" s="430">
        <f t="shared" si="7"/>
        <v>12.754491017964071</v>
      </c>
    </row>
    <row r="212" spans="1:6">
      <c r="A212" s="295" t="s">
        <v>465</v>
      </c>
      <c r="B212" s="405">
        <v>280</v>
      </c>
      <c r="C212" s="290">
        <v>15</v>
      </c>
      <c r="D212" s="290">
        <v>25</v>
      </c>
      <c r="E212" s="425">
        <f t="shared" si="6"/>
        <v>1.3392857142857142</v>
      </c>
      <c r="F212" s="430">
        <f t="shared" si="7"/>
        <v>13.660714285714286</v>
      </c>
    </row>
    <row r="213" spans="1:6">
      <c r="A213" s="295" t="s">
        <v>467</v>
      </c>
      <c r="B213" s="405">
        <v>79.8</v>
      </c>
      <c r="C213" s="290">
        <v>15</v>
      </c>
      <c r="D213" s="290">
        <v>25</v>
      </c>
      <c r="E213" s="425">
        <f t="shared" si="6"/>
        <v>4.6992481203007523</v>
      </c>
      <c r="F213" s="430">
        <f t="shared" si="7"/>
        <v>10.300751879699249</v>
      </c>
    </row>
    <row r="214" spans="1:6">
      <c r="A214" s="295" t="s">
        <v>469</v>
      </c>
      <c r="B214" s="405">
        <v>135</v>
      </c>
      <c r="C214" s="290">
        <v>15</v>
      </c>
      <c r="D214" s="290">
        <v>25</v>
      </c>
      <c r="E214" s="425">
        <f t="shared" si="6"/>
        <v>2.7777777777777777</v>
      </c>
      <c r="F214" s="430">
        <f t="shared" si="7"/>
        <v>12.222222222222221</v>
      </c>
    </row>
    <row r="215" spans="1:6">
      <c r="A215" s="295" t="s">
        <v>471</v>
      </c>
      <c r="B215" s="405">
        <v>244</v>
      </c>
      <c r="C215" s="290">
        <v>15</v>
      </c>
      <c r="D215" s="290">
        <v>25</v>
      </c>
      <c r="E215" s="425">
        <f t="shared" si="6"/>
        <v>1.5368852459016393</v>
      </c>
      <c r="F215" s="430">
        <f t="shared" si="7"/>
        <v>13.46311475409836</v>
      </c>
    </row>
    <row r="216" spans="1:6">
      <c r="A216" s="295" t="s">
        <v>473</v>
      </c>
      <c r="B216" s="405">
        <v>189</v>
      </c>
      <c r="C216" s="290">
        <v>15</v>
      </c>
      <c r="D216" s="290">
        <v>25</v>
      </c>
      <c r="E216" s="425">
        <f t="shared" si="6"/>
        <v>1.9841269841269842</v>
      </c>
      <c r="F216" s="430">
        <f t="shared" si="7"/>
        <v>13.015873015873016</v>
      </c>
    </row>
    <row r="217" spans="1:6">
      <c r="A217" s="295" t="s">
        <v>475</v>
      </c>
      <c r="B217" s="405">
        <v>197</v>
      </c>
      <c r="C217" s="290">
        <v>15</v>
      </c>
      <c r="D217" s="290">
        <v>25</v>
      </c>
      <c r="E217" s="425">
        <f t="shared" si="6"/>
        <v>1.9035532994923858</v>
      </c>
      <c r="F217" s="430">
        <f t="shared" si="7"/>
        <v>13.096446700507615</v>
      </c>
    </row>
    <row r="218" spans="1:6">
      <c r="A218" s="295" t="s">
        <v>477</v>
      </c>
      <c r="B218" s="405">
        <v>66</v>
      </c>
      <c r="C218" s="290">
        <v>15</v>
      </c>
      <c r="D218" s="290">
        <v>25</v>
      </c>
      <c r="E218" s="425">
        <f t="shared" si="6"/>
        <v>5.6818181818181817</v>
      </c>
      <c r="F218" s="430">
        <f t="shared" si="7"/>
        <v>9.3181818181818183</v>
      </c>
    </row>
    <row r="219" spans="1:6">
      <c r="A219" s="295" t="s">
        <v>479</v>
      </c>
      <c r="B219" s="405">
        <v>160</v>
      </c>
      <c r="C219" s="290">
        <v>15</v>
      </c>
      <c r="D219" s="290">
        <v>25</v>
      </c>
      <c r="E219" s="425">
        <f t="shared" si="6"/>
        <v>2.34375</v>
      </c>
      <c r="F219" s="430">
        <f t="shared" si="7"/>
        <v>12.65625</v>
      </c>
    </row>
    <row r="220" spans="1:6">
      <c r="A220" s="295" t="s">
        <v>481</v>
      </c>
      <c r="B220" s="405">
        <v>215</v>
      </c>
      <c r="C220" s="290">
        <v>15</v>
      </c>
      <c r="D220" s="290">
        <v>25</v>
      </c>
      <c r="E220" s="425">
        <f t="shared" si="6"/>
        <v>1.7441860465116279</v>
      </c>
      <c r="F220" s="430">
        <f t="shared" si="7"/>
        <v>13.255813953488373</v>
      </c>
    </row>
    <row r="221" spans="1:6" ht="17" thickBot="1">
      <c r="A221" s="296" t="s">
        <v>483</v>
      </c>
      <c r="B221" s="406">
        <v>193</v>
      </c>
      <c r="C221" s="292">
        <v>15</v>
      </c>
      <c r="D221" s="292">
        <v>25</v>
      </c>
      <c r="E221" s="428">
        <f t="shared" si="6"/>
        <v>1.9430051813471503</v>
      </c>
      <c r="F221" s="433">
        <f t="shared" si="7"/>
        <v>13.05699481865285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27C7-D157-5343-BAC0-797C64A92F63}">
  <dimension ref="A1:M32"/>
  <sheetViews>
    <sheetView workbookViewId="0">
      <selection activeCell="O29" sqref="O29"/>
    </sheetView>
  </sheetViews>
  <sheetFormatPr baseColWidth="10" defaultColWidth="7.5703125" defaultRowHeight="16"/>
  <cols>
    <col min="1" max="1" width="1.85546875" style="100" bestFit="1" customWidth="1"/>
    <col min="2" max="2" width="5.140625" style="100" customWidth="1"/>
    <col min="3" max="10" width="5.140625" style="100" bestFit="1" customWidth="1"/>
    <col min="11" max="11" width="6.5703125" style="100" bestFit="1" customWidth="1"/>
    <col min="12" max="13" width="5.140625" style="100" bestFit="1" customWidth="1"/>
    <col min="14" max="16384" width="7.5703125" style="100"/>
  </cols>
  <sheetData>
    <row r="1" spans="1:13">
      <c r="B1" s="101" t="s">
        <v>591</v>
      </c>
    </row>
    <row r="2" spans="1:13" ht="17" thickBot="1"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524</v>
      </c>
      <c r="B3" s="207" t="s">
        <v>18</v>
      </c>
      <c r="C3" s="206" t="s">
        <v>35</v>
      </c>
      <c r="D3" s="206" t="s">
        <v>53</v>
      </c>
      <c r="E3" s="206" t="s">
        <v>67</v>
      </c>
      <c r="F3" s="206" t="s">
        <v>82</v>
      </c>
      <c r="G3" s="206" t="s">
        <v>96</v>
      </c>
      <c r="H3" s="206" t="s">
        <v>110</v>
      </c>
      <c r="I3" s="206" t="s">
        <v>124</v>
      </c>
      <c r="J3" s="206" t="s">
        <v>140</v>
      </c>
      <c r="K3" s="206" t="s">
        <v>156</v>
      </c>
      <c r="L3" s="206" t="s">
        <v>170</v>
      </c>
      <c r="M3" s="205" t="s">
        <v>185</v>
      </c>
    </row>
    <row r="4" spans="1:13">
      <c r="A4" s="101" t="s">
        <v>525</v>
      </c>
      <c r="B4" s="193" t="s">
        <v>23</v>
      </c>
      <c r="C4" s="192" t="s">
        <v>37</v>
      </c>
      <c r="D4" s="192" t="s">
        <v>55</v>
      </c>
      <c r="E4" s="192" t="s">
        <v>69</v>
      </c>
      <c r="F4" s="192" t="s">
        <v>84</v>
      </c>
      <c r="G4" s="192" t="s">
        <v>98</v>
      </c>
      <c r="H4" s="192" t="s">
        <v>112</v>
      </c>
      <c r="I4" s="192" t="s">
        <v>126</v>
      </c>
      <c r="J4" s="192" t="s">
        <v>142</v>
      </c>
      <c r="K4" s="192" t="s">
        <v>158</v>
      </c>
      <c r="L4" s="192" t="s">
        <v>173</v>
      </c>
      <c r="M4" s="191" t="s">
        <v>187</v>
      </c>
    </row>
    <row r="5" spans="1:13">
      <c r="A5" s="101" t="s">
        <v>526</v>
      </c>
      <c r="B5" s="193" t="s">
        <v>25</v>
      </c>
      <c r="C5" s="192" t="s">
        <v>40</v>
      </c>
      <c r="D5" s="192" t="s">
        <v>57</v>
      </c>
      <c r="E5" s="192" t="s">
        <v>71</v>
      </c>
      <c r="F5" s="192" t="s">
        <v>86</v>
      </c>
      <c r="G5" s="192" t="s">
        <v>100</v>
      </c>
      <c r="H5" s="192" t="s">
        <v>114</v>
      </c>
      <c r="I5" s="192" t="s">
        <v>128</v>
      </c>
      <c r="J5" s="192" t="s">
        <v>144</v>
      </c>
      <c r="K5" s="192" t="s">
        <v>592</v>
      </c>
      <c r="L5" s="192" t="s">
        <v>175</v>
      </c>
      <c r="M5" s="191" t="s">
        <v>189</v>
      </c>
    </row>
    <row r="6" spans="1:13">
      <c r="A6" s="101" t="s">
        <v>527</v>
      </c>
      <c r="B6" s="193" t="s">
        <v>27</v>
      </c>
      <c r="C6" s="192" t="s">
        <v>45</v>
      </c>
      <c r="D6" s="192" t="s">
        <v>59</v>
      </c>
      <c r="E6" s="192" t="s">
        <v>73</v>
      </c>
      <c r="F6" s="192" t="s">
        <v>88</v>
      </c>
      <c r="G6" s="192" t="s">
        <v>102</v>
      </c>
      <c r="H6" s="192" t="s">
        <v>116</v>
      </c>
      <c r="I6" s="192" t="s">
        <v>130</v>
      </c>
      <c r="J6" s="192" t="s">
        <v>146</v>
      </c>
      <c r="K6" s="192" t="s">
        <v>162</v>
      </c>
      <c r="L6" s="192" t="s">
        <v>177</v>
      </c>
      <c r="M6" s="191" t="s">
        <v>191</v>
      </c>
    </row>
    <row r="7" spans="1:13">
      <c r="A7" s="101" t="s">
        <v>528</v>
      </c>
      <c r="B7" s="193" t="s">
        <v>29</v>
      </c>
      <c r="C7" s="192" t="s">
        <v>47</v>
      </c>
      <c r="D7" s="192" t="s">
        <v>61</v>
      </c>
      <c r="E7" s="192" t="s">
        <v>76</v>
      </c>
      <c r="F7" s="192" t="s">
        <v>90</v>
      </c>
      <c r="G7" s="192" t="s">
        <v>104</v>
      </c>
      <c r="H7" s="192" t="s">
        <v>118</v>
      </c>
      <c r="I7" s="192" t="s">
        <v>132</v>
      </c>
      <c r="J7" s="192" t="s">
        <v>149</v>
      </c>
      <c r="K7" s="192" t="s">
        <v>164</v>
      </c>
      <c r="L7" s="192" t="s">
        <v>179</v>
      </c>
      <c r="M7" s="191" t="s">
        <v>193</v>
      </c>
    </row>
    <row r="8" spans="1:13">
      <c r="A8" s="101" t="s">
        <v>529</v>
      </c>
      <c r="B8" s="193" t="s">
        <v>31</v>
      </c>
      <c r="C8" s="192" t="s">
        <v>49</v>
      </c>
      <c r="D8" s="192" t="s">
        <v>63</v>
      </c>
      <c r="E8" s="192" t="s">
        <v>78</v>
      </c>
      <c r="F8" s="192" t="s">
        <v>92</v>
      </c>
      <c r="G8" s="192" t="s">
        <v>106</v>
      </c>
      <c r="H8" s="192" t="s">
        <v>120</v>
      </c>
      <c r="I8" s="192" t="s">
        <v>134</v>
      </c>
      <c r="J8" s="192" t="s">
        <v>152</v>
      </c>
      <c r="K8" s="192" t="s">
        <v>166</v>
      </c>
      <c r="L8" s="192" t="s">
        <v>181</v>
      </c>
      <c r="M8" s="191" t="s">
        <v>195</v>
      </c>
    </row>
    <row r="9" spans="1:13">
      <c r="A9" s="101" t="s">
        <v>530</v>
      </c>
      <c r="B9" s="193" t="s">
        <v>33</v>
      </c>
      <c r="C9" s="192" t="s">
        <v>51</v>
      </c>
      <c r="D9" s="192" t="s">
        <v>65</v>
      </c>
      <c r="E9" s="192" t="s">
        <v>80</v>
      </c>
      <c r="F9" s="192" t="s">
        <v>94</v>
      </c>
      <c r="G9" s="192" t="s">
        <v>108</v>
      </c>
      <c r="H9" s="192" t="s">
        <v>122</v>
      </c>
      <c r="I9" s="192" t="s">
        <v>138</v>
      </c>
      <c r="J9" s="192" t="s">
        <v>154</v>
      </c>
      <c r="K9" s="192" t="s">
        <v>168</v>
      </c>
      <c r="L9" s="192" t="s">
        <v>183</v>
      </c>
      <c r="M9" s="191" t="s">
        <v>197</v>
      </c>
    </row>
    <row r="10" spans="1:13" ht="17" thickBot="1">
      <c r="A10" s="101" t="s">
        <v>531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1" spans="1:13">
      <c r="A11" s="101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</row>
    <row r="12" spans="1:13">
      <c r="B12" s="101" t="s">
        <v>593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524</v>
      </c>
      <c r="B14" s="412">
        <v>11.8</v>
      </c>
      <c r="C14" s="413">
        <v>11.5</v>
      </c>
      <c r="D14" s="413">
        <v>8.1999999999999993</v>
      </c>
      <c r="E14" s="413">
        <v>13.6</v>
      </c>
      <c r="F14" s="413">
        <v>6.7</v>
      </c>
      <c r="G14" s="413">
        <v>9.1999999999999993</v>
      </c>
      <c r="H14" s="413">
        <v>11.3</v>
      </c>
      <c r="I14" s="413">
        <v>12.5</v>
      </c>
      <c r="J14" s="413">
        <v>11.6</v>
      </c>
      <c r="K14" s="413">
        <v>12.7</v>
      </c>
      <c r="L14" s="413">
        <v>12.5</v>
      </c>
      <c r="M14" s="414">
        <v>12.5</v>
      </c>
    </row>
    <row r="15" spans="1:13">
      <c r="A15" s="101" t="s">
        <v>525</v>
      </c>
      <c r="B15" s="415">
        <v>11.5</v>
      </c>
      <c r="C15" s="416">
        <v>10.199999999999999</v>
      </c>
      <c r="D15" s="416">
        <v>13.1</v>
      </c>
      <c r="E15" s="416">
        <v>11.9</v>
      </c>
      <c r="F15" s="416">
        <v>9.8000000000000007</v>
      </c>
      <c r="G15" s="416">
        <v>10.9</v>
      </c>
      <c r="H15" s="416">
        <v>12.9</v>
      </c>
      <c r="I15" s="416">
        <v>12.9</v>
      </c>
      <c r="J15" s="416">
        <v>12.9</v>
      </c>
      <c r="K15" s="416">
        <v>11.6</v>
      </c>
      <c r="L15" s="416">
        <v>13.7</v>
      </c>
      <c r="M15" s="417">
        <v>13.1</v>
      </c>
    </row>
    <row r="16" spans="1:13">
      <c r="A16" s="101" t="s">
        <v>526</v>
      </c>
      <c r="B16" s="415">
        <v>10.4</v>
      </c>
      <c r="C16" s="416">
        <v>10.1</v>
      </c>
      <c r="D16" s="416">
        <v>12.8</v>
      </c>
      <c r="E16" s="416">
        <v>11.9</v>
      </c>
      <c r="F16" s="416">
        <v>11.7</v>
      </c>
      <c r="G16" s="416">
        <v>12.9</v>
      </c>
      <c r="H16" s="416">
        <v>12</v>
      </c>
      <c r="I16" s="416">
        <v>12.7</v>
      </c>
      <c r="J16" s="416">
        <v>10.3</v>
      </c>
      <c r="K16" s="416">
        <v>12.7</v>
      </c>
      <c r="L16" s="416">
        <v>13.1</v>
      </c>
      <c r="M16" s="417">
        <v>9</v>
      </c>
    </row>
    <row r="17" spans="1:13">
      <c r="A17" s="101" t="s">
        <v>527</v>
      </c>
      <c r="B17" s="415">
        <v>10.4</v>
      </c>
      <c r="C17" s="416">
        <v>8.8000000000000007</v>
      </c>
      <c r="D17" s="416">
        <v>8.9</v>
      </c>
      <c r="E17" s="416">
        <v>10.5</v>
      </c>
      <c r="F17" s="416">
        <v>13.1</v>
      </c>
      <c r="G17" s="416">
        <v>10.3</v>
      </c>
      <c r="H17" s="416">
        <v>12</v>
      </c>
      <c r="I17" s="416">
        <v>12.8</v>
      </c>
      <c r="J17" s="416">
        <v>13.1</v>
      </c>
      <c r="K17" s="416">
        <v>11.1</v>
      </c>
      <c r="L17" s="416">
        <v>12.9</v>
      </c>
      <c r="M17" s="417">
        <v>12.3</v>
      </c>
    </row>
    <row r="18" spans="1:13">
      <c r="A18" s="101" t="s">
        <v>528</v>
      </c>
      <c r="B18" s="415">
        <v>7.3</v>
      </c>
      <c r="C18" s="416">
        <v>10.7</v>
      </c>
      <c r="D18" s="416">
        <v>10.9</v>
      </c>
      <c r="E18" s="416">
        <v>12</v>
      </c>
      <c r="F18" s="416">
        <v>9.1999999999999993</v>
      </c>
      <c r="G18" s="416">
        <v>12.5</v>
      </c>
      <c r="H18" s="416">
        <v>12</v>
      </c>
      <c r="I18" s="416">
        <v>11.1</v>
      </c>
      <c r="J18" s="416">
        <v>12.7</v>
      </c>
      <c r="K18" s="416">
        <v>13.5</v>
      </c>
      <c r="L18" s="416">
        <v>6.6</v>
      </c>
      <c r="M18" s="417">
        <v>11.7</v>
      </c>
    </row>
    <row r="19" spans="1:13">
      <c r="A19" s="101" t="s">
        <v>529</v>
      </c>
      <c r="B19" s="415">
        <v>6.1</v>
      </c>
      <c r="C19" s="416">
        <v>2.8</v>
      </c>
      <c r="D19" s="416">
        <v>12.7</v>
      </c>
      <c r="E19" s="416">
        <v>11.6</v>
      </c>
      <c r="F19" s="416">
        <v>10.6</v>
      </c>
      <c r="G19" s="416">
        <v>12.4</v>
      </c>
      <c r="H19" s="416">
        <v>12.2</v>
      </c>
      <c r="I19" s="416">
        <v>12.5</v>
      </c>
      <c r="J19" s="416">
        <v>13.5</v>
      </c>
      <c r="K19" s="416">
        <v>12.8</v>
      </c>
      <c r="L19" s="416">
        <v>13</v>
      </c>
      <c r="M19" s="417">
        <v>12</v>
      </c>
    </row>
    <row r="20" spans="1:13">
      <c r="A20" s="101" t="s">
        <v>530</v>
      </c>
      <c r="B20" s="415">
        <v>11.8</v>
      </c>
      <c r="C20" s="416">
        <v>8.4</v>
      </c>
      <c r="D20" s="416">
        <v>13.5</v>
      </c>
      <c r="E20" s="416">
        <v>12.3</v>
      </c>
      <c r="F20" s="416">
        <v>8.8000000000000007</v>
      </c>
      <c r="G20" s="416">
        <v>10.7</v>
      </c>
      <c r="H20" s="416">
        <v>13.4</v>
      </c>
      <c r="I20" s="416">
        <v>9.6</v>
      </c>
      <c r="J20" s="416">
        <v>11.5</v>
      </c>
      <c r="K20" s="416">
        <v>8.6999999999999993</v>
      </c>
      <c r="L20" s="416">
        <v>13</v>
      </c>
      <c r="M20" s="417">
        <v>12.4</v>
      </c>
    </row>
    <row r="21" spans="1:13" ht="17" thickBot="1">
      <c r="A21" s="101" t="s">
        <v>531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594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524</v>
      </c>
      <c r="B25" s="418">
        <f>15-B14</f>
        <v>3.1999999999999993</v>
      </c>
      <c r="C25" s="419">
        <f t="shared" ref="C25:M25" si="0">15-C14</f>
        <v>3.5</v>
      </c>
      <c r="D25" s="419">
        <f t="shared" si="0"/>
        <v>6.8000000000000007</v>
      </c>
      <c r="E25" s="419">
        <f t="shared" si="0"/>
        <v>1.4000000000000004</v>
      </c>
      <c r="F25" s="419">
        <f t="shared" si="0"/>
        <v>8.3000000000000007</v>
      </c>
      <c r="G25" s="419">
        <f t="shared" si="0"/>
        <v>5.8000000000000007</v>
      </c>
      <c r="H25" s="419">
        <f t="shared" si="0"/>
        <v>3.6999999999999993</v>
      </c>
      <c r="I25" s="419">
        <f t="shared" si="0"/>
        <v>2.5</v>
      </c>
      <c r="J25" s="419">
        <f t="shared" si="0"/>
        <v>3.4000000000000004</v>
      </c>
      <c r="K25" s="419">
        <f t="shared" si="0"/>
        <v>2.3000000000000007</v>
      </c>
      <c r="L25" s="419">
        <f t="shared" si="0"/>
        <v>2.5</v>
      </c>
      <c r="M25" s="420">
        <f t="shared" si="0"/>
        <v>2.5</v>
      </c>
    </row>
    <row r="26" spans="1:13">
      <c r="A26" s="116" t="s">
        <v>525</v>
      </c>
      <c r="B26" s="421">
        <f t="shared" ref="B26:M26" si="1">15-B15</f>
        <v>3.5</v>
      </c>
      <c r="C26" s="422">
        <f t="shared" si="1"/>
        <v>4.8000000000000007</v>
      </c>
      <c r="D26" s="422">
        <f t="shared" si="1"/>
        <v>1.9000000000000004</v>
      </c>
      <c r="E26" s="422">
        <f t="shared" si="1"/>
        <v>3.0999999999999996</v>
      </c>
      <c r="F26" s="422">
        <f t="shared" si="1"/>
        <v>5.1999999999999993</v>
      </c>
      <c r="G26" s="422">
        <f t="shared" si="1"/>
        <v>4.0999999999999996</v>
      </c>
      <c r="H26" s="422">
        <f t="shared" si="1"/>
        <v>2.0999999999999996</v>
      </c>
      <c r="I26" s="422">
        <f t="shared" si="1"/>
        <v>2.0999999999999996</v>
      </c>
      <c r="J26" s="422">
        <f t="shared" si="1"/>
        <v>2.0999999999999996</v>
      </c>
      <c r="K26" s="422">
        <f t="shared" si="1"/>
        <v>3.4000000000000004</v>
      </c>
      <c r="L26" s="422">
        <f t="shared" si="1"/>
        <v>1.3000000000000007</v>
      </c>
      <c r="M26" s="423">
        <f t="shared" si="1"/>
        <v>1.9000000000000004</v>
      </c>
    </row>
    <row r="27" spans="1:13">
      <c r="A27" s="116" t="s">
        <v>526</v>
      </c>
      <c r="B27" s="421">
        <f t="shared" ref="B27:M27" si="2">15-B16</f>
        <v>4.5999999999999996</v>
      </c>
      <c r="C27" s="422">
        <f t="shared" si="2"/>
        <v>4.9000000000000004</v>
      </c>
      <c r="D27" s="422">
        <f t="shared" si="2"/>
        <v>2.1999999999999993</v>
      </c>
      <c r="E27" s="422">
        <f t="shared" si="2"/>
        <v>3.0999999999999996</v>
      </c>
      <c r="F27" s="422">
        <f t="shared" si="2"/>
        <v>3.3000000000000007</v>
      </c>
      <c r="G27" s="422">
        <f t="shared" si="2"/>
        <v>2.0999999999999996</v>
      </c>
      <c r="H27" s="422">
        <f t="shared" si="2"/>
        <v>3</v>
      </c>
      <c r="I27" s="422">
        <f t="shared" si="2"/>
        <v>2.3000000000000007</v>
      </c>
      <c r="J27" s="422">
        <f t="shared" si="2"/>
        <v>4.6999999999999993</v>
      </c>
      <c r="K27" s="422">
        <f t="shared" si="2"/>
        <v>2.3000000000000007</v>
      </c>
      <c r="L27" s="422">
        <f t="shared" si="2"/>
        <v>1.9000000000000004</v>
      </c>
      <c r="M27" s="423">
        <f t="shared" si="2"/>
        <v>6</v>
      </c>
    </row>
    <row r="28" spans="1:13">
      <c r="A28" s="116" t="s">
        <v>527</v>
      </c>
      <c r="B28" s="421">
        <f t="shared" ref="B28:M28" si="3">15-B17</f>
        <v>4.5999999999999996</v>
      </c>
      <c r="C28" s="422">
        <f t="shared" si="3"/>
        <v>6.1999999999999993</v>
      </c>
      <c r="D28" s="422">
        <f t="shared" si="3"/>
        <v>6.1</v>
      </c>
      <c r="E28" s="422">
        <f t="shared" si="3"/>
        <v>4.5</v>
      </c>
      <c r="F28" s="422">
        <f t="shared" si="3"/>
        <v>1.9000000000000004</v>
      </c>
      <c r="G28" s="422">
        <f t="shared" si="3"/>
        <v>4.6999999999999993</v>
      </c>
      <c r="H28" s="422">
        <f t="shared" si="3"/>
        <v>3</v>
      </c>
      <c r="I28" s="422">
        <f t="shared" si="3"/>
        <v>2.1999999999999993</v>
      </c>
      <c r="J28" s="422">
        <f t="shared" si="3"/>
        <v>1.9000000000000004</v>
      </c>
      <c r="K28" s="422">
        <f t="shared" si="3"/>
        <v>3.9000000000000004</v>
      </c>
      <c r="L28" s="422">
        <f t="shared" si="3"/>
        <v>2.0999999999999996</v>
      </c>
      <c r="M28" s="423">
        <f t="shared" si="3"/>
        <v>2.6999999999999993</v>
      </c>
    </row>
    <row r="29" spans="1:13">
      <c r="A29" s="116" t="s">
        <v>528</v>
      </c>
      <c r="B29" s="421">
        <f t="shared" ref="B29:M29" si="4">15-B18</f>
        <v>7.7</v>
      </c>
      <c r="C29" s="422">
        <f t="shared" si="4"/>
        <v>4.3000000000000007</v>
      </c>
      <c r="D29" s="422">
        <f t="shared" si="4"/>
        <v>4.0999999999999996</v>
      </c>
      <c r="E29" s="422">
        <f t="shared" si="4"/>
        <v>3</v>
      </c>
      <c r="F29" s="422">
        <f t="shared" si="4"/>
        <v>5.8000000000000007</v>
      </c>
      <c r="G29" s="422">
        <f t="shared" si="4"/>
        <v>2.5</v>
      </c>
      <c r="H29" s="422">
        <f t="shared" si="4"/>
        <v>3</v>
      </c>
      <c r="I29" s="422">
        <f t="shared" si="4"/>
        <v>3.9000000000000004</v>
      </c>
      <c r="J29" s="422">
        <f t="shared" si="4"/>
        <v>2.3000000000000007</v>
      </c>
      <c r="K29" s="422">
        <f t="shared" si="4"/>
        <v>1.5</v>
      </c>
      <c r="L29" s="422">
        <f t="shared" si="4"/>
        <v>8.4</v>
      </c>
      <c r="M29" s="423">
        <f t="shared" si="4"/>
        <v>3.3000000000000007</v>
      </c>
    </row>
    <row r="30" spans="1:13">
      <c r="A30" s="116" t="s">
        <v>529</v>
      </c>
      <c r="B30" s="421">
        <f t="shared" ref="B30:M30" si="5">15-B19</f>
        <v>8.9</v>
      </c>
      <c r="C30" s="422">
        <f t="shared" si="5"/>
        <v>12.2</v>
      </c>
      <c r="D30" s="422">
        <f t="shared" si="5"/>
        <v>2.3000000000000007</v>
      </c>
      <c r="E30" s="422">
        <f t="shared" si="5"/>
        <v>3.4000000000000004</v>
      </c>
      <c r="F30" s="422">
        <f t="shared" si="5"/>
        <v>4.4000000000000004</v>
      </c>
      <c r="G30" s="422">
        <f t="shared" si="5"/>
        <v>2.5999999999999996</v>
      </c>
      <c r="H30" s="422">
        <f t="shared" si="5"/>
        <v>2.8000000000000007</v>
      </c>
      <c r="I30" s="422">
        <f t="shared" si="5"/>
        <v>2.5</v>
      </c>
      <c r="J30" s="422">
        <f t="shared" si="5"/>
        <v>1.5</v>
      </c>
      <c r="K30" s="422">
        <f t="shared" si="5"/>
        <v>2.1999999999999993</v>
      </c>
      <c r="L30" s="422">
        <f t="shared" si="5"/>
        <v>2</v>
      </c>
      <c r="M30" s="423">
        <f t="shared" si="5"/>
        <v>3</v>
      </c>
    </row>
    <row r="31" spans="1:13">
      <c r="A31" s="116" t="s">
        <v>530</v>
      </c>
      <c r="B31" s="421">
        <f t="shared" ref="B31:M31" si="6">15-B20</f>
        <v>3.1999999999999993</v>
      </c>
      <c r="C31" s="422">
        <f t="shared" si="6"/>
        <v>6.6</v>
      </c>
      <c r="D31" s="422">
        <f t="shared" si="6"/>
        <v>1.5</v>
      </c>
      <c r="E31" s="422">
        <f t="shared" si="6"/>
        <v>2.6999999999999993</v>
      </c>
      <c r="F31" s="422">
        <f t="shared" si="6"/>
        <v>6.1999999999999993</v>
      </c>
      <c r="G31" s="422">
        <f t="shared" si="6"/>
        <v>4.3000000000000007</v>
      </c>
      <c r="H31" s="422">
        <f t="shared" si="6"/>
        <v>1.5999999999999996</v>
      </c>
      <c r="I31" s="422">
        <f t="shared" si="6"/>
        <v>5.4</v>
      </c>
      <c r="J31" s="422">
        <f t="shared" si="6"/>
        <v>3.5</v>
      </c>
      <c r="K31" s="422">
        <f t="shared" si="6"/>
        <v>6.3000000000000007</v>
      </c>
      <c r="L31" s="422">
        <f t="shared" si="6"/>
        <v>2</v>
      </c>
      <c r="M31" s="423">
        <f t="shared" si="6"/>
        <v>2.5999999999999996</v>
      </c>
    </row>
    <row r="32" spans="1:13" ht="17" thickBot="1">
      <c r="A32" s="116" t="s">
        <v>531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7990-4CFD-5E4E-A38B-454018E90F8E}">
  <dimension ref="A1:M32"/>
  <sheetViews>
    <sheetView workbookViewId="0">
      <selection activeCell="U43" sqref="U43"/>
    </sheetView>
  </sheetViews>
  <sheetFormatPr baseColWidth="10" defaultColWidth="7.5703125" defaultRowHeight="16"/>
  <cols>
    <col min="1" max="1" width="1.85546875" style="100" bestFit="1" customWidth="1"/>
    <col min="2" max="12" width="5.140625" style="100" bestFit="1" customWidth="1"/>
    <col min="13" max="13" width="6.5703125" style="100" bestFit="1" customWidth="1"/>
    <col min="14" max="16384" width="7.5703125" style="100"/>
  </cols>
  <sheetData>
    <row r="1" spans="1:13">
      <c r="A1" s="101"/>
      <c r="B1" s="101" t="s">
        <v>595</v>
      </c>
    </row>
    <row r="2" spans="1:13" ht="17" thickBot="1">
      <c r="A2" s="101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524</v>
      </c>
      <c r="B3" s="107" t="s">
        <v>199</v>
      </c>
      <c r="C3" s="106" t="s">
        <v>214</v>
      </c>
      <c r="D3" s="106" t="s">
        <v>228</v>
      </c>
      <c r="E3" s="106" t="s">
        <v>245</v>
      </c>
      <c r="F3" s="106" t="s">
        <v>259</v>
      </c>
      <c r="G3" s="106" t="s">
        <v>273</v>
      </c>
      <c r="H3" s="106" t="s">
        <v>287</v>
      </c>
      <c r="I3" s="106" t="s">
        <v>302</v>
      </c>
      <c r="J3" s="106" t="s">
        <v>316</v>
      </c>
      <c r="K3" s="106" t="s">
        <v>330</v>
      </c>
      <c r="L3" s="106" t="s">
        <v>344</v>
      </c>
      <c r="M3" s="105" t="s">
        <v>596</v>
      </c>
    </row>
    <row r="4" spans="1:13">
      <c r="A4" s="101" t="s">
        <v>525</v>
      </c>
      <c r="B4" s="104" t="s">
        <v>201</v>
      </c>
      <c r="C4" s="103" t="s">
        <v>216</v>
      </c>
      <c r="D4" s="103" t="s">
        <v>230</v>
      </c>
      <c r="E4" s="103" t="s">
        <v>247</v>
      </c>
      <c r="F4" s="103" t="s">
        <v>261</v>
      </c>
      <c r="G4" s="103" t="s">
        <v>275</v>
      </c>
      <c r="H4" s="103" t="s">
        <v>290</v>
      </c>
      <c r="I4" s="103" t="s">
        <v>304</v>
      </c>
      <c r="J4" s="103" t="s">
        <v>318</v>
      </c>
      <c r="K4" s="103" t="s">
        <v>332</v>
      </c>
      <c r="L4" s="103" t="s">
        <v>346</v>
      </c>
      <c r="M4" s="102" t="s">
        <v>364</v>
      </c>
    </row>
    <row r="5" spans="1:13">
      <c r="A5" s="101" t="s">
        <v>526</v>
      </c>
      <c r="B5" s="104" t="s">
        <v>203</v>
      </c>
      <c r="C5" s="103" t="s">
        <v>218</v>
      </c>
      <c r="D5" s="103" t="s">
        <v>235</v>
      </c>
      <c r="E5" s="103" t="s">
        <v>249</v>
      </c>
      <c r="F5" s="103" t="s">
        <v>263</v>
      </c>
      <c r="G5" s="103" t="s">
        <v>277</v>
      </c>
      <c r="H5" s="103" t="s">
        <v>292</v>
      </c>
      <c r="I5" s="103" t="s">
        <v>306</v>
      </c>
      <c r="J5" s="103" t="s">
        <v>320</v>
      </c>
      <c r="K5" s="103" t="s">
        <v>334</v>
      </c>
      <c r="L5" s="103" t="s">
        <v>349</v>
      </c>
      <c r="M5" s="102" t="s">
        <v>366</v>
      </c>
    </row>
    <row r="6" spans="1:13">
      <c r="A6" s="101" t="s">
        <v>527</v>
      </c>
      <c r="B6" s="104" t="s">
        <v>205</v>
      </c>
      <c r="C6" s="103" t="s">
        <v>220</v>
      </c>
      <c r="D6" s="103" t="s">
        <v>237</v>
      </c>
      <c r="E6" s="103" t="s">
        <v>251</v>
      </c>
      <c r="F6" s="103" t="s">
        <v>265</v>
      </c>
      <c r="G6" s="103" t="s">
        <v>279</v>
      </c>
      <c r="H6" s="103" t="s">
        <v>294</v>
      </c>
      <c r="I6" s="103" t="s">
        <v>308</v>
      </c>
      <c r="J6" s="103" t="s">
        <v>322</v>
      </c>
      <c r="K6" s="103" t="s">
        <v>336</v>
      </c>
      <c r="L6" s="103" t="s">
        <v>351</v>
      </c>
      <c r="M6" s="102" t="s">
        <v>368</v>
      </c>
    </row>
    <row r="7" spans="1:13">
      <c r="A7" s="101" t="s">
        <v>528</v>
      </c>
      <c r="B7" s="104" t="s">
        <v>207</v>
      </c>
      <c r="C7" s="103" t="s">
        <v>222</v>
      </c>
      <c r="D7" s="103" t="s">
        <v>239</v>
      </c>
      <c r="E7" s="103" t="s">
        <v>253</v>
      </c>
      <c r="F7" s="103" t="s">
        <v>267</v>
      </c>
      <c r="G7" s="103" t="s">
        <v>281</v>
      </c>
      <c r="H7" s="103" t="s">
        <v>296</v>
      </c>
      <c r="I7" s="103" t="s">
        <v>310</v>
      </c>
      <c r="J7" s="103" t="s">
        <v>324</v>
      </c>
      <c r="K7" s="103" t="s">
        <v>338</v>
      </c>
      <c r="L7" s="103" t="s">
        <v>353</v>
      </c>
      <c r="M7" s="102" t="s">
        <v>370</v>
      </c>
    </row>
    <row r="8" spans="1:13">
      <c r="A8" s="101" t="s">
        <v>529</v>
      </c>
      <c r="B8" s="104" t="s">
        <v>209</v>
      </c>
      <c r="C8" s="103" t="s">
        <v>224</v>
      </c>
      <c r="D8" s="103" t="s">
        <v>241</v>
      </c>
      <c r="E8" s="103" t="s">
        <v>255</v>
      </c>
      <c r="F8" s="103" t="s">
        <v>269</v>
      </c>
      <c r="G8" s="103" t="s">
        <v>283</v>
      </c>
      <c r="H8" s="103" t="s">
        <v>298</v>
      </c>
      <c r="I8" s="103" t="s">
        <v>312</v>
      </c>
      <c r="J8" s="103" t="s">
        <v>326</v>
      </c>
      <c r="K8" s="103" t="s">
        <v>340</v>
      </c>
      <c r="L8" s="103" t="s">
        <v>355</v>
      </c>
      <c r="M8" s="102" t="s">
        <v>372</v>
      </c>
    </row>
    <row r="9" spans="1:13">
      <c r="A9" s="101" t="s">
        <v>530</v>
      </c>
      <c r="B9" s="104" t="s">
        <v>211</v>
      </c>
      <c r="C9" s="103" t="s">
        <v>226</v>
      </c>
      <c r="D9" s="103" t="s">
        <v>243</v>
      </c>
      <c r="E9" s="103" t="s">
        <v>257</v>
      </c>
      <c r="F9" s="103" t="s">
        <v>271</v>
      </c>
      <c r="G9" s="103" t="s">
        <v>285</v>
      </c>
      <c r="H9" s="103" t="s">
        <v>300</v>
      </c>
      <c r="I9" s="103" t="s">
        <v>314</v>
      </c>
      <c r="J9" s="103" t="s">
        <v>328</v>
      </c>
      <c r="K9" s="103" t="s">
        <v>342</v>
      </c>
      <c r="L9" s="103" t="s">
        <v>360</v>
      </c>
      <c r="M9" s="102" t="s">
        <v>374</v>
      </c>
    </row>
    <row r="10" spans="1:13" ht="17" thickBot="1">
      <c r="A10" s="101" t="s">
        <v>531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1" spans="1:13">
      <c r="A11" s="101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</row>
    <row r="12" spans="1:13">
      <c r="B12" s="101" t="s">
        <v>597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524</v>
      </c>
      <c r="B14" s="412">
        <v>13.4</v>
      </c>
      <c r="C14" s="413">
        <v>13.1</v>
      </c>
      <c r="D14" s="413">
        <v>12.5</v>
      </c>
      <c r="E14" s="413">
        <v>10.1</v>
      </c>
      <c r="F14" s="413">
        <v>13.1</v>
      </c>
      <c r="G14" s="413">
        <v>10.9</v>
      </c>
      <c r="H14" s="413">
        <v>10.8</v>
      </c>
      <c r="I14" s="413">
        <v>10.4</v>
      </c>
      <c r="J14" s="413">
        <v>11.4</v>
      </c>
      <c r="K14" s="413">
        <v>9.1</v>
      </c>
      <c r="L14" s="413">
        <v>12.9</v>
      </c>
      <c r="M14" s="414">
        <v>12.9</v>
      </c>
    </row>
    <row r="15" spans="1:13">
      <c r="A15" s="101" t="s">
        <v>525</v>
      </c>
      <c r="B15" s="415">
        <v>13.3</v>
      </c>
      <c r="C15" s="416">
        <v>11.1</v>
      </c>
      <c r="D15" s="416">
        <v>12.2</v>
      </c>
      <c r="E15" s="416">
        <v>12.2</v>
      </c>
      <c r="F15" s="416">
        <v>12.7</v>
      </c>
      <c r="G15" s="416">
        <v>10.9</v>
      </c>
      <c r="H15" s="416">
        <v>2.8</v>
      </c>
      <c r="I15" s="416">
        <v>9.8000000000000007</v>
      </c>
      <c r="J15" s="416">
        <v>8.4</v>
      </c>
      <c r="K15" s="416">
        <v>12.4</v>
      </c>
      <c r="L15" s="416">
        <v>13.6</v>
      </c>
      <c r="M15" s="417">
        <v>13.5</v>
      </c>
    </row>
    <row r="16" spans="1:13">
      <c r="A16" s="101" t="s">
        <v>526</v>
      </c>
      <c r="B16" s="415">
        <v>12</v>
      </c>
      <c r="C16" s="416">
        <v>9.3000000000000007</v>
      </c>
      <c r="D16" s="416">
        <v>8.1999999999999993</v>
      </c>
      <c r="E16" s="416">
        <v>12.2</v>
      </c>
      <c r="F16" s="416">
        <v>7</v>
      </c>
      <c r="G16" s="416">
        <v>11.5</v>
      </c>
      <c r="H16" s="416">
        <v>12.3</v>
      </c>
      <c r="I16" s="416">
        <v>12</v>
      </c>
      <c r="J16" s="416">
        <v>12.1</v>
      </c>
      <c r="K16" s="416">
        <v>12.2</v>
      </c>
      <c r="L16" s="416">
        <v>13.2</v>
      </c>
      <c r="M16" s="417">
        <v>12.7</v>
      </c>
    </row>
    <row r="17" spans="1:13">
      <c r="A17" s="101" t="s">
        <v>527</v>
      </c>
      <c r="B17" s="415">
        <v>12.9</v>
      </c>
      <c r="C17" s="416">
        <v>14</v>
      </c>
      <c r="D17" s="416">
        <v>9.3000000000000007</v>
      </c>
      <c r="E17" s="416">
        <v>12.8</v>
      </c>
      <c r="F17" s="416">
        <v>9.1</v>
      </c>
      <c r="G17" s="416">
        <v>10.1</v>
      </c>
      <c r="H17" s="416">
        <v>11.7</v>
      </c>
      <c r="I17" s="416">
        <v>11.8</v>
      </c>
      <c r="J17" s="416">
        <v>7.9</v>
      </c>
      <c r="K17" s="416">
        <v>11.4</v>
      </c>
      <c r="L17" s="416">
        <v>12.8</v>
      </c>
      <c r="M17" s="417">
        <v>13.9</v>
      </c>
    </row>
    <row r="18" spans="1:13">
      <c r="A18" s="101" t="s">
        <v>528</v>
      </c>
      <c r="B18" s="415">
        <v>12.9</v>
      </c>
      <c r="C18" s="416">
        <v>11.9</v>
      </c>
      <c r="D18" s="416">
        <v>0.4</v>
      </c>
      <c r="E18" s="416">
        <v>5.6</v>
      </c>
      <c r="F18" s="416">
        <v>10</v>
      </c>
      <c r="G18" s="416">
        <v>11.8</v>
      </c>
      <c r="H18" s="416">
        <v>6.6</v>
      </c>
      <c r="I18" s="416">
        <v>3</v>
      </c>
      <c r="J18" s="416">
        <v>12.7</v>
      </c>
      <c r="K18" s="416">
        <v>12.5</v>
      </c>
      <c r="L18" s="416">
        <v>13.4</v>
      </c>
      <c r="M18" s="417">
        <v>13</v>
      </c>
    </row>
    <row r="19" spans="1:13">
      <c r="A19" s="101" t="s">
        <v>529</v>
      </c>
      <c r="B19" s="415">
        <v>12.7</v>
      </c>
      <c r="C19" s="416">
        <v>4.0999999999999996</v>
      </c>
      <c r="D19" s="416">
        <v>8.3000000000000007</v>
      </c>
      <c r="E19" s="416">
        <v>10.6</v>
      </c>
      <c r="F19" s="416">
        <v>8.1999999999999993</v>
      </c>
      <c r="G19" s="416">
        <v>11.4</v>
      </c>
      <c r="H19" s="416">
        <v>9.9</v>
      </c>
      <c r="I19" s="416">
        <v>11.1</v>
      </c>
      <c r="J19" s="416">
        <v>4.8</v>
      </c>
      <c r="K19" s="416">
        <v>11.7</v>
      </c>
      <c r="L19" s="416">
        <v>13.4</v>
      </c>
      <c r="M19" s="417">
        <v>13.4</v>
      </c>
    </row>
    <row r="20" spans="1:13">
      <c r="A20" s="101" t="s">
        <v>530</v>
      </c>
      <c r="B20" s="415">
        <v>12.6</v>
      </c>
      <c r="C20" s="416">
        <v>3.1</v>
      </c>
      <c r="D20" s="416">
        <v>1.8</v>
      </c>
      <c r="E20" s="416">
        <v>5.9</v>
      </c>
      <c r="F20" s="416">
        <v>11.8</v>
      </c>
      <c r="G20" s="416">
        <v>12.2</v>
      </c>
      <c r="H20" s="416">
        <v>11.2</v>
      </c>
      <c r="I20" s="416">
        <v>10.9</v>
      </c>
      <c r="J20" s="416">
        <v>12.5</v>
      </c>
      <c r="K20" s="416">
        <v>10.3</v>
      </c>
      <c r="L20" s="416">
        <v>11.7</v>
      </c>
      <c r="M20" s="417">
        <v>10.9</v>
      </c>
    </row>
    <row r="21" spans="1:13" ht="17" thickBot="1">
      <c r="A21" s="101" t="s">
        <v>531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598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524</v>
      </c>
      <c r="B25" s="418">
        <f>15-B14</f>
        <v>1.5999999999999996</v>
      </c>
      <c r="C25" s="419">
        <f t="shared" ref="C25:M25" si="0">15-C14</f>
        <v>1.9000000000000004</v>
      </c>
      <c r="D25" s="419">
        <f t="shared" si="0"/>
        <v>2.5</v>
      </c>
      <c r="E25" s="419">
        <f t="shared" si="0"/>
        <v>4.9000000000000004</v>
      </c>
      <c r="F25" s="419">
        <f t="shared" si="0"/>
        <v>1.9000000000000004</v>
      </c>
      <c r="G25" s="419">
        <f t="shared" si="0"/>
        <v>4.0999999999999996</v>
      </c>
      <c r="H25" s="419">
        <f t="shared" si="0"/>
        <v>4.1999999999999993</v>
      </c>
      <c r="I25" s="419">
        <f t="shared" si="0"/>
        <v>4.5999999999999996</v>
      </c>
      <c r="J25" s="419">
        <f t="shared" si="0"/>
        <v>3.5999999999999996</v>
      </c>
      <c r="K25" s="419">
        <f t="shared" si="0"/>
        <v>5.9</v>
      </c>
      <c r="L25" s="419">
        <f t="shared" si="0"/>
        <v>2.0999999999999996</v>
      </c>
      <c r="M25" s="420">
        <f t="shared" si="0"/>
        <v>2.0999999999999996</v>
      </c>
    </row>
    <row r="26" spans="1:13">
      <c r="A26" s="116" t="s">
        <v>525</v>
      </c>
      <c r="B26" s="421">
        <f t="shared" ref="B26:M26" si="1">15-B15</f>
        <v>1.6999999999999993</v>
      </c>
      <c r="C26" s="422">
        <f t="shared" si="1"/>
        <v>3.9000000000000004</v>
      </c>
      <c r="D26" s="422">
        <f t="shared" si="1"/>
        <v>2.8000000000000007</v>
      </c>
      <c r="E26" s="422">
        <f t="shared" si="1"/>
        <v>2.8000000000000007</v>
      </c>
      <c r="F26" s="422">
        <f t="shared" si="1"/>
        <v>2.3000000000000007</v>
      </c>
      <c r="G26" s="422">
        <f t="shared" si="1"/>
        <v>4.0999999999999996</v>
      </c>
      <c r="H26" s="422">
        <f t="shared" si="1"/>
        <v>12.2</v>
      </c>
      <c r="I26" s="422">
        <f t="shared" si="1"/>
        <v>5.1999999999999993</v>
      </c>
      <c r="J26" s="422">
        <f t="shared" si="1"/>
        <v>6.6</v>
      </c>
      <c r="K26" s="422">
        <f t="shared" si="1"/>
        <v>2.5999999999999996</v>
      </c>
      <c r="L26" s="422">
        <f t="shared" si="1"/>
        <v>1.4000000000000004</v>
      </c>
      <c r="M26" s="423">
        <f t="shared" si="1"/>
        <v>1.5</v>
      </c>
    </row>
    <row r="27" spans="1:13">
      <c r="A27" s="116" t="s">
        <v>526</v>
      </c>
      <c r="B27" s="421">
        <f t="shared" ref="B27:M27" si="2">15-B16</f>
        <v>3</v>
      </c>
      <c r="C27" s="422">
        <f t="shared" si="2"/>
        <v>5.6999999999999993</v>
      </c>
      <c r="D27" s="422">
        <f t="shared" si="2"/>
        <v>6.8000000000000007</v>
      </c>
      <c r="E27" s="422">
        <f t="shared" si="2"/>
        <v>2.8000000000000007</v>
      </c>
      <c r="F27" s="422">
        <f t="shared" si="2"/>
        <v>8</v>
      </c>
      <c r="G27" s="422">
        <f t="shared" si="2"/>
        <v>3.5</v>
      </c>
      <c r="H27" s="422">
        <f t="shared" si="2"/>
        <v>2.6999999999999993</v>
      </c>
      <c r="I27" s="422">
        <f t="shared" si="2"/>
        <v>3</v>
      </c>
      <c r="J27" s="422">
        <f t="shared" si="2"/>
        <v>2.9000000000000004</v>
      </c>
      <c r="K27" s="422">
        <f t="shared" si="2"/>
        <v>2.8000000000000007</v>
      </c>
      <c r="L27" s="422">
        <f t="shared" si="2"/>
        <v>1.8000000000000007</v>
      </c>
      <c r="M27" s="423">
        <f t="shared" si="2"/>
        <v>2.3000000000000007</v>
      </c>
    </row>
    <row r="28" spans="1:13">
      <c r="A28" s="116" t="s">
        <v>527</v>
      </c>
      <c r="B28" s="421">
        <f t="shared" ref="B28:M28" si="3">15-B17</f>
        <v>2.0999999999999996</v>
      </c>
      <c r="C28" s="422">
        <f t="shared" si="3"/>
        <v>1</v>
      </c>
      <c r="D28" s="422">
        <f t="shared" si="3"/>
        <v>5.6999999999999993</v>
      </c>
      <c r="E28" s="422">
        <f t="shared" si="3"/>
        <v>2.1999999999999993</v>
      </c>
      <c r="F28" s="422">
        <f t="shared" si="3"/>
        <v>5.9</v>
      </c>
      <c r="G28" s="422">
        <f t="shared" si="3"/>
        <v>4.9000000000000004</v>
      </c>
      <c r="H28" s="422">
        <f t="shared" si="3"/>
        <v>3.3000000000000007</v>
      </c>
      <c r="I28" s="422">
        <f t="shared" si="3"/>
        <v>3.1999999999999993</v>
      </c>
      <c r="J28" s="422">
        <f t="shared" si="3"/>
        <v>7.1</v>
      </c>
      <c r="K28" s="422">
        <f t="shared" si="3"/>
        <v>3.5999999999999996</v>
      </c>
      <c r="L28" s="422">
        <f t="shared" si="3"/>
        <v>2.1999999999999993</v>
      </c>
      <c r="M28" s="423">
        <f t="shared" si="3"/>
        <v>1.0999999999999996</v>
      </c>
    </row>
    <row r="29" spans="1:13">
      <c r="A29" s="116" t="s">
        <v>528</v>
      </c>
      <c r="B29" s="421">
        <f t="shared" ref="B29:M29" si="4">15-B18</f>
        <v>2.0999999999999996</v>
      </c>
      <c r="C29" s="422">
        <f t="shared" si="4"/>
        <v>3.0999999999999996</v>
      </c>
      <c r="D29" s="422">
        <f t="shared" si="4"/>
        <v>14.6</v>
      </c>
      <c r="E29" s="422">
        <f t="shared" si="4"/>
        <v>9.4</v>
      </c>
      <c r="F29" s="422">
        <f t="shared" si="4"/>
        <v>5</v>
      </c>
      <c r="G29" s="422">
        <f t="shared" si="4"/>
        <v>3.1999999999999993</v>
      </c>
      <c r="H29" s="422">
        <f t="shared" si="4"/>
        <v>8.4</v>
      </c>
      <c r="I29" s="422">
        <f t="shared" si="4"/>
        <v>12</v>
      </c>
      <c r="J29" s="422">
        <f t="shared" si="4"/>
        <v>2.3000000000000007</v>
      </c>
      <c r="K29" s="422">
        <f t="shared" si="4"/>
        <v>2.5</v>
      </c>
      <c r="L29" s="422">
        <f t="shared" si="4"/>
        <v>1.5999999999999996</v>
      </c>
      <c r="M29" s="423">
        <f t="shared" si="4"/>
        <v>2</v>
      </c>
    </row>
    <row r="30" spans="1:13">
      <c r="A30" s="116" t="s">
        <v>529</v>
      </c>
      <c r="B30" s="421">
        <f t="shared" ref="B30:M31" si="5">15-B19</f>
        <v>2.3000000000000007</v>
      </c>
      <c r="C30" s="422">
        <f t="shared" si="5"/>
        <v>10.9</v>
      </c>
      <c r="D30" s="422">
        <f t="shared" si="5"/>
        <v>6.6999999999999993</v>
      </c>
      <c r="E30" s="422">
        <f t="shared" si="5"/>
        <v>4.4000000000000004</v>
      </c>
      <c r="F30" s="422">
        <f t="shared" si="5"/>
        <v>6.8000000000000007</v>
      </c>
      <c r="G30" s="422">
        <f t="shared" si="5"/>
        <v>3.5999999999999996</v>
      </c>
      <c r="H30" s="422">
        <f t="shared" si="5"/>
        <v>5.0999999999999996</v>
      </c>
      <c r="I30" s="422">
        <f t="shared" si="5"/>
        <v>3.9000000000000004</v>
      </c>
      <c r="J30" s="422">
        <f t="shared" si="5"/>
        <v>10.199999999999999</v>
      </c>
      <c r="K30" s="422">
        <f t="shared" si="5"/>
        <v>3.3000000000000007</v>
      </c>
      <c r="L30" s="422">
        <f t="shared" si="5"/>
        <v>1.5999999999999996</v>
      </c>
      <c r="M30" s="423">
        <f t="shared" si="5"/>
        <v>1.5999999999999996</v>
      </c>
    </row>
    <row r="31" spans="1:13">
      <c r="A31" s="116" t="s">
        <v>530</v>
      </c>
      <c r="B31" s="421">
        <f>15-B20</f>
        <v>2.4000000000000004</v>
      </c>
      <c r="C31" s="422">
        <f t="shared" si="5"/>
        <v>11.9</v>
      </c>
      <c r="D31" s="422">
        <f t="shared" si="5"/>
        <v>13.2</v>
      </c>
      <c r="E31" s="422">
        <f t="shared" si="5"/>
        <v>9.1</v>
      </c>
      <c r="F31" s="422">
        <f t="shared" si="5"/>
        <v>3.1999999999999993</v>
      </c>
      <c r="G31" s="422">
        <f t="shared" si="5"/>
        <v>2.8000000000000007</v>
      </c>
      <c r="H31" s="422">
        <f t="shared" si="5"/>
        <v>3.8000000000000007</v>
      </c>
      <c r="I31" s="422">
        <f t="shared" si="5"/>
        <v>4.0999999999999996</v>
      </c>
      <c r="J31" s="422">
        <f t="shared" si="5"/>
        <v>2.5</v>
      </c>
      <c r="K31" s="422">
        <f t="shared" si="5"/>
        <v>4.6999999999999993</v>
      </c>
      <c r="L31" s="422">
        <f t="shared" si="5"/>
        <v>3.3000000000000007</v>
      </c>
      <c r="M31" s="423">
        <f t="shared" si="5"/>
        <v>4.0999999999999996</v>
      </c>
    </row>
    <row r="32" spans="1:13" ht="17" thickBot="1">
      <c r="A32" s="116" t="s">
        <v>531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AE11-6D83-9949-8D05-A88F97598744}">
  <dimension ref="A1:M32"/>
  <sheetViews>
    <sheetView workbookViewId="0">
      <selection activeCell="O16" sqref="O16"/>
    </sheetView>
  </sheetViews>
  <sheetFormatPr baseColWidth="10" defaultColWidth="7.5703125" defaultRowHeight="16"/>
  <cols>
    <col min="1" max="1" width="1.85546875" style="100" bestFit="1" customWidth="1"/>
    <col min="2" max="2" width="5.140625" style="100" customWidth="1"/>
    <col min="3" max="11" width="5.140625" style="100" bestFit="1" customWidth="1"/>
    <col min="12" max="13" width="6.5703125" style="100" bestFit="1" customWidth="1"/>
    <col min="14" max="16384" width="7.5703125" style="100"/>
  </cols>
  <sheetData>
    <row r="1" spans="1:13">
      <c r="B1" s="101" t="s">
        <v>599</v>
      </c>
    </row>
    <row r="2" spans="1:13" ht="17" thickBot="1">
      <c r="A2" s="101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524</v>
      </c>
      <c r="B3" s="107" t="s">
        <v>377</v>
      </c>
      <c r="C3" s="106" t="s">
        <v>388</v>
      </c>
      <c r="D3" s="106" t="s">
        <v>398</v>
      </c>
      <c r="E3" s="106" t="s">
        <v>411</v>
      </c>
      <c r="F3" s="106" t="s">
        <v>421</v>
      </c>
      <c r="G3" s="106" t="s">
        <v>431</v>
      </c>
      <c r="H3" s="106" t="s">
        <v>441</v>
      </c>
      <c r="I3" s="106" t="s">
        <v>451</v>
      </c>
      <c r="J3" s="106" t="s">
        <v>461</v>
      </c>
      <c r="K3" s="106" t="s">
        <v>471</v>
      </c>
      <c r="L3" s="106" t="s">
        <v>481</v>
      </c>
      <c r="M3" s="351"/>
    </row>
    <row r="4" spans="1:13">
      <c r="A4" s="101" t="s">
        <v>525</v>
      </c>
      <c r="B4" s="104" t="s">
        <v>379</v>
      </c>
      <c r="C4" s="103" t="s">
        <v>390</v>
      </c>
      <c r="D4" s="103" t="s">
        <v>402</v>
      </c>
      <c r="E4" s="103" t="s">
        <v>413</v>
      </c>
      <c r="F4" s="103" t="s">
        <v>423</v>
      </c>
      <c r="G4" s="103" t="s">
        <v>433</v>
      </c>
      <c r="H4" s="103" t="s">
        <v>443</v>
      </c>
      <c r="I4" s="103" t="s">
        <v>453</v>
      </c>
      <c r="J4" s="103" t="s">
        <v>463</v>
      </c>
      <c r="K4" s="103" t="s">
        <v>473</v>
      </c>
      <c r="L4" s="103" t="s">
        <v>483</v>
      </c>
      <c r="M4" s="350"/>
    </row>
    <row r="5" spans="1:13">
      <c r="A5" s="101" t="s">
        <v>526</v>
      </c>
      <c r="B5" s="104" t="s">
        <v>381</v>
      </c>
      <c r="C5" s="103" t="s">
        <v>392</v>
      </c>
      <c r="D5" s="103" t="s">
        <v>404</v>
      </c>
      <c r="E5" s="103" t="s">
        <v>415</v>
      </c>
      <c r="F5" s="103" t="s">
        <v>425</v>
      </c>
      <c r="G5" s="103" t="s">
        <v>435</v>
      </c>
      <c r="H5" s="103" t="s">
        <v>445</v>
      </c>
      <c r="I5" s="103" t="s">
        <v>455</v>
      </c>
      <c r="J5" s="103" t="s">
        <v>465</v>
      </c>
      <c r="K5" s="103" t="s">
        <v>475</v>
      </c>
      <c r="L5" s="103" t="s">
        <v>600</v>
      </c>
      <c r="M5" s="350"/>
    </row>
    <row r="6" spans="1:13">
      <c r="A6" s="101" t="s">
        <v>527</v>
      </c>
      <c r="B6" s="104" t="s">
        <v>383</v>
      </c>
      <c r="C6" s="103" t="s">
        <v>394</v>
      </c>
      <c r="D6" s="103" t="s">
        <v>406</v>
      </c>
      <c r="E6" s="103" t="s">
        <v>417</v>
      </c>
      <c r="F6" s="103" t="s">
        <v>427</v>
      </c>
      <c r="G6" s="103" t="s">
        <v>437</v>
      </c>
      <c r="H6" s="103" t="s">
        <v>447</v>
      </c>
      <c r="I6" s="103" t="s">
        <v>457</v>
      </c>
      <c r="J6" s="103" t="s">
        <v>467</v>
      </c>
      <c r="K6" s="103" t="s">
        <v>477</v>
      </c>
      <c r="L6" s="103" t="s">
        <v>601</v>
      </c>
      <c r="M6" s="350"/>
    </row>
    <row r="7" spans="1:13">
      <c r="A7" s="101" t="s">
        <v>528</v>
      </c>
      <c r="B7" s="104" t="s">
        <v>386</v>
      </c>
      <c r="C7" s="103" t="s">
        <v>396</v>
      </c>
      <c r="D7" s="103" t="s">
        <v>409</v>
      </c>
      <c r="E7" s="103" t="s">
        <v>419</v>
      </c>
      <c r="F7" s="103" t="s">
        <v>429</v>
      </c>
      <c r="G7" s="103" t="s">
        <v>439</v>
      </c>
      <c r="H7" s="103" t="s">
        <v>449</v>
      </c>
      <c r="I7" s="103" t="s">
        <v>459</v>
      </c>
      <c r="J7" s="103" t="s">
        <v>469</v>
      </c>
      <c r="K7" s="103" t="s">
        <v>479</v>
      </c>
      <c r="L7" s="103" t="s">
        <v>602</v>
      </c>
      <c r="M7" s="350"/>
    </row>
    <row r="8" spans="1:13">
      <c r="A8" s="101" t="s">
        <v>529</v>
      </c>
      <c r="B8" s="349"/>
      <c r="C8" s="346"/>
      <c r="D8" s="346"/>
      <c r="E8" s="346"/>
      <c r="F8" s="346"/>
      <c r="G8" s="346"/>
      <c r="H8" s="346"/>
      <c r="I8" s="346"/>
      <c r="J8" s="346"/>
      <c r="K8" s="346"/>
      <c r="L8" s="346"/>
      <c r="M8" s="350"/>
    </row>
    <row r="9" spans="1:13">
      <c r="A9" s="101" t="s">
        <v>530</v>
      </c>
      <c r="B9" s="349"/>
      <c r="C9" s="346"/>
      <c r="D9" s="346"/>
      <c r="E9" s="346"/>
      <c r="F9" s="346"/>
      <c r="G9" s="346"/>
      <c r="H9" s="346"/>
      <c r="I9" s="346"/>
      <c r="J9" s="346"/>
      <c r="K9" s="346"/>
      <c r="L9" s="346"/>
      <c r="M9" s="350"/>
    </row>
    <row r="10" spans="1:13" ht="17" thickBot="1">
      <c r="A10" s="101" t="s">
        <v>531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2" spans="1:13">
      <c r="B12" s="101" t="s">
        <v>603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524</v>
      </c>
      <c r="B14" s="412">
        <v>13</v>
      </c>
      <c r="C14" s="413">
        <v>6.2</v>
      </c>
      <c r="D14" s="413">
        <v>11.3</v>
      </c>
      <c r="E14" s="413">
        <v>13.4</v>
      </c>
      <c r="F14" s="413">
        <v>13.6</v>
      </c>
      <c r="G14" s="413">
        <v>10.8</v>
      </c>
      <c r="H14" s="413">
        <v>11.7</v>
      </c>
      <c r="I14" s="413">
        <v>13.4</v>
      </c>
      <c r="J14" s="413">
        <v>11.4</v>
      </c>
      <c r="K14" s="413">
        <v>13.5</v>
      </c>
      <c r="L14" s="413">
        <v>13.3</v>
      </c>
      <c r="M14" s="351"/>
    </row>
    <row r="15" spans="1:13">
      <c r="A15" s="101" t="s">
        <v>525</v>
      </c>
      <c r="B15" s="415">
        <v>11.5</v>
      </c>
      <c r="C15" s="416">
        <v>11.8</v>
      </c>
      <c r="D15" s="416">
        <v>10.7</v>
      </c>
      <c r="E15" s="416">
        <v>12</v>
      </c>
      <c r="F15" s="416">
        <v>12.1</v>
      </c>
      <c r="G15" s="416">
        <v>12.5</v>
      </c>
      <c r="H15" s="416">
        <v>13.1</v>
      </c>
      <c r="I15" s="416">
        <v>13</v>
      </c>
      <c r="J15" s="416">
        <v>12.8</v>
      </c>
      <c r="K15" s="416">
        <v>13</v>
      </c>
      <c r="L15" s="416">
        <v>13.1</v>
      </c>
      <c r="M15" s="350"/>
    </row>
    <row r="16" spans="1:13">
      <c r="A16" s="101" t="s">
        <v>526</v>
      </c>
      <c r="B16" s="415">
        <v>12.9</v>
      </c>
      <c r="C16" s="416">
        <v>12.9</v>
      </c>
      <c r="D16" s="416">
        <v>11.6</v>
      </c>
      <c r="E16" s="416">
        <v>12.1</v>
      </c>
      <c r="F16" s="416">
        <v>12.6</v>
      </c>
      <c r="G16" s="416">
        <v>10.9</v>
      </c>
      <c r="H16" s="416">
        <v>13.4</v>
      </c>
      <c r="I16" s="416">
        <v>12.8</v>
      </c>
      <c r="J16" s="416">
        <v>13.7</v>
      </c>
      <c r="K16" s="416">
        <v>13.1</v>
      </c>
      <c r="L16" s="416">
        <v>12.7</v>
      </c>
      <c r="M16" s="350"/>
    </row>
    <row r="17" spans="1:13">
      <c r="A17" s="101" t="s">
        <v>527</v>
      </c>
      <c r="B17" s="415">
        <v>6</v>
      </c>
      <c r="C17" s="416">
        <v>10.4</v>
      </c>
      <c r="D17" s="416">
        <v>13.3</v>
      </c>
      <c r="E17" s="416">
        <v>11.6</v>
      </c>
      <c r="F17" s="416">
        <v>11.6</v>
      </c>
      <c r="G17" s="416">
        <v>13.2</v>
      </c>
      <c r="H17" s="416">
        <v>13.1</v>
      </c>
      <c r="I17" s="416">
        <v>12.6</v>
      </c>
      <c r="J17" s="416">
        <v>10.3</v>
      </c>
      <c r="K17" s="416">
        <v>9.3000000000000007</v>
      </c>
      <c r="L17" s="416">
        <v>12.9</v>
      </c>
      <c r="M17" s="350"/>
    </row>
    <row r="18" spans="1:13">
      <c r="A18" s="101" t="s">
        <v>528</v>
      </c>
      <c r="B18" s="415">
        <v>9.9</v>
      </c>
      <c r="C18" s="416">
        <v>13.5</v>
      </c>
      <c r="D18" s="416">
        <v>13.1</v>
      </c>
      <c r="E18" s="416">
        <v>13.5</v>
      </c>
      <c r="F18" s="416">
        <v>10.6</v>
      </c>
      <c r="G18" s="416">
        <v>6.2</v>
      </c>
      <c r="H18" s="416">
        <v>12.6</v>
      </c>
      <c r="I18" s="416">
        <v>5</v>
      </c>
      <c r="J18" s="416">
        <v>12.2</v>
      </c>
      <c r="K18" s="416">
        <v>12.7</v>
      </c>
      <c r="L18" s="416">
        <v>13</v>
      </c>
      <c r="M18" s="350"/>
    </row>
    <row r="19" spans="1:13">
      <c r="A19" s="101" t="s">
        <v>529</v>
      </c>
      <c r="B19" s="349"/>
      <c r="C19" s="346"/>
      <c r="D19" s="346"/>
      <c r="E19" s="346"/>
      <c r="F19" s="346"/>
      <c r="G19" s="346"/>
      <c r="H19" s="346"/>
      <c r="I19" s="346"/>
      <c r="J19" s="346"/>
      <c r="K19" s="346"/>
      <c r="L19" s="346"/>
      <c r="M19" s="350"/>
    </row>
    <row r="20" spans="1:13">
      <c r="A20" s="101" t="s">
        <v>530</v>
      </c>
      <c r="B20" s="349"/>
      <c r="C20" s="346"/>
      <c r="D20" s="346"/>
      <c r="E20" s="346"/>
      <c r="F20" s="346"/>
      <c r="G20" s="346"/>
      <c r="H20" s="346"/>
      <c r="I20" s="346"/>
      <c r="J20" s="346"/>
      <c r="K20" s="346"/>
      <c r="L20" s="346"/>
      <c r="M20" s="350"/>
    </row>
    <row r="21" spans="1:13" ht="17" thickBot="1">
      <c r="A21" s="101" t="s">
        <v>531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604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524</v>
      </c>
      <c r="B25" s="418">
        <f>15-B14</f>
        <v>2</v>
      </c>
      <c r="C25" s="419">
        <f t="shared" ref="C25:L25" si="0">15-C14</f>
        <v>8.8000000000000007</v>
      </c>
      <c r="D25" s="419">
        <f t="shared" si="0"/>
        <v>3.6999999999999993</v>
      </c>
      <c r="E25" s="419">
        <f t="shared" si="0"/>
        <v>1.5999999999999996</v>
      </c>
      <c r="F25" s="419">
        <f t="shared" si="0"/>
        <v>1.4000000000000004</v>
      </c>
      <c r="G25" s="419">
        <f t="shared" si="0"/>
        <v>4.1999999999999993</v>
      </c>
      <c r="H25" s="419">
        <f t="shared" si="0"/>
        <v>3.3000000000000007</v>
      </c>
      <c r="I25" s="419">
        <f t="shared" si="0"/>
        <v>1.5999999999999996</v>
      </c>
      <c r="J25" s="419">
        <f t="shared" si="0"/>
        <v>3.5999999999999996</v>
      </c>
      <c r="K25" s="419">
        <f t="shared" si="0"/>
        <v>1.5</v>
      </c>
      <c r="L25" s="419">
        <f t="shared" si="0"/>
        <v>1.6999999999999993</v>
      </c>
      <c r="M25" s="351"/>
    </row>
    <row r="26" spans="1:13">
      <c r="A26" s="116" t="s">
        <v>525</v>
      </c>
      <c r="B26" s="421">
        <f t="shared" ref="B26:L26" si="1">15-B15</f>
        <v>3.5</v>
      </c>
      <c r="C26" s="422">
        <f t="shared" si="1"/>
        <v>3.1999999999999993</v>
      </c>
      <c r="D26" s="422">
        <f t="shared" si="1"/>
        <v>4.3000000000000007</v>
      </c>
      <c r="E26" s="422">
        <f t="shared" si="1"/>
        <v>3</v>
      </c>
      <c r="F26" s="422">
        <f t="shared" si="1"/>
        <v>2.9000000000000004</v>
      </c>
      <c r="G26" s="422">
        <f t="shared" si="1"/>
        <v>2.5</v>
      </c>
      <c r="H26" s="422">
        <f t="shared" si="1"/>
        <v>1.9000000000000004</v>
      </c>
      <c r="I26" s="422">
        <f t="shared" si="1"/>
        <v>2</v>
      </c>
      <c r="J26" s="422">
        <f t="shared" si="1"/>
        <v>2.1999999999999993</v>
      </c>
      <c r="K26" s="422">
        <f t="shared" si="1"/>
        <v>2</v>
      </c>
      <c r="L26" s="422">
        <f t="shared" si="1"/>
        <v>1.9000000000000004</v>
      </c>
      <c r="M26" s="350"/>
    </row>
    <row r="27" spans="1:13">
      <c r="A27" s="116" t="s">
        <v>526</v>
      </c>
      <c r="B27" s="421">
        <f t="shared" ref="B27:L27" si="2">15-B16</f>
        <v>2.0999999999999996</v>
      </c>
      <c r="C27" s="422">
        <f t="shared" si="2"/>
        <v>2.0999999999999996</v>
      </c>
      <c r="D27" s="422">
        <f t="shared" si="2"/>
        <v>3.4000000000000004</v>
      </c>
      <c r="E27" s="422">
        <f t="shared" si="2"/>
        <v>2.9000000000000004</v>
      </c>
      <c r="F27" s="422">
        <f t="shared" si="2"/>
        <v>2.4000000000000004</v>
      </c>
      <c r="G27" s="422">
        <f t="shared" si="2"/>
        <v>4.0999999999999996</v>
      </c>
      <c r="H27" s="422">
        <f t="shared" si="2"/>
        <v>1.5999999999999996</v>
      </c>
      <c r="I27" s="422">
        <f t="shared" si="2"/>
        <v>2.1999999999999993</v>
      </c>
      <c r="J27" s="422">
        <f t="shared" si="2"/>
        <v>1.3000000000000007</v>
      </c>
      <c r="K27" s="422">
        <f t="shared" si="2"/>
        <v>1.9000000000000004</v>
      </c>
      <c r="L27" s="422">
        <f t="shared" si="2"/>
        <v>2.3000000000000007</v>
      </c>
      <c r="M27" s="350"/>
    </row>
    <row r="28" spans="1:13">
      <c r="A28" s="116" t="s">
        <v>527</v>
      </c>
      <c r="B28" s="421">
        <f t="shared" ref="B28:L28" si="3">15-B17</f>
        <v>9</v>
      </c>
      <c r="C28" s="422">
        <f t="shared" si="3"/>
        <v>4.5999999999999996</v>
      </c>
      <c r="D28" s="422">
        <f t="shared" si="3"/>
        <v>1.6999999999999993</v>
      </c>
      <c r="E28" s="422">
        <f t="shared" si="3"/>
        <v>3.4000000000000004</v>
      </c>
      <c r="F28" s="422">
        <f t="shared" si="3"/>
        <v>3.4000000000000004</v>
      </c>
      <c r="G28" s="422">
        <f t="shared" si="3"/>
        <v>1.8000000000000007</v>
      </c>
      <c r="H28" s="422">
        <f t="shared" si="3"/>
        <v>1.9000000000000004</v>
      </c>
      <c r="I28" s="422">
        <f t="shared" si="3"/>
        <v>2.4000000000000004</v>
      </c>
      <c r="J28" s="422">
        <f t="shared" si="3"/>
        <v>4.6999999999999993</v>
      </c>
      <c r="K28" s="422">
        <f t="shared" si="3"/>
        <v>5.6999999999999993</v>
      </c>
      <c r="L28" s="422">
        <f t="shared" si="3"/>
        <v>2.0999999999999996</v>
      </c>
      <c r="M28" s="350"/>
    </row>
    <row r="29" spans="1:13">
      <c r="A29" s="116" t="s">
        <v>528</v>
      </c>
      <c r="B29" s="421">
        <f t="shared" ref="B29:L29" si="4">15-B18</f>
        <v>5.0999999999999996</v>
      </c>
      <c r="C29" s="422">
        <f t="shared" si="4"/>
        <v>1.5</v>
      </c>
      <c r="D29" s="422">
        <f t="shared" si="4"/>
        <v>1.9000000000000004</v>
      </c>
      <c r="E29" s="422">
        <f t="shared" si="4"/>
        <v>1.5</v>
      </c>
      <c r="F29" s="422">
        <f t="shared" si="4"/>
        <v>4.4000000000000004</v>
      </c>
      <c r="G29" s="422">
        <f t="shared" si="4"/>
        <v>8.8000000000000007</v>
      </c>
      <c r="H29" s="422">
        <f t="shared" si="4"/>
        <v>2.4000000000000004</v>
      </c>
      <c r="I29" s="422">
        <f t="shared" si="4"/>
        <v>10</v>
      </c>
      <c r="J29" s="422">
        <f t="shared" si="4"/>
        <v>2.8000000000000007</v>
      </c>
      <c r="K29" s="422">
        <f t="shared" si="4"/>
        <v>2.3000000000000007</v>
      </c>
      <c r="L29" s="422">
        <f t="shared" si="4"/>
        <v>2</v>
      </c>
      <c r="M29" s="350"/>
    </row>
    <row r="30" spans="1:13">
      <c r="A30" s="116" t="s">
        <v>529</v>
      </c>
      <c r="B30" s="349"/>
      <c r="C30" s="346"/>
      <c r="D30" s="346"/>
      <c r="E30" s="346"/>
      <c r="F30" s="346"/>
      <c r="G30" s="346"/>
      <c r="H30" s="346"/>
      <c r="I30" s="346"/>
      <c r="J30" s="346"/>
      <c r="K30" s="346"/>
      <c r="L30" s="346"/>
      <c r="M30" s="350"/>
    </row>
    <row r="31" spans="1:13">
      <c r="A31" s="116" t="s">
        <v>530</v>
      </c>
      <c r="B31" s="349"/>
      <c r="C31" s="346"/>
      <c r="D31" s="346"/>
      <c r="E31" s="346"/>
      <c r="F31" s="346"/>
      <c r="G31" s="346"/>
      <c r="H31" s="346"/>
      <c r="I31" s="346"/>
      <c r="J31" s="346"/>
      <c r="K31" s="346"/>
      <c r="L31" s="346"/>
      <c r="M31" s="350"/>
    </row>
    <row r="32" spans="1:13" ht="17" thickBot="1">
      <c r="A32" s="116" t="s">
        <v>531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C6C2-2D12-B144-AD4D-240BB8008D61}">
  <sheetPr>
    <pageSetUpPr fitToPage="1"/>
  </sheetPr>
  <dimension ref="A1:AC33"/>
  <sheetViews>
    <sheetView workbookViewId="0">
      <selection activeCell="G5" sqref="G5"/>
    </sheetView>
  </sheetViews>
  <sheetFormatPr baseColWidth="10" defaultColWidth="10.7109375" defaultRowHeight="16"/>
  <cols>
    <col min="1" max="1" width="2.140625" style="117" bestFit="1" customWidth="1"/>
    <col min="2" max="10" width="7.42578125" style="117" bestFit="1" customWidth="1"/>
    <col min="11" max="13" width="8.42578125" style="117" bestFit="1" customWidth="1"/>
    <col min="14" max="14" width="12.42578125" style="117" customWidth="1"/>
    <col min="15" max="15" width="11.85546875" style="117" customWidth="1"/>
    <col min="16" max="16" width="7.5703125" style="117" customWidth="1"/>
    <col min="17" max="17" width="14.42578125" style="117" customWidth="1"/>
    <col min="18" max="18" width="2.5703125" style="117" customWidth="1"/>
    <col min="19" max="19" width="11.85546875" style="117" bestFit="1" customWidth="1"/>
    <col min="20" max="20" width="7.42578125" style="117" customWidth="1"/>
    <col min="21" max="21" width="12.5703125" style="117" customWidth="1"/>
    <col min="22" max="22" width="13.5703125" style="117" customWidth="1"/>
    <col min="23" max="23" width="9.7109375" style="117" customWidth="1"/>
    <col min="24" max="24" width="10" style="117" customWidth="1"/>
    <col min="25" max="25" width="9.5703125" style="117" bestFit="1" customWidth="1"/>
    <col min="26" max="26" width="3.42578125" style="117" customWidth="1"/>
    <col min="27" max="27" width="12.28515625" style="117" customWidth="1"/>
    <col min="28" max="28" width="12" style="117" customWidth="1"/>
    <col min="29" max="16384" width="10.7109375" style="117"/>
  </cols>
  <sheetData>
    <row r="1" spans="1:29">
      <c r="A1" s="185"/>
      <c r="B1" s="177" t="s">
        <v>605</v>
      </c>
      <c r="C1" s="177" t="s">
        <v>606</v>
      </c>
      <c r="D1" s="177" t="s">
        <v>607</v>
      </c>
      <c r="E1" s="177" t="s">
        <v>608</v>
      </c>
      <c r="F1" s="177" t="s">
        <v>609</v>
      </c>
      <c r="G1" s="177" t="s">
        <v>610</v>
      </c>
      <c r="H1" s="177" t="s">
        <v>611</v>
      </c>
      <c r="I1" s="177" t="s">
        <v>612</v>
      </c>
      <c r="J1" s="177" t="s">
        <v>613</v>
      </c>
      <c r="K1" s="177" t="s">
        <v>614</v>
      </c>
      <c r="L1" s="177" t="s">
        <v>615</v>
      </c>
      <c r="M1" s="177" t="s">
        <v>616</v>
      </c>
      <c r="N1" s="173"/>
    </row>
    <row r="2" spans="1:29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</row>
    <row r="3" spans="1:29">
      <c r="A3" s="176" t="s">
        <v>524</v>
      </c>
      <c r="B3" s="115" t="s">
        <v>18</v>
      </c>
      <c r="C3" s="114" t="s">
        <v>35</v>
      </c>
      <c r="D3" s="114" t="s">
        <v>53</v>
      </c>
      <c r="E3" s="114" t="s">
        <v>67</v>
      </c>
      <c r="F3" s="114" t="s">
        <v>82</v>
      </c>
      <c r="G3" s="114" t="s">
        <v>96</v>
      </c>
      <c r="H3" s="114" t="s">
        <v>110</v>
      </c>
      <c r="I3" s="114" t="s">
        <v>124</v>
      </c>
      <c r="J3" s="114" t="s">
        <v>140</v>
      </c>
      <c r="K3" s="114" t="s">
        <v>156</v>
      </c>
      <c r="L3" s="114" t="s">
        <v>170</v>
      </c>
      <c r="M3" s="113" t="s">
        <v>185</v>
      </c>
      <c r="N3" s="177" t="s">
        <v>617</v>
      </c>
      <c r="S3" s="369" t="s">
        <v>875</v>
      </c>
      <c r="T3" s="131">
        <f>COUNTIF(B3:M10,"*")</f>
        <v>84</v>
      </c>
    </row>
    <row r="4" spans="1:29">
      <c r="A4" s="176" t="s">
        <v>525</v>
      </c>
      <c r="B4" s="111" t="s">
        <v>23</v>
      </c>
      <c r="C4" s="110" t="s">
        <v>37</v>
      </c>
      <c r="D4" s="110" t="s">
        <v>55</v>
      </c>
      <c r="E4" s="110" t="s">
        <v>69</v>
      </c>
      <c r="F4" s="110" t="s">
        <v>84</v>
      </c>
      <c r="G4" s="110" t="s">
        <v>98</v>
      </c>
      <c r="H4" s="110" t="s">
        <v>112</v>
      </c>
      <c r="I4" s="110" t="s">
        <v>126</v>
      </c>
      <c r="J4" s="110" t="s">
        <v>142</v>
      </c>
      <c r="K4" s="110" t="s">
        <v>158</v>
      </c>
      <c r="L4" s="110" t="s">
        <v>173</v>
      </c>
      <c r="M4" s="112" t="s">
        <v>187</v>
      </c>
      <c r="N4" s="177" t="s">
        <v>618</v>
      </c>
      <c r="S4" s="369" t="s">
        <v>876</v>
      </c>
      <c r="T4" s="131">
        <f>COUNTIF(B3:B10,"*")</f>
        <v>7</v>
      </c>
    </row>
    <row r="5" spans="1:29">
      <c r="A5" s="176" t="s">
        <v>526</v>
      </c>
      <c r="B5" s="111" t="s">
        <v>25</v>
      </c>
      <c r="C5" s="110" t="s">
        <v>40</v>
      </c>
      <c r="D5" s="110" t="s">
        <v>57</v>
      </c>
      <c r="E5" s="110" t="s">
        <v>71</v>
      </c>
      <c r="F5" s="110" t="s">
        <v>86</v>
      </c>
      <c r="G5" s="110" t="s">
        <v>100</v>
      </c>
      <c r="H5" s="110" t="s">
        <v>114</v>
      </c>
      <c r="I5" s="110" t="s">
        <v>128</v>
      </c>
      <c r="J5" s="110" t="s">
        <v>144</v>
      </c>
      <c r="K5" s="110" t="s">
        <v>592</v>
      </c>
      <c r="L5" s="110" t="s">
        <v>175</v>
      </c>
      <c r="M5" s="112" t="s">
        <v>189</v>
      </c>
      <c r="N5" s="177" t="s">
        <v>619</v>
      </c>
      <c r="S5" s="369" t="s">
        <v>877</v>
      </c>
      <c r="T5" s="131">
        <f>COUNTIF(B3:M3,"*")</f>
        <v>12</v>
      </c>
    </row>
    <row r="6" spans="1:29">
      <c r="A6" s="176" t="s">
        <v>527</v>
      </c>
      <c r="B6" s="111" t="s">
        <v>27</v>
      </c>
      <c r="C6" s="110" t="s">
        <v>45</v>
      </c>
      <c r="D6" s="110" t="s">
        <v>59</v>
      </c>
      <c r="E6" s="110" t="s">
        <v>73</v>
      </c>
      <c r="F6" s="110" t="s">
        <v>88</v>
      </c>
      <c r="G6" s="110" t="s">
        <v>102</v>
      </c>
      <c r="H6" s="110" t="s">
        <v>116</v>
      </c>
      <c r="I6" s="110" t="s">
        <v>130</v>
      </c>
      <c r="J6" s="110" t="s">
        <v>146</v>
      </c>
      <c r="K6" s="110" t="s">
        <v>162</v>
      </c>
      <c r="L6" s="110" t="s">
        <v>177</v>
      </c>
      <c r="M6" s="112" t="s">
        <v>191</v>
      </c>
      <c r="N6" s="177" t="s">
        <v>620</v>
      </c>
    </row>
    <row r="7" spans="1:29">
      <c r="A7" s="176" t="s">
        <v>528</v>
      </c>
      <c r="B7" s="111" t="s">
        <v>29</v>
      </c>
      <c r="C7" s="110" t="s">
        <v>47</v>
      </c>
      <c r="D7" s="110" t="s">
        <v>61</v>
      </c>
      <c r="E7" s="110" t="s">
        <v>76</v>
      </c>
      <c r="F7" s="110" t="s">
        <v>90</v>
      </c>
      <c r="G7" s="110" t="s">
        <v>104</v>
      </c>
      <c r="H7" s="110" t="s">
        <v>118</v>
      </c>
      <c r="I7" s="110" t="s">
        <v>132</v>
      </c>
      <c r="J7" s="110" t="s">
        <v>149</v>
      </c>
      <c r="K7" s="110" t="s">
        <v>164</v>
      </c>
      <c r="L7" s="110" t="s">
        <v>179</v>
      </c>
      <c r="M7" s="112" t="s">
        <v>193</v>
      </c>
      <c r="N7" s="177" t="s">
        <v>621</v>
      </c>
    </row>
    <row r="8" spans="1:29">
      <c r="A8" s="176" t="s">
        <v>529</v>
      </c>
      <c r="B8" s="111" t="s">
        <v>31</v>
      </c>
      <c r="C8" s="110" t="s">
        <v>49</v>
      </c>
      <c r="D8" s="110" t="s">
        <v>63</v>
      </c>
      <c r="E8" s="110" t="s">
        <v>78</v>
      </c>
      <c r="F8" s="110" t="s">
        <v>92</v>
      </c>
      <c r="G8" s="110" t="s">
        <v>106</v>
      </c>
      <c r="H8" s="110" t="s">
        <v>120</v>
      </c>
      <c r="I8" s="110" t="s">
        <v>134</v>
      </c>
      <c r="J8" s="110" t="s">
        <v>152</v>
      </c>
      <c r="K8" s="110" t="s">
        <v>166</v>
      </c>
      <c r="L8" s="110" t="s">
        <v>181</v>
      </c>
      <c r="M8" s="112" t="s">
        <v>195</v>
      </c>
      <c r="N8" s="177" t="s">
        <v>622</v>
      </c>
    </row>
    <row r="9" spans="1:29">
      <c r="A9" s="176" t="s">
        <v>530</v>
      </c>
      <c r="B9" s="111" t="s">
        <v>33</v>
      </c>
      <c r="C9" s="110" t="s">
        <v>51</v>
      </c>
      <c r="D9" s="110" t="s">
        <v>65</v>
      </c>
      <c r="E9" s="110" t="s">
        <v>80</v>
      </c>
      <c r="F9" s="110" t="s">
        <v>94</v>
      </c>
      <c r="G9" s="110" t="s">
        <v>108</v>
      </c>
      <c r="H9" s="110" t="s">
        <v>122</v>
      </c>
      <c r="I9" s="110" t="s">
        <v>138</v>
      </c>
      <c r="J9" s="110" t="s">
        <v>154</v>
      </c>
      <c r="K9" s="110" t="s">
        <v>168</v>
      </c>
      <c r="L9" s="110" t="s">
        <v>183</v>
      </c>
      <c r="M9" s="109" t="s">
        <v>197</v>
      </c>
      <c r="N9" s="177" t="s">
        <v>623</v>
      </c>
    </row>
    <row r="10" spans="1:29" ht="17" thickBot="1">
      <c r="A10" s="176" t="s">
        <v>531</v>
      </c>
      <c r="B10" s="352"/>
      <c r="C10" s="353"/>
      <c r="D10" s="353"/>
      <c r="E10" s="353"/>
      <c r="F10" s="353"/>
      <c r="G10" s="353"/>
      <c r="H10" s="353"/>
      <c r="I10" s="353"/>
      <c r="J10" s="353"/>
      <c r="K10" s="353"/>
      <c r="L10" s="353"/>
      <c r="M10" s="354"/>
      <c r="N10" s="177"/>
    </row>
    <row r="11" spans="1:29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spans="1:29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624</v>
      </c>
      <c r="N12" s="175">
        <v>1</v>
      </c>
    </row>
    <row r="13" spans="1:29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522</v>
      </c>
      <c r="P13" s="118"/>
      <c r="Q13" s="118"/>
      <c r="R13" s="118"/>
      <c r="S13" s="130" t="s">
        <v>523</v>
      </c>
      <c r="T13" s="119"/>
      <c r="U13" s="119"/>
      <c r="V13" s="119"/>
      <c r="W13" s="118"/>
      <c r="X13" s="118"/>
      <c r="Y13" s="118"/>
      <c r="Z13" s="118"/>
      <c r="AA13" s="118"/>
      <c r="AB13" s="118"/>
      <c r="AC13" s="118"/>
    </row>
    <row r="14" spans="1:29" ht="50" customHeight="1" thickBot="1">
      <c r="O14" s="171" t="s">
        <v>532</v>
      </c>
      <c r="P14" s="146" t="s">
        <v>533</v>
      </c>
      <c r="Q14" s="128" t="str">
        <f>"Total Volume (uL) "&amp;T3&amp;" rxn + 10% error"</f>
        <v>Total Volume (uL) 84 rxn + 10% error</v>
      </c>
      <c r="R14" s="118"/>
      <c r="S14" s="170" t="s">
        <v>532</v>
      </c>
      <c r="T14" s="169" t="s">
        <v>533</v>
      </c>
      <c r="U14" s="169" t="str">
        <f>"Total Vol (uL)
"&amp;T4&amp;" rxn+10% error"</f>
        <v>Total Vol (uL)
7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  <c r="AC14" s="118"/>
    </row>
    <row r="15" spans="1:29" ht="48">
      <c r="O15" s="167" t="s">
        <v>536</v>
      </c>
      <c r="P15" s="166">
        <v>0.6</v>
      </c>
      <c r="Q15" s="165">
        <f>P15*$T$3*1.1</f>
        <v>55.440000000000005</v>
      </c>
      <c r="R15" s="118"/>
      <c r="S15" s="164" t="s">
        <v>548</v>
      </c>
      <c r="T15" s="163">
        <v>2</v>
      </c>
      <c r="U15" s="163">
        <f>(T15*$T$4*1.1)</f>
        <v>15.400000000000002</v>
      </c>
      <c r="V15" s="162">
        <f>U15*$T$5*1.1</f>
        <v>203.28000000000003</v>
      </c>
      <c r="W15" s="118"/>
      <c r="X15" s="118"/>
      <c r="Y15" s="118"/>
      <c r="Z15" s="118"/>
      <c r="AA15" s="118"/>
      <c r="AB15" s="118"/>
      <c r="AC15" s="118"/>
    </row>
    <row r="16" spans="1:29">
      <c r="O16" s="160" t="s">
        <v>538</v>
      </c>
      <c r="P16" s="159">
        <v>0.4</v>
      </c>
      <c r="Q16" s="158">
        <f>P16*$T$3*1.1</f>
        <v>36.960000000000008</v>
      </c>
      <c r="R16" s="118"/>
      <c r="S16" s="125" t="s">
        <v>550</v>
      </c>
      <c r="T16" s="161">
        <v>1</v>
      </c>
      <c r="U16" s="163">
        <f>(T16*$T$4*1.1)</f>
        <v>7.7000000000000011</v>
      </c>
      <c r="V16" s="162">
        <f t="shared" ref="V16:V17" si="0">U16*$T$5*1.1</f>
        <v>101.64000000000001</v>
      </c>
      <c r="W16" s="118"/>
      <c r="X16" s="118"/>
      <c r="Y16" s="118"/>
      <c r="Z16" s="118"/>
      <c r="AA16" s="118"/>
      <c r="AB16" s="118"/>
      <c r="AC16" s="118"/>
    </row>
    <row r="17" spans="14:29" ht="17" thickBot="1">
      <c r="O17" s="160" t="s">
        <v>540</v>
      </c>
      <c r="P17" s="159">
        <v>0.6</v>
      </c>
      <c r="Q17" s="158">
        <f>P17*$T$3*1.1</f>
        <v>55.440000000000005</v>
      </c>
      <c r="R17" s="118"/>
      <c r="S17" s="157" t="s">
        <v>552</v>
      </c>
      <c r="T17" s="156">
        <v>1</v>
      </c>
      <c r="U17" s="163">
        <f>(T17*$T$4*1.1)</f>
        <v>7.7000000000000011</v>
      </c>
      <c r="V17" s="162">
        <f t="shared" si="0"/>
        <v>101.64000000000001</v>
      </c>
      <c r="W17" s="118"/>
      <c r="X17" s="118"/>
      <c r="Y17" s="118"/>
      <c r="Z17" s="118"/>
      <c r="AA17" s="118"/>
      <c r="AB17" s="118"/>
      <c r="AC17" s="118"/>
    </row>
    <row r="18" spans="14:29" ht="17" thickBot="1">
      <c r="O18" s="155" t="s">
        <v>542</v>
      </c>
      <c r="P18" s="154">
        <v>0.4</v>
      </c>
      <c r="Q18" s="153">
        <f>P18*$T$3*1.1</f>
        <v>36.960000000000008</v>
      </c>
      <c r="R18" s="118"/>
      <c r="S18" s="152" t="s">
        <v>543</v>
      </c>
      <c r="T18" s="151">
        <f>SUM(T15:T17)</f>
        <v>4</v>
      </c>
      <c r="U18" s="151">
        <f>SUM(U15:U17)</f>
        <v>30.800000000000004</v>
      </c>
      <c r="V18" s="362">
        <f>SUM(V15:V17)</f>
        <v>406.56000000000006</v>
      </c>
      <c r="W18" s="118"/>
      <c r="X18" s="118"/>
      <c r="Y18" s="118"/>
      <c r="Z18" s="118"/>
      <c r="AA18" s="118"/>
      <c r="AB18" s="118"/>
      <c r="AC18" s="118"/>
    </row>
    <row r="19" spans="14:29" ht="17" thickBot="1">
      <c r="O19" s="150" t="s">
        <v>543</v>
      </c>
      <c r="P19" s="149">
        <f>SUM(P15:P18)</f>
        <v>2</v>
      </c>
      <c r="Q19" s="148">
        <f>SUM(Q15:Q18)</f>
        <v>184.8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</row>
    <row r="20" spans="14:29" ht="17" thickBot="1">
      <c r="O20" s="147"/>
      <c r="P20" s="147"/>
      <c r="Q20" s="147"/>
      <c r="R20" s="118"/>
      <c r="S20" s="130" t="s">
        <v>523</v>
      </c>
      <c r="T20" s="119"/>
      <c r="U20" s="119"/>
      <c r="V20" s="119"/>
      <c r="W20" s="130" t="s">
        <v>523</v>
      </c>
      <c r="X20" s="119"/>
      <c r="Y20" s="119"/>
      <c r="Z20" s="119"/>
      <c r="AA20" s="130" t="s">
        <v>523</v>
      </c>
      <c r="AB20" s="119"/>
      <c r="AC20" s="118"/>
    </row>
    <row r="21" spans="14:29" ht="48" customHeight="1" thickBot="1">
      <c r="N21" s="131"/>
      <c r="S21" s="129" t="s">
        <v>534</v>
      </c>
      <c r="T21" s="146" t="s">
        <v>533</v>
      </c>
      <c r="U21" s="128" t="s">
        <v>535</v>
      </c>
      <c r="V21" s="145"/>
      <c r="W21" s="129" t="s">
        <v>544</v>
      </c>
      <c r="X21" s="146" t="s">
        <v>533</v>
      </c>
      <c r="Y21" s="128" t="s">
        <v>535</v>
      </c>
      <c r="Z21" s="145"/>
      <c r="AA21" s="129" t="s">
        <v>532</v>
      </c>
      <c r="AB21" s="128" t="s">
        <v>533</v>
      </c>
      <c r="AC21" s="118"/>
    </row>
    <row r="22" spans="14:29">
      <c r="N22" s="131"/>
      <c r="S22" s="144" t="s">
        <v>537</v>
      </c>
      <c r="T22" s="143">
        <v>0.5</v>
      </c>
      <c r="U22" s="142">
        <f>T22*$T$4*1.1*$T$5*1.1*1.1</f>
        <v>55.902000000000015</v>
      </c>
      <c r="V22" s="138"/>
      <c r="W22" s="144" t="s">
        <v>545</v>
      </c>
      <c r="X22" s="143">
        <v>0.5</v>
      </c>
      <c r="Y22" s="142">
        <f>X22*$T$4*1.1</f>
        <v>3.8500000000000005</v>
      </c>
      <c r="Z22" s="138"/>
      <c r="AA22" s="127" t="s">
        <v>546</v>
      </c>
      <c r="AB22" s="126">
        <v>15</v>
      </c>
      <c r="AC22" s="118"/>
    </row>
    <row r="23" spans="14:29" ht="49" thickBot="1">
      <c r="N23" s="131"/>
      <c r="S23" s="141" t="s">
        <v>539</v>
      </c>
      <c r="T23" s="140">
        <v>0.5</v>
      </c>
      <c r="U23" s="139">
        <f>T23*$T$4*1.1*$T$5*1.1*1.1</f>
        <v>55.902000000000015</v>
      </c>
      <c r="V23" s="138"/>
      <c r="W23" s="141" t="s">
        <v>547</v>
      </c>
      <c r="X23" s="140">
        <v>0.5</v>
      </c>
      <c r="Y23" s="139">
        <f>X23*$T$4*1.1</f>
        <v>3.8500000000000005</v>
      </c>
      <c r="Z23" s="138"/>
      <c r="AA23" s="137" t="s">
        <v>548</v>
      </c>
      <c r="AB23" s="124">
        <v>2</v>
      </c>
      <c r="AC23" s="118"/>
    </row>
    <row r="24" spans="14:29" ht="17" thickBot="1">
      <c r="N24" s="131"/>
      <c r="S24" s="136" t="s">
        <v>541</v>
      </c>
      <c r="T24" s="135">
        <v>1</v>
      </c>
      <c r="U24" s="134">
        <f>SUM(U22:U23)</f>
        <v>111.80400000000003</v>
      </c>
      <c r="V24" s="133"/>
      <c r="W24" s="136" t="s">
        <v>549</v>
      </c>
      <c r="X24" s="135">
        <v>1</v>
      </c>
      <c r="Y24" s="134">
        <f>SUM(Y22:Y23)</f>
        <v>7.7000000000000011</v>
      </c>
      <c r="Z24" s="133"/>
      <c r="AA24" s="125" t="s">
        <v>550</v>
      </c>
      <c r="AB24" s="124">
        <v>1</v>
      </c>
      <c r="AC24" s="118"/>
    </row>
    <row r="25" spans="14:29">
      <c r="N25" s="131"/>
      <c r="S25" s="119"/>
      <c r="W25" s="132" t="s">
        <v>625</v>
      </c>
      <c r="Y25" s="119"/>
      <c r="Z25" s="119"/>
      <c r="AA25" s="125" t="s">
        <v>551</v>
      </c>
      <c r="AB25" s="124">
        <v>1</v>
      </c>
      <c r="AC25" s="118"/>
    </row>
    <row r="26" spans="14:29" ht="17" thickBot="1">
      <c r="N26" s="131"/>
      <c r="U26" s="130" t="s">
        <v>523</v>
      </c>
      <c r="V26" s="119"/>
      <c r="AA26" s="123" t="s">
        <v>552</v>
      </c>
      <c r="AB26" s="122">
        <v>1</v>
      </c>
      <c r="AC26" s="118"/>
    </row>
    <row r="27" spans="14:29" ht="65" thickBot="1">
      <c r="N27" s="131"/>
      <c r="O27" s="130"/>
      <c r="P27" s="130"/>
      <c r="Q27" s="119"/>
      <c r="R27" s="119"/>
      <c r="S27" s="119"/>
      <c r="T27" s="119"/>
      <c r="U27" s="129" t="s">
        <v>626</v>
      </c>
      <c r="V27" s="128" t="str">
        <f>"Total Vol (uL) "&amp;
$T$4&amp;" rxn + 10% error"</f>
        <v>Total Vol (uL) 7 rxn + 10% error</v>
      </c>
      <c r="AA27" s="121" t="s">
        <v>543</v>
      </c>
      <c r="AB27" s="120">
        <f>SUM(AB22:AB26)</f>
        <v>20</v>
      </c>
      <c r="AC27" s="118"/>
    </row>
    <row r="28" spans="14:29">
      <c r="U28" s="127" t="s">
        <v>627</v>
      </c>
      <c r="V28" s="126">
        <f>T18*$T$4*1.1</f>
        <v>30.800000000000004</v>
      </c>
      <c r="AA28" s="119"/>
      <c r="AB28" s="119"/>
    </row>
    <row r="29" spans="14:29">
      <c r="U29" s="125" t="s">
        <v>551</v>
      </c>
      <c r="V29" s="124">
        <f>AB25*$T$4*1.1</f>
        <v>7.7000000000000011</v>
      </c>
    </row>
    <row r="30" spans="14:29" ht="17" thickBot="1">
      <c r="U30" s="123" t="s">
        <v>546</v>
      </c>
      <c r="V30" s="122">
        <f>AB22*$T$4*1.1</f>
        <v>115.50000000000001</v>
      </c>
    </row>
    <row r="31" spans="14:29" ht="17" thickBot="1">
      <c r="U31" s="121" t="s">
        <v>543</v>
      </c>
      <c r="V31" s="120">
        <f>SUM(V28:V30)</f>
        <v>154.00000000000003</v>
      </c>
    </row>
    <row r="32" spans="14:29">
      <c r="U32" s="118"/>
      <c r="V32" s="118"/>
      <c r="AC32" s="119"/>
    </row>
    <row r="33" spans="16:29">
      <c r="P33" s="119"/>
      <c r="Q33" s="119"/>
      <c r="R33" s="119"/>
      <c r="S33" s="119"/>
      <c r="T33" s="119"/>
      <c r="U33" s="118" t="s">
        <v>628</v>
      </c>
      <c r="V33" s="118"/>
      <c r="AA33" s="119"/>
      <c r="AB33" s="119"/>
      <c r="AC33" s="118"/>
    </row>
  </sheetData>
  <pageMargins left="0.7" right="0.7" top="0.75" bottom="0.75" header="0.3" footer="0.3"/>
  <pageSetup scale="40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0EC6-9411-6A49-848A-99F53320AD61}">
  <sheetPr>
    <pageSetUpPr fitToPage="1"/>
  </sheetPr>
  <dimension ref="A1:AB33"/>
  <sheetViews>
    <sheetView topLeftCell="Y1" workbookViewId="0">
      <selection activeCell="T3" sqref="T3:T5"/>
    </sheetView>
  </sheetViews>
  <sheetFormatPr baseColWidth="10" defaultColWidth="10.7109375" defaultRowHeight="16"/>
  <cols>
    <col min="1" max="1" width="2.140625" style="100" bestFit="1" customWidth="1"/>
    <col min="2" max="10" width="7.42578125" style="100" bestFit="1" customWidth="1"/>
    <col min="11" max="13" width="8.42578125" style="100" bestFit="1" customWidth="1"/>
    <col min="14" max="14" width="12.42578125" style="100" customWidth="1"/>
    <col min="15" max="15" width="11.85546875" style="100" customWidth="1"/>
    <col min="16" max="16" width="7.5703125" style="100" customWidth="1"/>
    <col min="17" max="17" width="14.42578125" style="100" customWidth="1"/>
    <col min="18" max="18" width="2.5703125" style="100" customWidth="1"/>
    <col min="19" max="19" width="11.85546875" style="100" bestFit="1" customWidth="1"/>
    <col min="20" max="20" width="7.42578125" style="100" customWidth="1"/>
    <col min="21" max="21" width="12.85546875" style="100" customWidth="1"/>
    <col min="22" max="22" width="13.5703125" style="100" customWidth="1"/>
    <col min="23" max="23" width="9.7109375" style="100" bestFit="1" customWidth="1"/>
    <col min="24" max="25" width="7.7109375" style="100" bestFit="1" customWidth="1"/>
    <col min="26" max="26" width="3.42578125" style="100" customWidth="1"/>
    <col min="27" max="27" width="12.28515625" style="100" customWidth="1"/>
    <col min="28" max="28" width="10.5703125" style="100" bestFit="1" customWidth="1"/>
    <col min="29" max="16384" width="10.7109375" style="100"/>
  </cols>
  <sheetData>
    <row r="1" spans="1:28">
      <c r="A1" s="185"/>
      <c r="B1" s="177" t="s">
        <v>605</v>
      </c>
      <c r="C1" s="177" t="s">
        <v>606</v>
      </c>
      <c r="D1" s="177" t="s">
        <v>607</v>
      </c>
      <c r="E1" s="177" t="s">
        <v>608</v>
      </c>
      <c r="F1" s="177" t="s">
        <v>609</v>
      </c>
      <c r="G1" s="177" t="s">
        <v>610</v>
      </c>
      <c r="H1" s="177" t="s">
        <v>611</v>
      </c>
      <c r="I1" s="177" t="s">
        <v>612</v>
      </c>
      <c r="J1" s="177" t="s">
        <v>613</v>
      </c>
      <c r="K1" s="177" t="s">
        <v>614</v>
      </c>
      <c r="L1" s="177" t="s">
        <v>615</v>
      </c>
      <c r="M1" s="177" t="s">
        <v>616</v>
      </c>
      <c r="N1" s="173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>
      <c r="A3" s="176" t="s">
        <v>524</v>
      </c>
      <c r="B3" s="183" t="s">
        <v>199</v>
      </c>
      <c r="C3" s="181" t="s">
        <v>214</v>
      </c>
      <c r="D3" s="182" t="s">
        <v>228</v>
      </c>
      <c r="E3" s="181" t="s">
        <v>245</v>
      </c>
      <c r="F3" s="181" t="s">
        <v>259</v>
      </c>
      <c r="G3" s="181" t="s">
        <v>273</v>
      </c>
      <c r="H3" s="181" t="s">
        <v>287</v>
      </c>
      <c r="I3" s="181" t="s">
        <v>302</v>
      </c>
      <c r="J3" s="181" t="s">
        <v>316</v>
      </c>
      <c r="K3" s="181" t="s">
        <v>330</v>
      </c>
      <c r="L3" s="181" t="s">
        <v>344</v>
      </c>
      <c r="M3" s="180" t="s">
        <v>596</v>
      </c>
      <c r="N3" s="177" t="s">
        <v>617</v>
      </c>
      <c r="O3" s="117"/>
      <c r="P3" s="117"/>
      <c r="Q3" s="117"/>
      <c r="R3" s="117"/>
      <c r="S3" s="369" t="s">
        <v>875</v>
      </c>
      <c r="T3" s="131">
        <f>COUNTIF(B3:M10,"*")</f>
        <v>84</v>
      </c>
      <c r="U3" s="117"/>
      <c r="V3" s="117"/>
      <c r="W3" s="117"/>
      <c r="X3" s="117"/>
      <c r="Y3" s="117"/>
      <c r="Z3" s="117"/>
      <c r="AA3" s="117"/>
      <c r="AB3" s="117"/>
    </row>
    <row r="4" spans="1:28">
      <c r="A4" s="176" t="s">
        <v>525</v>
      </c>
      <c r="B4" s="179" t="s">
        <v>201</v>
      </c>
      <c r="C4" s="110" t="s">
        <v>216</v>
      </c>
      <c r="D4" s="110" t="s">
        <v>230</v>
      </c>
      <c r="E4" s="110" t="s">
        <v>247</v>
      </c>
      <c r="F4" s="110" t="s">
        <v>261</v>
      </c>
      <c r="G4" s="110" t="s">
        <v>275</v>
      </c>
      <c r="H4" s="110" t="s">
        <v>290</v>
      </c>
      <c r="I4" s="110" t="s">
        <v>304</v>
      </c>
      <c r="J4" s="110" t="s">
        <v>318</v>
      </c>
      <c r="K4" s="110" t="s">
        <v>332</v>
      </c>
      <c r="L4" s="110" t="s">
        <v>346</v>
      </c>
      <c r="M4" s="178" t="s">
        <v>364</v>
      </c>
      <c r="N4" s="177" t="s">
        <v>618</v>
      </c>
      <c r="O4" s="117"/>
      <c r="P4" s="117"/>
      <c r="Q4" s="117"/>
      <c r="R4" s="117"/>
      <c r="S4" s="369" t="s">
        <v>876</v>
      </c>
      <c r="T4" s="131">
        <f>COUNTIF(B3:B10,"*")</f>
        <v>7</v>
      </c>
      <c r="U4" s="117"/>
      <c r="V4" s="117"/>
      <c r="W4" s="117"/>
      <c r="X4" s="117"/>
      <c r="Y4" s="117"/>
      <c r="Z4" s="117"/>
      <c r="AA4" s="117"/>
      <c r="AB4" s="117"/>
    </row>
    <row r="5" spans="1:28">
      <c r="A5" s="176" t="s">
        <v>526</v>
      </c>
      <c r="B5" s="179" t="s">
        <v>203</v>
      </c>
      <c r="C5" s="110" t="s">
        <v>218</v>
      </c>
      <c r="D5" s="110" t="s">
        <v>235</v>
      </c>
      <c r="E5" s="110" t="s">
        <v>249</v>
      </c>
      <c r="F5" s="110" t="s">
        <v>263</v>
      </c>
      <c r="G5" s="110" t="s">
        <v>277</v>
      </c>
      <c r="H5" s="110" t="s">
        <v>292</v>
      </c>
      <c r="I5" s="110" t="s">
        <v>306</v>
      </c>
      <c r="J5" s="110" t="s">
        <v>320</v>
      </c>
      <c r="K5" s="110" t="s">
        <v>334</v>
      </c>
      <c r="L5" s="110" t="s">
        <v>349</v>
      </c>
      <c r="M5" s="178" t="s">
        <v>366</v>
      </c>
      <c r="N5" s="177" t="s">
        <v>619</v>
      </c>
      <c r="O5" s="117"/>
      <c r="P5" s="117"/>
      <c r="Q5" s="117"/>
      <c r="R5" s="117"/>
      <c r="S5" s="369" t="s">
        <v>877</v>
      </c>
      <c r="T5" s="131">
        <f>COUNTIF(B3:M3,"*")</f>
        <v>12</v>
      </c>
      <c r="U5" s="117"/>
      <c r="V5" s="117"/>
      <c r="W5" s="117"/>
      <c r="X5" s="117"/>
      <c r="Y5" s="117"/>
      <c r="Z5" s="117"/>
      <c r="AA5" s="117"/>
      <c r="AB5" s="117"/>
    </row>
    <row r="6" spans="1:28">
      <c r="A6" s="176" t="s">
        <v>527</v>
      </c>
      <c r="B6" s="179" t="s">
        <v>205</v>
      </c>
      <c r="C6" s="110" t="s">
        <v>220</v>
      </c>
      <c r="D6" s="110" t="s">
        <v>237</v>
      </c>
      <c r="E6" s="110" t="s">
        <v>251</v>
      </c>
      <c r="F6" s="110" t="s">
        <v>265</v>
      </c>
      <c r="G6" s="110" t="s">
        <v>279</v>
      </c>
      <c r="H6" s="110" t="s">
        <v>294</v>
      </c>
      <c r="I6" s="110" t="s">
        <v>308</v>
      </c>
      <c r="J6" s="110" t="s">
        <v>322</v>
      </c>
      <c r="K6" s="110" t="s">
        <v>336</v>
      </c>
      <c r="L6" s="110" t="s">
        <v>351</v>
      </c>
      <c r="M6" s="178" t="s">
        <v>368</v>
      </c>
      <c r="N6" s="177" t="s">
        <v>620</v>
      </c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</row>
    <row r="7" spans="1:28">
      <c r="A7" s="176" t="s">
        <v>528</v>
      </c>
      <c r="B7" s="179" t="s">
        <v>207</v>
      </c>
      <c r="C7" s="110" t="s">
        <v>222</v>
      </c>
      <c r="D7" s="110" t="s">
        <v>239</v>
      </c>
      <c r="E7" s="110" t="s">
        <v>253</v>
      </c>
      <c r="F7" s="110" t="s">
        <v>267</v>
      </c>
      <c r="G7" s="110" t="s">
        <v>281</v>
      </c>
      <c r="H7" s="110" t="s">
        <v>296</v>
      </c>
      <c r="I7" s="110" t="s">
        <v>310</v>
      </c>
      <c r="J7" s="110" t="s">
        <v>324</v>
      </c>
      <c r="K7" s="110" t="s">
        <v>338</v>
      </c>
      <c r="L7" s="110" t="s">
        <v>353</v>
      </c>
      <c r="M7" s="178" t="s">
        <v>370</v>
      </c>
      <c r="N7" s="177" t="s">
        <v>621</v>
      </c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</row>
    <row r="8" spans="1:28">
      <c r="A8" s="176" t="s">
        <v>529</v>
      </c>
      <c r="B8" s="179" t="s">
        <v>209</v>
      </c>
      <c r="C8" s="110" t="s">
        <v>224</v>
      </c>
      <c r="D8" s="110" t="s">
        <v>241</v>
      </c>
      <c r="E8" s="110" t="s">
        <v>255</v>
      </c>
      <c r="F8" s="110" t="s">
        <v>269</v>
      </c>
      <c r="G8" s="110" t="s">
        <v>283</v>
      </c>
      <c r="H8" s="110" t="s">
        <v>298</v>
      </c>
      <c r="I8" s="110" t="s">
        <v>312</v>
      </c>
      <c r="J8" s="110" t="s">
        <v>326</v>
      </c>
      <c r="K8" s="110" t="s">
        <v>340</v>
      </c>
      <c r="L8" s="110" t="s">
        <v>355</v>
      </c>
      <c r="M8" s="178" t="s">
        <v>372</v>
      </c>
      <c r="N8" s="177" t="s">
        <v>622</v>
      </c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</row>
    <row r="9" spans="1:28">
      <c r="A9" s="176" t="s">
        <v>530</v>
      </c>
      <c r="B9" s="179" t="s">
        <v>211</v>
      </c>
      <c r="C9" s="110" t="s">
        <v>226</v>
      </c>
      <c r="D9" s="110" t="s">
        <v>243</v>
      </c>
      <c r="E9" s="110" t="s">
        <v>257</v>
      </c>
      <c r="F9" s="110" t="s">
        <v>271</v>
      </c>
      <c r="G9" s="110" t="s">
        <v>285</v>
      </c>
      <c r="H9" s="110" t="s">
        <v>300</v>
      </c>
      <c r="I9" s="110" t="s">
        <v>314</v>
      </c>
      <c r="J9" s="110" t="s">
        <v>328</v>
      </c>
      <c r="K9" s="110" t="s">
        <v>342</v>
      </c>
      <c r="L9" s="110" t="s">
        <v>360</v>
      </c>
      <c r="M9" s="178" t="s">
        <v>374</v>
      </c>
      <c r="N9" s="177" t="s">
        <v>623</v>
      </c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</row>
    <row r="10" spans="1:28" ht="17" thickBot="1">
      <c r="A10" s="176" t="s">
        <v>531</v>
      </c>
      <c r="B10" s="355"/>
      <c r="C10" s="356"/>
      <c r="D10" s="356"/>
      <c r="E10" s="356"/>
      <c r="F10" s="356"/>
      <c r="G10" s="356"/>
      <c r="H10" s="356"/>
      <c r="I10" s="356"/>
      <c r="J10" s="356"/>
      <c r="K10" s="356"/>
      <c r="L10" s="356"/>
      <c r="M10" s="35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</row>
    <row r="11" spans="1:28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</row>
    <row r="12" spans="1:28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624</v>
      </c>
      <c r="N12" s="175">
        <v>2</v>
      </c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</row>
    <row r="13" spans="1:28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522</v>
      </c>
      <c r="P13" s="118"/>
      <c r="Q13" s="118"/>
      <c r="R13" s="118"/>
      <c r="S13" s="130" t="s">
        <v>523</v>
      </c>
      <c r="T13" s="119"/>
      <c r="U13" s="119"/>
      <c r="V13" s="119"/>
      <c r="W13" s="118"/>
      <c r="X13" s="118"/>
      <c r="Y13" s="118"/>
      <c r="Z13" s="118"/>
      <c r="AA13" s="118"/>
      <c r="AB13" s="118"/>
    </row>
    <row r="14" spans="1:28" ht="39" customHeight="1" thickBot="1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71" t="s">
        <v>532</v>
      </c>
      <c r="P14" s="146" t="s">
        <v>533</v>
      </c>
      <c r="Q14" s="128" t="str">
        <f>"Total Volume (uL) "&amp;T3&amp;" rxn + 10% error"</f>
        <v>Total Volume (uL) 84 rxn + 10% error</v>
      </c>
      <c r="R14" s="118"/>
      <c r="S14" s="170" t="s">
        <v>532</v>
      </c>
      <c r="T14" s="169" t="s">
        <v>533</v>
      </c>
      <c r="U14" s="169" t="str">
        <f>"Total Vol (uL)
"&amp;T4&amp;" rxn+10% error"</f>
        <v>Total Vol (uL)
7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</row>
    <row r="15" spans="1:28" ht="48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67" t="s">
        <v>536</v>
      </c>
      <c r="P15" s="166">
        <v>0.6</v>
      </c>
      <c r="Q15" s="165">
        <f>P15*$T$3*1.1</f>
        <v>55.440000000000005</v>
      </c>
      <c r="R15" s="118"/>
      <c r="S15" s="164" t="s">
        <v>548</v>
      </c>
      <c r="T15" s="163">
        <v>2</v>
      </c>
      <c r="U15" s="163">
        <f>(T15*$T$4*1.1)</f>
        <v>15.400000000000002</v>
      </c>
      <c r="V15" s="162">
        <f>U15*$T$5*1.1</f>
        <v>203.28000000000003</v>
      </c>
      <c r="W15" s="118"/>
      <c r="X15" s="118"/>
      <c r="Y15" s="118"/>
      <c r="Z15" s="118"/>
      <c r="AA15" s="118"/>
      <c r="AB15" s="118"/>
    </row>
    <row r="16" spans="1:28">
      <c r="A16" s="117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60" t="s">
        <v>538</v>
      </c>
      <c r="P16" s="159">
        <v>0.4</v>
      </c>
      <c r="Q16" s="158">
        <f>P16*$T$3*1.1</f>
        <v>36.960000000000008</v>
      </c>
      <c r="R16" s="118"/>
      <c r="S16" s="125" t="s">
        <v>550</v>
      </c>
      <c r="T16" s="161">
        <v>1</v>
      </c>
      <c r="U16" s="163">
        <f>(T16*$T$4*1.1)</f>
        <v>7.7000000000000011</v>
      </c>
      <c r="V16" s="162">
        <f t="shared" ref="V16:V17" si="0">U16*$T$5*1.1</f>
        <v>101.64000000000001</v>
      </c>
      <c r="W16" s="118"/>
      <c r="X16" s="118"/>
      <c r="Y16" s="118"/>
      <c r="Z16" s="118"/>
      <c r="AA16" s="118"/>
      <c r="AB16" s="118"/>
    </row>
    <row r="17" spans="1:28" ht="17" thickBot="1">
      <c r="A17" s="117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60" t="s">
        <v>540</v>
      </c>
      <c r="P17" s="159">
        <v>0.6</v>
      </c>
      <c r="Q17" s="158">
        <f>P17*$T$3*1.1</f>
        <v>55.440000000000005</v>
      </c>
      <c r="R17" s="118"/>
      <c r="S17" s="157" t="s">
        <v>552</v>
      </c>
      <c r="T17" s="156">
        <v>1</v>
      </c>
      <c r="U17" s="163">
        <f>(T17*$T$4*1.1)</f>
        <v>7.7000000000000011</v>
      </c>
      <c r="V17" s="162">
        <f t="shared" si="0"/>
        <v>101.64000000000001</v>
      </c>
      <c r="W17" s="118"/>
      <c r="X17" s="118"/>
      <c r="Y17" s="118"/>
      <c r="Z17" s="118"/>
      <c r="AA17" s="118"/>
      <c r="AB17" s="118"/>
    </row>
    <row r="18" spans="1:28" ht="17" thickBot="1">
      <c r="A18" s="117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55" t="s">
        <v>542</v>
      </c>
      <c r="P18" s="154">
        <v>0.4</v>
      </c>
      <c r="Q18" s="153">
        <f>P18*$T$3*1.1</f>
        <v>36.960000000000008</v>
      </c>
      <c r="R18" s="118"/>
      <c r="S18" s="152" t="s">
        <v>543</v>
      </c>
      <c r="T18" s="151">
        <f>SUM(T15:T17)</f>
        <v>4</v>
      </c>
      <c r="U18" s="151">
        <f>SUM(U15:U17)</f>
        <v>30.800000000000004</v>
      </c>
      <c r="V18" s="362">
        <f>SUM(V15:V17)</f>
        <v>406.56000000000006</v>
      </c>
      <c r="W18" s="118"/>
      <c r="X18" s="118"/>
      <c r="Y18" s="118"/>
      <c r="Z18" s="118"/>
      <c r="AA18" s="118"/>
      <c r="AB18" s="118"/>
    </row>
    <row r="19" spans="1:28" ht="17" thickBot="1">
      <c r="A19" s="117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50" t="s">
        <v>543</v>
      </c>
      <c r="P19" s="149">
        <f>SUM(P15:P18)</f>
        <v>2</v>
      </c>
      <c r="Q19" s="148">
        <f>SUM(Q15:Q18)</f>
        <v>184.8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</row>
    <row r="20" spans="1:28" ht="17" thickBot="1">
      <c r="A20" s="117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47"/>
      <c r="P20" s="147"/>
      <c r="Q20" s="147"/>
      <c r="R20" s="118"/>
      <c r="S20" s="130" t="s">
        <v>523</v>
      </c>
      <c r="T20" s="119"/>
      <c r="U20" s="119"/>
      <c r="V20" s="119"/>
      <c r="W20" s="130" t="s">
        <v>523</v>
      </c>
      <c r="X20" s="119"/>
      <c r="Y20" s="119"/>
      <c r="Z20" s="119"/>
      <c r="AA20" s="130" t="s">
        <v>523</v>
      </c>
      <c r="AB20" s="119"/>
    </row>
    <row r="21" spans="1:28" ht="37" customHeight="1" thickBot="1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31"/>
      <c r="O21" s="117"/>
      <c r="P21" s="117"/>
      <c r="Q21" s="117"/>
      <c r="R21" s="117"/>
      <c r="S21" s="129" t="s">
        <v>534</v>
      </c>
      <c r="T21" s="146" t="s">
        <v>533</v>
      </c>
      <c r="U21" s="128" t="s">
        <v>535</v>
      </c>
      <c r="V21" s="145"/>
      <c r="W21" s="129" t="s">
        <v>544</v>
      </c>
      <c r="X21" s="146" t="s">
        <v>533</v>
      </c>
      <c r="Y21" s="128" t="s">
        <v>535</v>
      </c>
      <c r="Z21" s="145"/>
      <c r="AA21" s="129" t="s">
        <v>532</v>
      </c>
      <c r="AB21" s="128" t="s">
        <v>533</v>
      </c>
    </row>
    <row r="22" spans="1:28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31"/>
      <c r="O22" s="117"/>
      <c r="P22" s="117"/>
      <c r="Q22" s="117"/>
      <c r="R22" s="117"/>
      <c r="S22" s="144" t="s">
        <v>537</v>
      </c>
      <c r="T22" s="143">
        <v>0.5</v>
      </c>
      <c r="U22" s="366">
        <f>T22*$T$4*1.1*$T$5*1.1*1.1</f>
        <v>55.902000000000015</v>
      </c>
      <c r="V22" s="138"/>
      <c r="W22" s="144" t="s">
        <v>545</v>
      </c>
      <c r="X22" s="143">
        <v>0.5</v>
      </c>
      <c r="Y22" s="142">
        <f>X22*$T$4*1.1</f>
        <v>3.8500000000000005</v>
      </c>
      <c r="Z22" s="138"/>
      <c r="AA22" s="127" t="s">
        <v>546</v>
      </c>
      <c r="AB22" s="126">
        <v>15</v>
      </c>
    </row>
    <row r="23" spans="1:28" ht="49" thickBot="1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31"/>
      <c r="O23" s="117"/>
      <c r="P23" s="117"/>
      <c r="Q23" s="117"/>
      <c r="R23" s="117"/>
      <c r="S23" s="141" t="s">
        <v>539</v>
      </c>
      <c r="T23" s="140">
        <v>0.5</v>
      </c>
      <c r="U23" s="367">
        <f>T23*$T$4*1.1*$T$5*1.1*1.1</f>
        <v>55.902000000000015</v>
      </c>
      <c r="V23" s="138"/>
      <c r="W23" s="141" t="s">
        <v>547</v>
      </c>
      <c r="X23" s="140">
        <v>0.5</v>
      </c>
      <c r="Y23" s="139">
        <f>X23*$T$4*1.1</f>
        <v>3.8500000000000005</v>
      </c>
      <c r="Z23" s="138"/>
      <c r="AA23" s="137" t="s">
        <v>548</v>
      </c>
      <c r="AB23" s="124">
        <v>2</v>
      </c>
    </row>
    <row r="24" spans="1:28" ht="17" thickBot="1">
      <c r="A24" s="117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31"/>
      <c r="O24" s="117"/>
      <c r="P24" s="117"/>
      <c r="Q24" s="117"/>
      <c r="R24" s="117"/>
      <c r="S24" s="136" t="s">
        <v>541</v>
      </c>
      <c r="T24" s="135">
        <v>1</v>
      </c>
      <c r="U24" s="368">
        <f>SUM(U22:U23)</f>
        <v>111.80400000000003</v>
      </c>
      <c r="V24" s="133"/>
      <c r="W24" s="136" t="s">
        <v>549</v>
      </c>
      <c r="X24" s="135">
        <v>1</v>
      </c>
      <c r="Y24" s="134">
        <f>SUM(Y22:Y23)</f>
        <v>7.7000000000000011</v>
      </c>
      <c r="Z24" s="133"/>
      <c r="AA24" s="125" t="s">
        <v>550</v>
      </c>
      <c r="AB24" s="124">
        <v>1</v>
      </c>
    </row>
    <row r="25" spans="1:28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31"/>
      <c r="O25" s="117"/>
      <c r="P25" s="117"/>
      <c r="Q25" s="117"/>
      <c r="R25" s="117"/>
      <c r="S25" s="119"/>
      <c r="T25" s="117"/>
      <c r="U25" s="117"/>
      <c r="V25" s="117"/>
      <c r="W25" s="132" t="s">
        <v>625</v>
      </c>
      <c r="X25" s="117"/>
      <c r="Y25" s="119"/>
      <c r="Z25" s="119"/>
      <c r="AA25" s="125" t="s">
        <v>551</v>
      </c>
      <c r="AB25" s="124">
        <v>1</v>
      </c>
    </row>
    <row r="26" spans="1:28" ht="17" thickBot="1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31"/>
      <c r="O26" s="117"/>
      <c r="P26" s="117"/>
      <c r="Q26" s="117"/>
      <c r="R26" s="117"/>
      <c r="S26" s="117"/>
      <c r="T26" s="117"/>
      <c r="U26" s="130" t="s">
        <v>523</v>
      </c>
      <c r="V26" s="119"/>
      <c r="W26" s="117"/>
      <c r="X26" s="117"/>
      <c r="Y26" s="117"/>
      <c r="Z26" s="117"/>
      <c r="AA26" s="123" t="s">
        <v>552</v>
      </c>
      <c r="AB26" s="122">
        <v>1</v>
      </c>
    </row>
    <row r="27" spans="1:28" ht="52" customHeight="1" thickBot="1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31"/>
      <c r="O27" s="130"/>
      <c r="P27" s="130"/>
      <c r="Q27" s="119"/>
      <c r="R27" s="119"/>
      <c r="S27" s="119"/>
      <c r="T27" s="119"/>
      <c r="U27" s="129" t="s">
        <v>626</v>
      </c>
      <c r="V27" s="128" t="str">
        <f>"Total Vol (uL) "&amp;
$T$4&amp;" rxn + 10% error"</f>
        <v>Total Vol (uL) 7 rxn + 10% error</v>
      </c>
      <c r="W27" s="117"/>
      <c r="X27" s="117"/>
      <c r="Y27" s="117"/>
      <c r="Z27" s="117"/>
      <c r="AA27" s="121" t="s">
        <v>543</v>
      </c>
      <c r="AB27" s="120">
        <f>SUM(AB22:AB26)</f>
        <v>20</v>
      </c>
    </row>
    <row r="28" spans="1:28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27" t="s">
        <v>627</v>
      </c>
      <c r="V28" s="126">
        <f>T18*$T$4*1.1</f>
        <v>30.800000000000004</v>
      </c>
      <c r="W28" s="117"/>
      <c r="X28" s="117"/>
      <c r="Y28" s="117"/>
      <c r="Z28" s="117"/>
      <c r="AA28" s="119"/>
      <c r="AB28" s="119"/>
    </row>
    <row r="29" spans="1:28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25" t="s">
        <v>551</v>
      </c>
      <c r="V29" s="124">
        <f>AB25*$T$4*1.1</f>
        <v>7.7000000000000011</v>
      </c>
      <c r="W29" s="117"/>
      <c r="X29" s="117"/>
      <c r="Y29" s="117"/>
      <c r="Z29" s="117"/>
      <c r="AA29" s="117"/>
      <c r="AB29" s="117"/>
    </row>
    <row r="30" spans="1:28" ht="17" thickBot="1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23" t="s">
        <v>546</v>
      </c>
      <c r="V30" s="122">
        <f>AB22*$T$4*1.1</f>
        <v>115.50000000000001</v>
      </c>
      <c r="W30" s="117"/>
      <c r="X30" s="117"/>
      <c r="Y30" s="117"/>
      <c r="Z30" s="117"/>
      <c r="AA30" s="117"/>
      <c r="AB30" s="117"/>
    </row>
    <row r="31" spans="1:28" ht="17" thickBot="1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21" t="s">
        <v>543</v>
      </c>
      <c r="V31" s="120">
        <f>SUM(V28:V30)</f>
        <v>154.00000000000003</v>
      </c>
      <c r="W31" s="117"/>
      <c r="X31" s="117"/>
      <c r="Y31" s="117"/>
      <c r="Z31" s="117"/>
      <c r="AA31" s="117"/>
      <c r="AB31" s="117"/>
    </row>
    <row r="32" spans="1:28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8"/>
      <c r="V32" s="118"/>
      <c r="W32" s="117"/>
      <c r="X32" s="117"/>
      <c r="Y32" s="117"/>
      <c r="Z32" s="117"/>
      <c r="AA32" s="117"/>
      <c r="AB32" s="117"/>
    </row>
    <row r="33" spans="1:28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9"/>
      <c r="Q33" s="119"/>
      <c r="R33" s="119"/>
      <c r="S33" s="119"/>
      <c r="T33" s="119"/>
      <c r="U33" s="118" t="s">
        <v>628</v>
      </c>
      <c r="V33" s="118"/>
      <c r="W33" s="117"/>
      <c r="X33" s="117"/>
      <c r="Y33" s="117"/>
      <c r="Z33" s="117"/>
      <c r="AA33" s="119"/>
      <c r="AB33" s="119"/>
    </row>
  </sheetData>
  <pageMargins left="0.7" right="0.7" top="0.75" bottom="0.75" header="0.3" footer="0.3"/>
  <pageSetup scale="41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CEFD-F8DD-864E-8E79-838A7114A3BA}">
  <sheetPr>
    <pageSetUpPr fitToPage="1"/>
  </sheetPr>
  <dimension ref="A1:AB33"/>
  <sheetViews>
    <sheetView workbookViewId="0">
      <selection activeCell="M3" sqref="M3"/>
    </sheetView>
  </sheetViews>
  <sheetFormatPr baseColWidth="10" defaultColWidth="10.7109375" defaultRowHeight="16"/>
  <cols>
    <col min="1" max="1" width="2.140625" style="100" bestFit="1" customWidth="1"/>
    <col min="2" max="10" width="7.42578125" style="100" bestFit="1" customWidth="1"/>
    <col min="11" max="13" width="8.42578125" style="100" bestFit="1" customWidth="1"/>
    <col min="14" max="14" width="12.42578125" style="100" customWidth="1"/>
    <col min="15" max="15" width="11.85546875" style="100" customWidth="1"/>
    <col min="16" max="16" width="7.5703125" style="100" customWidth="1"/>
    <col min="17" max="17" width="14.42578125" style="100" customWidth="1"/>
    <col min="18" max="18" width="2.5703125" style="100" customWidth="1"/>
    <col min="19" max="19" width="11.85546875" style="100" bestFit="1" customWidth="1"/>
    <col min="20" max="20" width="7.42578125" style="100" customWidth="1"/>
    <col min="21" max="21" width="12.85546875" style="100" customWidth="1"/>
    <col min="22" max="22" width="13.5703125" style="100" customWidth="1"/>
    <col min="23" max="23" width="12.5703125" style="100" customWidth="1"/>
    <col min="24" max="25" width="7.7109375" style="100" bestFit="1" customWidth="1"/>
    <col min="26" max="26" width="3.42578125" style="100" customWidth="1"/>
    <col min="27" max="27" width="12.28515625" style="100" customWidth="1"/>
    <col min="28" max="28" width="10.5703125" style="100" bestFit="1" customWidth="1"/>
    <col min="29" max="16384" width="10.7109375" style="100"/>
  </cols>
  <sheetData>
    <row r="1" spans="1:28">
      <c r="A1" s="185"/>
      <c r="B1" s="177" t="s">
        <v>605</v>
      </c>
      <c r="C1" s="177" t="s">
        <v>606</v>
      </c>
      <c r="D1" s="177" t="s">
        <v>607</v>
      </c>
      <c r="E1" s="177" t="s">
        <v>608</v>
      </c>
      <c r="F1" s="177" t="s">
        <v>609</v>
      </c>
      <c r="G1" s="177" t="s">
        <v>610</v>
      </c>
      <c r="H1" s="177" t="s">
        <v>611</v>
      </c>
      <c r="I1" s="177" t="s">
        <v>612</v>
      </c>
      <c r="J1" s="177" t="s">
        <v>613</v>
      </c>
      <c r="K1" s="177" t="s">
        <v>614</v>
      </c>
      <c r="L1" s="177" t="s">
        <v>615</v>
      </c>
      <c r="M1" s="177" t="s">
        <v>616</v>
      </c>
      <c r="N1" s="173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>
      <c r="A3" s="176" t="s">
        <v>524</v>
      </c>
      <c r="B3" s="207" t="s">
        <v>377</v>
      </c>
      <c r="C3" s="206" t="s">
        <v>388</v>
      </c>
      <c r="D3" s="206" t="s">
        <v>398</v>
      </c>
      <c r="E3" s="206" t="s">
        <v>411</v>
      </c>
      <c r="F3" s="206" t="s">
        <v>421</v>
      </c>
      <c r="G3" s="206" t="s">
        <v>431</v>
      </c>
      <c r="H3" s="206" t="s">
        <v>441</v>
      </c>
      <c r="I3" s="206" t="s">
        <v>451</v>
      </c>
      <c r="J3" s="206" t="s">
        <v>461</v>
      </c>
      <c r="K3" s="206" t="s">
        <v>471</v>
      </c>
      <c r="L3" s="206" t="s">
        <v>481</v>
      </c>
      <c r="M3" s="205" t="s">
        <v>629</v>
      </c>
      <c r="N3" s="177" t="s">
        <v>617</v>
      </c>
      <c r="O3" s="117"/>
      <c r="P3" s="117"/>
      <c r="Q3" s="117"/>
      <c r="R3" s="117"/>
      <c r="S3" s="369" t="s">
        <v>875</v>
      </c>
      <c r="T3" s="131">
        <f>COUNTIF(B3:M10,"*")</f>
        <v>58</v>
      </c>
      <c r="U3" s="117"/>
      <c r="V3" s="117"/>
      <c r="W3" s="117"/>
      <c r="X3" s="117"/>
      <c r="Y3" s="117"/>
      <c r="Z3" s="117"/>
      <c r="AA3" s="117"/>
      <c r="AB3" s="117"/>
    </row>
    <row r="4" spans="1:28">
      <c r="A4" s="176" t="s">
        <v>525</v>
      </c>
      <c r="B4" s="193" t="s">
        <v>379</v>
      </c>
      <c r="C4" s="192" t="s">
        <v>390</v>
      </c>
      <c r="D4" s="192" t="s">
        <v>402</v>
      </c>
      <c r="E4" s="192" t="s">
        <v>413</v>
      </c>
      <c r="F4" s="192" t="s">
        <v>423</v>
      </c>
      <c r="G4" s="192" t="s">
        <v>433</v>
      </c>
      <c r="H4" s="192" t="s">
        <v>443</v>
      </c>
      <c r="I4" s="192" t="s">
        <v>453</v>
      </c>
      <c r="J4" s="192" t="s">
        <v>463</v>
      </c>
      <c r="K4" s="192" t="s">
        <v>473</v>
      </c>
      <c r="L4" s="192" t="s">
        <v>483</v>
      </c>
      <c r="M4" s="192" t="s">
        <v>630</v>
      </c>
      <c r="N4" s="177" t="s">
        <v>618</v>
      </c>
      <c r="O4" s="117"/>
      <c r="P4" s="117"/>
      <c r="Q4" s="117"/>
      <c r="R4" s="117"/>
      <c r="S4" s="369" t="s">
        <v>876</v>
      </c>
      <c r="T4" s="131">
        <f>COUNTIF(B3:B10,"*")</f>
        <v>5</v>
      </c>
      <c r="U4" s="117"/>
      <c r="V4" s="117"/>
      <c r="W4" s="117"/>
      <c r="X4" s="117"/>
      <c r="Y4" s="117"/>
      <c r="Z4" s="117"/>
      <c r="AA4" s="117"/>
      <c r="AB4" s="117"/>
    </row>
    <row r="5" spans="1:28">
      <c r="A5" s="176" t="s">
        <v>526</v>
      </c>
      <c r="B5" s="193" t="s">
        <v>381</v>
      </c>
      <c r="C5" s="192" t="s">
        <v>392</v>
      </c>
      <c r="D5" s="192" t="s">
        <v>404</v>
      </c>
      <c r="E5" s="192" t="s">
        <v>415</v>
      </c>
      <c r="F5" s="192" t="s">
        <v>425</v>
      </c>
      <c r="G5" s="192" t="s">
        <v>435</v>
      </c>
      <c r="H5" s="192" t="s">
        <v>445</v>
      </c>
      <c r="I5" s="192" t="s">
        <v>455</v>
      </c>
      <c r="J5" s="192" t="s">
        <v>465</v>
      </c>
      <c r="K5" s="192" t="s">
        <v>475</v>
      </c>
      <c r="L5" s="192" t="s">
        <v>600</v>
      </c>
      <c r="M5" s="192" t="s">
        <v>631</v>
      </c>
      <c r="N5" s="177" t="s">
        <v>619</v>
      </c>
      <c r="O5" s="117"/>
      <c r="P5" s="117"/>
      <c r="Q5" s="117"/>
      <c r="R5" s="117"/>
      <c r="S5" s="369" t="s">
        <v>877</v>
      </c>
      <c r="T5" s="131">
        <f>COUNTIF(B3:M3,"*")</f>
        <v>12</v>
      </c>
      <c r="U5" s="117"/>
      <c r="V5" s="117"/>
      <c r="W5" s="117"/>
      <c r="X5" s="117"/>
      <c r="Y5" s="117"/>
      <c r="Z5" s="117"/>
      <c r="AA5" s="117"/>
      <c r="AB5" s="117"/>
    </row>
    <row r="6" spans="1:28">
      <c r="A6" s="176" t="s">
        <v>527</v>
      </c>
      <c r="B6" s="193" t="s">
        <v>383</v>
      </c>
      <c r="C6" s="192" t="s">
        <v>394</v>
      </c>
      <c r="D6" s="192" t="s">
        <v>406</v>
      </c>
      <c r="E6" s="192" t="s">
        <v>417</v>
      </c>
      <c r="F6" s="192" t="s">
        <v>427</v>
      </c>
      <c r="G6" s="192" t="s">
        <v>437</v>
      </c>
      <c r="H6" s="192" t="s">
        <v>447</v>
      </c>
      <c r="I6" s="192" t="s">
        <v>457</v>
      </c>
      <c r="J6" s="192" t="s">
        <v>467</v>
      </c>
      <c r="K6" s="192" t="s">
        <v>477</v>
      </c>
      <c r="L6" s="192" t="s">
        <v>601</v>
      </c>
      <c r="M6" s="376"/>
      <c r="N6" s="177" t="s">
        <v>620</v>
      </c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</row>
    <row r="7" spans="1:28">
      <c r="A7" s="176" t="s">
        <v>528</v>
      </c>
      <c r="B7" s="193" t="s">
        <v>386</v>
      </c>
      <c r="C7" s="192" t="s">
        <v>396</v>
      </c>
      <c r="D7" s="192" t="s">
        <v>409</v>
      </c>
      <c r="E7" s="192" t="s">
        <v>419</v>
      </c>
      <c r="F7" s="192" t="s">
        <v>429</v>
      </c>
      <c r="G7" s="192" t="s">
        <v>439</v>
      </c>
      <c r="H7" s="192" t="s">
        <v>449</v>
      </c>
      <c r="I7" s="192" t="s">
        <v>459</v>
      </c>
      <c r="J7" s="192" t="s">
        <v>469</v>
      </c>
      <c r="K7" s="192" t="s">
        <v>479</v>
      </c>
      <c r="L7" s="192" t="s">
        <v>602</v>
      </c>
      <c r="M7" s="376"/>
      <c r="N7" s="177" t="s">
        <v>621</v>
      </c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</row>
    <row r="8" spans="1:28">
      <c r="A8" s="176" t="s">
        <v>529</v>
      </c>
      <c r="B8" s="378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6"/>
      <c r="N8" s="17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</row>
    <row r="9" spans="1:28">
      <c r="A9" s="176" t="s">
        <v>530</v>
      </c>
      <c r="B9" s="378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6"/>
      <c r="N9" s="17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</row>
    <row r="10" spans="1:28" ht="17" thickBot="1">
      <c r="A10" s="176" t="s">
        <v>531</v>
      </c>
      <c r="B10" s="380"/>
      <c r="C10" s="381"/>
      <c r="D10" s="381"/>
      <c r="E10" s="381"/>
      <c r="F10" s="381"/>
      <c r="G10" s="381"/>
      <c r="H10" s="381"/>
      <c r="I10" s="381"/>
      <c r="J10" s="381"/>
      <c r="K10" s="381"/>
      <c r="L10" s="381"/>
      <c r="M10" s="377"/>
      <c r="N10" s="17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</row>
    <row r="11" spans="1:28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</row>
    <row r="12" spans="1:28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624</v>
      </c>
      <c r="N12" s="175">
        <v>3</v>
      </c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</row>
    <row r="13" spans="1:28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522</v>
      </c>
      <c r="P13" s="118"/>
      <c r="Q13" s="118"/>
      <c r="R13" s="118"/>
      <c r="S13" s="130" t="s">
        <v>523</v>
      </c>
      <c r="T13" s="119"/>
      <c r="U13" s="119"/>
      <c r="V13" s="119"/>
      <c r="W13" s="118"/>
      <c r="X13" s="118"/>
      <c r="Y13" s="118"/>
      <c r="Z13" s="118"/>
      <c r="AA13" s="118"/>
      <c r="AB13" s="118"/>
    </row>
    <row r="14" spans="1:28" ht="49" thickBot="1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71" t="s">
        <v>532</v>
      </c>
      <c r="P14" s="146" t="s">
        <v>533</v>
      </c>
      <c r="Q14" s="128" t="str">
        <f>"Total Volume (uL) "&amp;T3&amp;" rxn + 10% error"</f>
        <v>Total Volume (uL) 58 rxn + 10% error</v>
      </c>
      <c r="R14" s="118"/>
      <c r="S14" s="170" t="s">
        <v>532</v>
      </c>
      <c r="T14" s="169" t="s">
        <v>533</v>
      </c>
      <c r="U14" s="169" t="str">
        <f>"Total Vol (uL)
"&amp;T4&amp;" rxn+10% error"</f>
        <v>Total Vol (uL)
5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</row>
    <row r="15" spans="1:28" ht="48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67" t="s">
        <v>536</v>
      </c>
      <c r="P15" s="166">
        <v>0.6</v>
      </c>
      <c r="Q15" s="165">
        <f>P15*$T$3*1.1</f>
        <v>38.28</v>
      </c>
      <c r="R15" s="118"/>
      <c r="S15" s="164" t="s">
        <v>548</v>
      </c>
      <c r="T15" s="163">
        <v>2</v>
      </c>
      <c r="U15" s="163">
        <f>(T15*$T$4*1.1)</f>
        <v>11</v>
      </c>
      <c r="V15" s="162">
        <f>U15*$T$5*1.1</f>
        <v>145.20000000000002</v>
      </c>
      <c r="W15" s="118"/>
      <c r="X15" s="118"/>
      <c r="Y15" s="118"/>
      <c r="Z15" s="118"/>
      <c r="AA15" s="118"/>
      <c r="AB15" s="118"/>
    </row>
    <row r="16" spans="1:28">
      <c r="A16" s="117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60" t="s">
        <v>538</v>
      </c>
      <c r="P16" s="159">
        <v>0.4</v>
      </c>
      <c r="Q16" s="158">
        <f>P16*$T$3*1.1</f>
        <v>25.520000000000007</v>
      </c>
      <c r="R16" s="118"/>
      <c r="S16" s="125" t="s">
        <v>550</v>
      </c>
      <c r="T16" s="161">
        <v>1</v>
      </c>
      <c r="U16" s="163">
        <f>(T16*$T$4*1.1)</f>
        <v>5.5</v>
      </c>
      <c r="V16" s="162">
        <f t="shared" ref="V16:V17" si="0">U16*$T$5*1.1</f>
        <v>72.600000000000009</v>
      </c>
      <c r="W16" s="118"/>
      <c r="X16" s="118"/>
      <c r="Y16" s="118"/>
      <c r="Z16" s="118"/>
      <c r="AA16" s="118"/>
      <c r="AB16" s="118"/>
    </row>
    <row r="17" spans="1:28" ht="17" thickBot="1">
      <c r="A17" s="117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60" t="s">
        <v>540</v>
      </c>
      <c r="P17" s="159">
        <v>0.6</v>
      </c>
      <c r="Q17" s="158">
        <f>P17*$T$3*1.1</f>
        <v>38.28</v>
      </c>
      <c r="R17" s="118"/>
      <c r="S17" s="157" t="s">
        <v>552</v>
      </c>
      <c r="T17" s="156">
        <v>1</v>
      </c>
      <c r="U17" s="163">
        <f>(T17*$T$4*1.1)</f>
        <v>5.5</v>
      </c>
      <c r="V17" s="162">
        <f t="shared" si="0"/>
        <v>72.600000000000009</v>
      </c>
      <c r="W17" s="118"/>
      <c r="X17" s="118"/>
      <c r="Y17" s="118"/>
      <c r="Z17" s="118"/>
      <c r="AA17" s="118"/>
      <c r="AB17" s="118"/>
    </row>
    <row r="18" spans="1:28" ht="17" thickBot="1">
      <c r="A18" s="117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55" t="s">
        <v>542</v>
      </c>
      <c r="P18" s="154">
        <v>0.4</v>
      </c>
      <c r="Q18" s="153">
        <f>P18*$T$3*1.1</f>
        <v>25.520000000000007</v>
      </c>
      <c r="R18" s="118"/>
      <c r="S18" s="152" t="s">
        <v>543</v>
      </c>
      <c r="T18" s="151">
        <f>SUM(T15:T17)</f>
        <v>4</v>
      </c>
      <c r="U18" s="151">
        <f>SUM(U15:U17)</f>
        <v>22</v>
      </c>
      <c r="V18" s="362">
        <f>SUM(V15:V17)</f>
        <v>290.40000000000003</v>
      </c>
      <c r="W18" s="118"/>
      <c r="X18" s="118"/>
      <c r="Y18" s="118"/>
      <c r="Z18" s="118"/>
      <c r="AA18" s="118"/>
      <c r="AB18" s="118"/>
    </row>
    <row r="19" spans="1:28" ht="17" thickBot="1">
      <c r="A19" s="117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50" t="s">
        <v>543</v>
      </c>
      <c r="P19" s="149">
        <f>SUM(P15:P18)</f>
        <v>2</v>
      </c>
      <c r="Q19" s="148">
        <f>SUM(Q15:Q18)</f>
        <v>127.60000000000002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</row>
    <row r="20" spans="1:28" ht="17" thickBot="1">
      <c r="A20" s="117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47"/>
      <c r="P20" s="147"/>
      <c r="Q20" s="147"/>
      <c r="R20" s="118"/>
      <c r="S20" s="130" t="s">
        <v>523</v>
      </c>
      <c r="T20" s="119"/>
      <c r="U20" s="119"/>
      <c r="V20" s="119"/>
      <c r="W20" s="130" t="s">
        <v>523</v>
      </c>
      <c r="X20" s="119"/>
      <c r="Y20" s="119"/>
      <c r="Z20" s="119"/>
      <c r="AA20" s="130" t="s">
        <v>523</v>
      </c>
      <c r="AB20" s="119"/>
    </row>
    <row r="21" spans="1:28" ht="31.5" customHeight="1" thickBot="1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31"/>
      <c r="O21" s="117"/>
      <c r="P21" s="117"/>
      <c r="Q21" s="117"/>
      <c r="R21" s="117"/>
      <c r="S21" s="129" t="s">
        <v>534</v>
      </c>
      <c r="T21" s="146" t="s">
        <v>533</v>
      </c>
      <c r="U21" s="128" t="s">
        <v>535</v>
      </c>
      <c r="V21" s="145"/>
      <c r="W21" s="129" t="s">
        <v>544</v>
      </c>
      <c r="X21" s="146" t="s">
        <v>533</v>
      </c>
      <c r="Y21" s="128" t="s">
        <v>535</v>
      </c>
      <c r="Z21" s="145"/>
      <c r="AA21" s="129" t="s">
        <v>532</v>
      </c>
      <c r="AB21" s="128" t="s">
        <v>533</v>
      </c>
    </row>
    <row r="22" spans="1:28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31"/>
      <c r="O22" s="117"/>
      <c r="P22" s="117"/>
      <c r="Q22" s="117"/>
      <c r="R22" s="117"/>
      <c r="S22" s="144" t="s">
        <v>537</v>
      </c>
      <c r="T22" s="143">
        <v>0.5</v>
      </c>
      <c r="U22" s="142">
        <f>T22*$T$4*1.1*$T$5*1.1*1.1</f>
        <v>39.930000000000007</v>
      </c>
      <c r="V22" s="138"/>
      <c r="W22" s="144" t="s">
        <v>545</v>
      </c>
      <c r="X22" s="143">
        <v>0.5</v>
      </c>
      <c r="Y22" s="142">
        <f>X22*$T$4*1.1</f>
        <v>2.75</v>
      </c>
      <c r="Z22" s="138"/>
      <c r="AA22" s="127" t="s">
        <v>546</v>
      </c>
      <c r="AB22" s="126">
        <v>15</v>
      </c>
    </row>
    <row r="23" spans="1:28" ht="49" thickBot="1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31"/>
      <c r="O23" s="117"/>
      <c r="P23" s="117"/>
      <c r="Q23" s="117"/>
      <c r="R23" s="117"/>
      <c r="S23" s="141" t="s">
        <v>539</v>
      </c>
      <c r="T23" s="140">
        <v>0.5</v>
      </c>
      <c r="U23" s="139">
        <f>T23*$T$4*1.1*$T$5*1.1*1.1</f>
        <v>39.930000000000007</v>
      </c>
      <c r="V23" s="138"/>
      <c r="W23" s="141" t="s">
        <v>547</v>
      </c>
      <c r="X23" s="140">
        <v>0.5</v>
      </c>
      <c r="Y23" s="139">
        <f>X23*$T$4*1.1</f>
        <v>2.75</v>
      </c>
      <c r="Z23" s="138"/>
      <c r="AA23" s="137" t="s">
        <v>548</v>
      </c>
      <c r="AB23" s="124">
        <v>2</v>
      </c>
    </row>
    <row r="24" spans="1:28" ht="17" thickBot="1">
      <c r="A24" s="117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31"/>
      <c r="O24" s="117"/>
      <c r="P24" s="117"/>
      <c r="Q24" s="117"/>
      <c r="R24" s="117"/>
      <c r="S24" s="136" t="s">
        <v>541</v>
      </c>
      <c r="T24" s="135">
        <v>1</v>
      </c>
      <c r="U24" s="134">
        <f>SUM(U22:U23)</f>
        <v>79.860000000000014</v>
      </c>
      <c r="V24" s="133"/>
      <c r="W24" s="136" t="s">
        <v>549</v>
      </c>
      <c r="X24" s="135">
        <v>1</v>
      </c>
      <c r="Y24" s="134">
        <f>SUM(Y22:Y23)</f>
        <v>5.5</v>
      </c>
      <c r="Z24" s="133"/>
      <c r="AA24" s="125" t="s">
        <v>550</v>
      </c>
      <c r="AB24" s="124">
        <v>1</v>
      </c>
    </row>
    <row r="25" spans="1:28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31"/>
      <c r="O25" s="117"/>
      <c r="P25" s="117"/>
      <c r="Q25" s="117"/>
      <c r="R25" s="117"/>
      <c r="S25" s="119"/>
      <c r="T25" s="117"/>
      <c r="U25" s="117"/>
      <c r="V25" s="117"/>
      <c r="W25" s="132" t="s">
        <v>625</v>
      </c>
      <c r="X25" s="117"/>
      <c r="Y25" s="119"/>
      <c r="Z25" s="119"/>
      <c r="AA25" s="125" t="s">
        <v>551</v>
      </c>
      <c r="AB25" s="124">
        <v>1</v>
      </c>
    </row>
    <row r="26" spans="1:28" ht="17" thickBot="1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31"/>
      <c r="O26" s="117"/>
      <c r="P26" s="117"/>
      <c r="Q26" s="117"/>
      <c r="R26" s="117"/>
      <c r="S26" s="117"/>
      <c r="T26" s="117"/>
      <c r="U26" s="130" t="s">
        <v>523</v>
      </c>
      <c r="V26" s="119"/>
      <c r="W26" s="117"/>
      <c r="X26" s="117"/>
      <c r="Y26" s="117"/>
      <c r="Z26" s="117"/>
      <c r="AA26" s="123" t="s">
        <v>552</v>
      </c>
      <c r="AB26" s="122">
        <v>1</v>
      </c>
    </row>
    <row r="27" spans="1:28" ht="52" customHeight="1" thickBot="1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31"/>
      <c r="O27" s="130"/>
      <c r="P27" s="130"/>
      <c r="Q27" s="119"/>
      <c r="R27" s="119"/>
      <c r="S27" s="119"/>
      <c r="T27" s="119"/>
      <c r="U27" s="129" t="s">
        <v>626</v>
      </c>
      <c r="V27" s="128" t="str">
        <f>"Total Vol (uL) "&amp;
$T$4&amp;" rxn + 10% error"</f>
        <v>Total Vol (uL) 5 rxn + 10% error</v>
      </c>
      <c r="W27" s="117"/>
      <c r="X27" s="117"/>
      <c r="Y27" s="117"/>
      <c r="Z27" s="117"/>
      <c r="AA27" s="121" t="s">
        <v>543</v>
      </c>
      <c r="AB27" s="120">
        <f>SUM(AB22:AB26)</f>
        <v>20</v>
      </c>
    </row>
    <row r="28" spans="1:28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27" t="s">
        <v>627</v>
      </c>
      <c r="V28" s="126">
        <f>T18*$T$4*1.1</f>
        <v>22</v>
      </c>
      <c r="W28" s="117"/>
      <c r="X28" s="117"/>
      <c r="Y28" s="117"/>
      <c r="Z28" s="117"/>
      <c r="AA28" s="119"/>
      <c r="AB28" s="119"/>
    </row>
    <row r="29" spans="1:28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25" t="s">
        <v>551</v>
      </c>
      <c r="V29" s="124">
        <f>AB25*$T$4*1.1</f>
        <v>5.5</v>
      </c>
      <c r="W29" s="117"/>
      <c r="X29" s="117"/>
      <c r="Y29" s="117"/>
      <c r="Z29" s="117"/>
      <c r="AA29" s="117"/>
      <c r="AB29" s="117"/>
    </row>
    <row r="30" spans="1:28" ht="17" thickBot="1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23" t="s">
        <v>546</v>
      </c>
      <c r="V30" s="122">
        <f>AB22*$T$4*1.1</f>
        <v>82.5</v>
      </c>
      <c r="W30" s="117"/>
      <c r="X30" s="117"/>
      <c r="Y30" s="117"/>
      <c r="Z30" s="117"/>
      <c r="AA30" s="117"/>
      <c r="AB30" s="117"/>
    </row>
    <row r="31" spans="1:28" ht="17" thickBot="1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21" t="s">
        <v>543</v>
      </c>
      <c r="V31" s="120">
        <f>SUM(V28:V30)</f>
        <v>110</v>
      </c>
      <c r="W31" s="117"/>
      <c r="X31" s="117"/>
      <c r="Y31" s="117"/>
      <c r="Z31" s="117"/>
      <c r="AA31" s="117"/>
      <c r="AB31" s="117"/>
    </row>
    <row r="32" spans="1:28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8"/>
      <c r="V32" s="118"/>
      <c r="W32" s="117"/>
      <c r="X32" s="117"/>
      <c r="Y32" s="117"/>
      <c r="Z32" s="117"/>
      <c r="AA32" s="117"/>
      <c r="AB32" s="117"/>
    </row>
    <row r="33" spans="1:28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9"/>
      <c r="Q33" s="119"/>
      <c r="R33" s="119"/>
      <c r="S33" s="119"/>
      <c r="T33" s="119"/>
      <c r="U33" s="118" t="s">
        <v>628</v>
      </c>
      <c r="V33" s="118"/>
      <c r="W33" s="117"/>
      <c r="X33" s="117"/>
      <c r="Y33" s="117"/>
      <c r="Z33" s="117"/>
      <c r="AA33" s="119"/>
      <c r="AB33" s="119"/>
    </row>
  </sheetData>
  <phoneticPr fontId="9" type="noConversion"/>
  <pageMargins left="0.7" right="0.7" top="0.75" bottom="0.75" header="0.3" footer="0.3"/>
  <pageSetup scale="41" orientation="landscape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D167-1ED0-BB41-B70C-4CC7D0E8E07F}">
  <sheetPr>
    <pageSetUpPr fitToPage="1"/>
  </sheetPr>
  <dimension ref="A1:X29"/>
  <sheetViews>
    <sheetView workbookViewId="0">
      <selection activeCell="O1" sqref="O1:W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3" width="6.42578125" style="100" bestFit="1" customWidth="1"/>
    <col min="4" max="7" width="5.140625" style="100" bestFit="1" customWidth="1"/>
    <col min="8" max="9" width="6.42578125" style="100" bestFit="1" customWidth="1"/>
    <col min="10" max="10" width="5.140625" style="100" bestFit="1" customWidth="1"/>
    <col min="11" max="11" width="6.42578125" style="100" bestFit="1" customWidth="1"/>
    <col min="12" max="12" width="5.140625" style="100" bestFit="1" customWidth="1"/>
    <col min="13" max="13" width="6.42578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32" t="s">
        <v>754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633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32" t="s">
        <v>632</v>
      </c>
      <c r="P2" s="117"/>
      <c r="Q2" s="117"/>
      <c r="R2" s="117"/>
      <c r="S2" s="212"/>
      <c r="T2" s="211" t="s">
        <v>635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N3" s="117"/>
      <c r="O3" s="215" t="s">
        <v>532</v>
      </c>
      <c r="P3" s="214" t="s">
        <v>634</v>
      </c>
      <c r="Q3" s="213" t="str">
        <f>$U$10 &amp;" rxn (+error)"</f>
        <v>87 rxn (+error)</v>
      </c>
      <c r="R3" s="117"/>
      <c r="S3" s="201"/>
      <c r="T3" s="117" t="s">
        <v>559</v>
      </c>
      <c r="U3" s="117" t="s">
        <v>590</v>
      </c>
      <c r="V3" s="117"/>
      <c r="W3" s="200"/>
      <c r="X3" s="117"/>
    </row>
    <row r="4" spans="1:24">
      <c r="A4" s="358" t="s">
        <v>524</v>
      </c>
      <c r="B4" s="115" t="s">
        <v>18</v>
      </c>
      <c r="C4" s="114" t="s">
        <v>35</v>
      </c>
      <c r="D4" s="114" t="s">
        <v>53</v>
      </c>
      <c r="E4" s="114" t="s">
        <v>67</v>
      </c>
      <c r="F4" s="114" t="s">
        <v>82</v>
      </c>
      <c r="G4" s="114" t="s">
        <v>96</v>
      </c>
      <c r="H4" s="114" t="s">
        <v>110</v>
      </c>
      <c r="I4" s="114" t="s">
        <v>124</v>
      </c>
      <c r="J4" s="114" t="s">
        <v>140</v>
      </c>
      <c r="K4" s="114" t="s">
        <v>156</v>
      </c>
      <c r="L4" s="114" t="s">
        <v>170</v>
      </c>
      <c r="M4" s="113" t="s">
        <v>185</v>
      </c>
      <c r="N4" s="117"/>
      <c r="O4" s="210" t="s">
        <v>546</v>
      </c>
      <c r="P4" s="209">
        <v>5.53</v>
      </c>
      <c r="Q4" s="208">
        <f t="shared" ref="Q4:Q9" si="0">P4*$U$10*1.1</f>
        <v>529.221</v>
      </c>
      <c r="R4" s="117"/>
      <c r="S4" s="201"/>
      <c r="T4" s="204" t="s">
        <v>559</v>
      </c>
      <c r="U4" s="203" t="s">
        <v>637</v>
      </c>
      <c r="V4" s="117"/>
      <c r="W4" s="200"/>
      <c r="X4" s="117"/>
    </row>
    <row r="5" spans="1:24">
      <c r="A5" s="358" t="s">
        <v>525</v>
      </c>
      <c r="B5" s="111" t="s">
        <v>23</v>
      </c>
      <c r="C5" s="110" t="s">
        <v>37</v>
      </c>
      <c r="D5" s="110" t="s">
        <v>55</v>
      </c>
      <c r="E5" s="110" t="s">
        <v>69</v>
      </c>
      <c r="F5" s="110" t="s">
        <v>84</v>
      </c>
      <c r="G5" s="110" t="s">
        <v>98</v>
      </c>
      <c r="H5" s="110" t="s">
        <v>112</v>
      </c>
      <c r="I5" s="110" t="s">
        <v>126</v>
      </c>
      <c r="J5" s="110" t="s">
        <v>142</v>
      </c>
      <c r="K5" s="110" t="s">
        <v>158</v>
      </c>
      <c r="L5" s="110" t="s">
        <v>173</v>
      </c>
      <c r="M5" s="112" t="s">
        <v>187</v>
      </c>
      <c r="N5" s="117"/>
      <c r="O5" s="199" t="s">
        <v>636</v>
      </c>
      <c r="P5" s="198">
        <v>7.5</v>
      </c>
      <c r="Q5" s="197">
        <f t="shared" si="0"/>
        <v>717.75000000000011</v>
      </c>
      <c r="R5" s="117"/>
      <c r="S5" s="201"/>
      <c r="T5" s="117" t="s">
        <v>639</v>
      </c>
      <c r="U5" s="200" t="s">
        <v>557</v>
      </c>
      <c r="V5" s="117"/>
      <c r="W5" s="202" t="s">
        <v>640</v>
      </c>
      <c r="X5" s="117"/>
    </row>
    <row r="6" spans="1:24" ht="17" thickBot="1">
      <c r="A6" s="358" t="s">
        <v>526</v>
      </c>
      <c r="B6" s="111" t="s">
        <v>25</v>
      </c>
      <c r="C6" s="110" t="s">
        <v>40</v>
      </c>
      <c r="D6" s="110" t="s">
        <v>57</v>
      </c>
      <c r="E6" s="110" t="s">
        <v>71</v>
      </c>
      <c r="F6" s="110" t="s">
        <v>86</v>
      </c>
      <c r="G6" s="110" t="s">
        <v>100</v>
      </c>
      <c r="H6" s="110" t="s">
        <v>114</v>
      </c>
      <c r="I6" s="110" t="s">
        <v>128</v>
      </c>
      <c r="J6" s="110" t="s">
        <v>144</v>
      </c>
      <c r="K6" s="110" t="s">
        <v>592</v>
      </c>
      <c r="L6" s="110" t="s">
        <v>175</v>
      </c>
      <c r="M6" s="112" t="s">
        <v>189</v>
      </c>
      <c r="N6" s="117"/>
      <c r="O6" s="199" t="s">
        <v>638</v>
      </c>
      <c r="P6" s="198">
        <v>7.0000000000000007E-2</v>
      </c>
      <c r="Q6" s="197">
        <f t="shared" si="0"/>
        <v>6.6990000000000016</v>
      </c>
      <c r="R6" s="117"/>
      <c r="S6" s="201"/>
      <c r="T6" s="195" t="s">
        <v>565</v>
      </c>
      <c r="U6" s="194" t="s">
        <v>557</v>
      </c>
      <c r="V6" s="117"/>
      <c r="W6" s="200"/>
      <c r="X6" s="117"/>
    </row>
    <row r="7" spans="1:24" ht="17" thickBot="1">
      <c r="A7" s="358" t="s">
        <v>527</v>
      </c>
      <c r="B7" s="111" t="s">
        <v>27</v>
      </c>
      <c r="C7" s="110" t="s">
        <v>45</v>
      </c>
      <c r="D7" s="110" t="s">
        <v>59</v>
      </c>
      <c r="E7" s="110" t="s">
        <v>73</v>
      </c>
      <c r="F7" s="110" t="s">
        <v>88</v>
      </c>
      <c r="G7" s="110" t="s">
        <v>102</v>
      </c>
      <c r="H7" s="110" t="s">
        <v>116</v>
      </c>
      <c r="I7" s="110" t="s">
        <v>130</v>
      </c>
      <c r="J7" s="110" t="s">
        <v>146</v>
      </c>
      <c r="K7" s="110" t="s">
        <v>162</v>
      </c>
      <c r="L7" s="110" t="s">
        <v>177</v>
      </c>
      <c r="M7" s="112" t="s">
        <v>191</v>
      </c>
      <c r="N7" s="117"/>
      <c r="O7" s="199" t="s">
        <v>641</v>
      </c>
      <c r="P7" s="198">
        <v>0.7</v>
      </c>
      <c r="Q7" s="197">
        <f t="shared" si="0"/>
        <v>66.990000000000009</v>
      </c>
      <c r="R7" s="117"/>
      <c r="S7" s="196"/>
      <c r="T7" s="195"/>
      <c r="U7" s="195"/>
      <c r="V7" s="195"/>
      <c r="W7" s="194"/>
      <c r="X7" s="117"/>
    </row>
    <row r="8" spans="1:24">
      <c r="A8" s="358" t="s">
        <v>528</v>
      </c>
      <c r="B8" s="111" t="s">
        <v>29</v>
      </c>
      <c r="C8" s="110" t="s">
        <v>47</v>
      </c>
      <c r="D8" s="110" t="s">
        <v>61</v>
      </c>
      <c r="E8" s="110" t="s">
        <v>76</v>
      </c>
      <c r="F8" s="110" t="s">
        <v>90</v>
      </c>
      <c r="G8" s="110" t="s">
        <v>104</v>
      </c>
      <c r="H8" s="110" t="s">
        <v>118</v>
      </c>
      <c r="I8" s="110" t="s">
        <v>132</v>
      </c>
      <c r="J8" s="110" t="s">
        <v>149</v>
      </c>
      <c r="K8" s="110" t="s">
        <v>164</v>
      </c>
      <c r="L8" s="110" t="s">
        <v>179</v>
      </c>
      <c r="M8" s="112" t="s">
        <v>193</v>
      </c>
      <c r="N8" s="117"/>
      <c r="O8" s="199" t="s">
        <v>642</v>
      </c>
      <c r="P8" s="198">
        <v>0.1</v>
      </c>
      <c r="Q8" s="197">
        <f t="shared" si="0"/>
        <v>9.5700000000000021</v>
      </c>
      <c r="R8" s="117"/>
      <c r="S8" s="117"/>
      <c r="T8" s="117"/>
      <c r="U8" s="117"/>
      <c r="V8" s="117"/>
      <c r="W8" s="117"/>
      <c r="X8" s="117"/>
    </row>
    <row r="9" spans="1:24" ht="17" thickBot="1">
      <c r="A9" s="358" t="s">
        <v>529</v>
      </c>
      <c r="B9" s="111" t="s">
        <v>31</v>
      </c>
      <c r="C9" s="110" t="s">
        <v>49</v>
      </c>
      <c r="D9" s="110" t="s">
        <v>63</v>
      </c>
      <c r="E9" s="110" t="s">
        <v>78</v>
      </c>
      <c r="F9" s="110" t="s">
        <v>92</v>
      </c>
      <c r="G9" s="110" t="s">
        <v>106</v>
      </c>
      <c r="H9" s="110" t="s">
        <v>120</v>
      </c>
      <c r="I9" s="110" t="s">
        <v>134</v>
      </c>
      <c r="J9" s="110" t="s">
        <v>152</v>
      </c>
      <c r="K9" s="110" t="s">
        <v>166</v>
      </c>
      <c r="L9" s="110" t="s">
        <v>181</v>
      </c>
      <c r="M9" s="112" t="s">
        <v>195</v>
      </c>
      <c r="N9" s="117"/>
      <c r="O9" s="370" t="s">
        <v>643</v>
      </c>
      <c r="P9" s="371">
        <v>0.1</v>
      </c>
      <c r="Q9" s="372">
        <f t="shared" si="0"/>
        <v>9.5700000000000021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358" t="s">
        <v>530</v>
      </c>
      <c r="B10" s="111" t="s">
        <v>33</v>
      </c>
      <c r="C10" s="110" t="s">
        <v>51</v>
      </c>
      <c r="D10" s="110" t="s">
        <v>65</v>
      </c>
      <c r="E10" s="110" t="s">
        <v>80</v>
      </c>
      <c r="F10" s="110" t="s">
        <v>94</v>
      </c>
      <c r="G10" s="110" t="s">
        <v>108</v>
      </c>
      <c r="H10" s="110" t="s">
        <v>122</v>
      </c>
      <c r="I10" s="110" t="s">
        <v>138</v>
      </c>
      <c r="J10" s="110" t="s">
        <v>154</v>
      </c>
      <c r="K10" s="110" t="s">
        <v>168</v>
      </c>
      <c r="L10" s="110" t="s">
        <v>183</v>
      </c>
      <c r="M10" s="109" t="s">
        <v>197</v>
      </c>
      <c r="N10" s="117"/>
      <c r="O10" s="373" t="s">
        <v>644</v>
      </c>
      <c r="P10" s="374">
        <v>1</v>
      </c>
      <c r="Q10" s="375" t="s">
        <v>645</v>
      </c>
      <c r="R10" s="117"/>
      <c r="S10" s="117"/>
      <c r="T10" s="369" t="s">
        <v>878</v>
      </c>
      <c r="U10" s="131">
        <f>COUNTIF(B4:M11,"*")</f>
        <v>87</v>
      </c>
      <c r="V10" s="117"/>
      <c r="W10" s="117"/>
      <c r="X10" s="117"/>
    </row>
    <row r="11" spans="1:24" ht="17" thickBot="1">
      <c r="A11" s="358" t="s">
        <v>531</v>
      </c>
      <c r="B11" s="187" t="s">
        <v>647</v>
      </c>
      <c r="C11" s="186" t="s">
        <v>647</v>
      </c>
      <c r="D11" s="186" t="s">
        <v>647</v>
      </c>
      <c r="E11" s="381"/>
      <c r="F11" s="381"/>
      <c r="G11" s="381"/>
      <c r="H11" s="381"/>
      <c r="I11" s="381"/>
      <c r="J11" s="381"/>
      <c r="K11" s="381"/>
      <c r="L11" s="381"/>
      <c r="M11" s="377"/>
      <c r="N11" s="117"/>
      <c r="O11" s="190" t="s">
        <v>646</v>
      </c>
      <c r="P11" s="189">
        <f>SUM(P4:P10)</f>
        <v>15</v>
      </c>
      <c r="Q11" s="188">
        <f>SUM(Q4:Q9)</f>
        <v>1339.8</v>
      </c>
      <c r="R11" s="117"/>
      <c r="S11" s="117"/>
      <c r="T11" s="117"/>
      <c r="U11" s="117"/>
      <c r="V11" s="117"/>
      <c r="W11" s="117"/>
      <c r="X11" s="117"/>
    </row>
    <row r="12" spans="1:24">
      <c r="A12" s="117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24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9B542-9A02-AD47-8AFB-741E74D4E9F7}">
  <sheetPr>
    <pageSetUpPr fitToPage="1"/>
  </sheetPr>
  <dimension ref="A1:D98"/>
  <sheetViews>
    <sheetView workbookViewId="0">
      <selection activeCell="H19" sqref="H19"/>
    </sheetView>
  </sheetViews>
  <sheetFormatPr baseColWidth="10" defaultColWidth="10.7109375" defaultRowHeight="16"/>
  <cols>
    <col min="1" max="16384" width="10.7109375" style="100"/>
  </cols>
  <sheetData>
    <row r="1" spans="1:4">
      <c r="A1" t="s">
        <v>648</v>
      </c>
      <c r="B1" t="s">
        <v>649</v>
      </c>
      <c r="C1" t="s">
        <v>650</v>
      </c>
      <c r="D1"/>
    </row>
    <row r="2" spans="1:4">
      <c r="A2" t="s">
        <v>651</v>
      </c>
      <c r="B2" s="359" t="s">
        <v>647</v>
      </c>
      <c r="C2">
        <v>28.62</v>
      </c>
      <c r="D2"/>
    </row>
    <row r="3" spans="1:4">
      <c r="A3" t="s">
        <v>652</v>
      </c>
      <c r="B3" s="359" t="s">
        <v>647</v>
      </c>
      <c r="C3">
        <v>28.42</v>
      </c>
      <c r="D3"/>
    </row>
    <row r="4" spans="1:4">
      <c r="A4" t="s">
        <v>653</v>
      </c>
      <c r="B4" s="359" t="s">
        <v>647</v>
      </c>
      <c r="C4">
        <v>28.15</v>
      </c>
      <c r="D4"/>
    </row>
    <row r="5" spans="1:4">
      <c r="A5" t="s">
        <v>654</v>
      </c>
      <c r="B5" s="359" t="s">
        <v>76</v>
      </c>
      <c r="C5">
        <v>23.31</v>
      </c>
      <c r="D5"/>
    </row>
    <row r="6" spans="1:4">
      <c r="A6" t="s">
        <v>655</v>
      </c>
      <c r="B6" s="359" t="s">
        <v>122</v>
      </c>
      <c r="C6">
        <v>23.12</v>
      </c>
      <c r="D6"/>
    </row>
    <row r="7" spans="1:4">
      <c r="A7" t="s">
        <v>656</v>
      </c>
      <c r="B7" s="359" t="s">
        <v>173</v>
      </c>
      <c r="C7">
        <v>22.98</v>
      </c>
      <c r="D7"/>
    </row>
    <row r="8" spans="1:4">
      <c r="A8" t="s">
        <v>657</v>
      </c>
      <c r="B8" s="359" t="s">
        <v>132</v>
      </c>
      <c r="C8">
        <v>22.87</v>
      </c>
      <c r="D8"/>
    </row>
    <row r="9" spans="1:4">
      <c r="A9" t="s">
        <v>658</v>
      </c>
      <c r="B9" s="359" t="s">
        <v>134</v>
      </c>
      <c r="C9">
        <v>22.83</v>
      </c>
      <c r="D9"/>
    </row>
    <row r="10" spans="1:4">
      <c r="A10" t="s">
        <v>659</v>
      </c>
      <c r="B10" s="359" t="s">
        <v>138</v>
      </c>
      <c r="C10">
        <v>22.8</v>
      </c>
      <c r="D10"/>
    </row>
    <row r="11" spans="1:4">
      <c r="A11" t="s">
        <v>660</v>
      </c>
      <c r="B11" s="359" t="s">
        <v>106</v>
      </c>
      <c r="C11">
        <v>22.74</v>
      </c>
      <c r="D11"/>
    </row>
    <row r="12" spans="1:4">
      <c r="A12" t="s">
        <v>661</v>
      </c>
      <c r="B12" s="359" t="s">
        <v>98</v>
      </c>
      <c r="C12">
        <v>22.73</v>
      </c>
      <c r="D12"/>
    </row>
    <row r="13" spans="1:4">
      <c r="A13" t="s">
        <v>662</v>
      </c>
      <c r="B13" s="359" t="s">
        <v>120</v>
      </c>
      <c r="C13">
        <v>22.7</v>
      </c>
      <c r="D13"/>
    </row>
    <row r="14" spans="1:4">
      <c r="A14" t="s">
        <v>663</v>
      </c>
      <c r="B14" s="359" t="s">
        <v>170</v>
      </c>
      <c r="C14">
        <v>22.67</v>
      </c>
      <c r="D14"/>
    </row>
    <row r="15" spans="1:4">
      <c r="A15" t="s">
        <v>664</v>
      </c>
      <c r="B15" s="359" t="s">
        <v>23</v>
      </c>
      <c r="C15">
        <v>22.62</v>
      </c>
      <c r="D15"/>
    </row>
    <row r="16" spans="1:4">
      <c r="A16" t="s">
        <v>665</v>
      </c>
      <c r="B16" s="359" t="s">
        <v>164</v>
      </c>
      <c r="C16">
        <v>22.59</v>
      </c>
      <c r="D16"/>
    </row>
    <row r="17" spans="1:4">
      <c r="A17" t="s">
        <v>666</v>
      </c>
      <c r="B17" s="359" t="s">
        <v>162</v>
      </c>
      <c r="C17">
        <v>22.49</v>
      </c>
      <c r="D17"/>
    </row>
    <row r="18" spans="1:4">
      <c r="A18" t="s">
        <v>667</v>
      </c>
      <c r="B18" s="359" t="s">
        <v>156</v>
      </c>
      <c r="C18">
        <v>22.48</v>
      </c>
      <c r="D18"/>
    </row>
    <row r="19" spans="1:4">
      <c r="A19" t="s">
        <v>668</v>
      </c>
      <c r="B19" s="359" t="s">
        <v>158</v>
      </c>
      <c r="C19">
        <v>22.46</v>
      </c>
      <c r="D19"/>
    </row>
    <row r="20" spans="1:4">
      <c r="A20" t="s">
        <v>669</v>
      </c>
      <c r="B20" s="359" t="s">
        <v>166</v>
      </c>
      <c r="C20">
        <v>22.41</v>
      </c>
      <c r="D20"/>
    </row>
    <row r="21" spans="1:4">
      <c r="A21" t="s">
        <v>670</v>
      </c>
      <c r="B21" s="359" t="s">
        <v>18</v>
      </c>
      <c r="C21">
        <v>22.4</v>
      </c>
      <c r="D21"/>
    </row>
    <row r="22" spans="1:4">
      <c r="A22" t="s">
        <v>671</v>
      </c>
      <c r="B22" s="359" t="s">
        <v>181</v>
      </c>
      <c r="C22">
        <v>22.33</v>
      </c>
      <c r="D22"/>
    </row>
    <row r="23" spans="1:4">
      <c r="A23" t="s">
        <v>672</v>
      </c>
      <c r="B23" s="359" t="s">
        <v>65</v>
      </c>
      <c r="C23">
        <v>22.33</v>
      </c>
      <c r="D23"/>
    </row>
    <row r="24" spans="1:4">
      <c r="A24" t="s">
        <v>673</v>
      </c>
      <c r="B24" s="359" t="s">
        <v>114</v>
      </c>
      <c r="C24">
        <v>22.22</v>
      </c>
      <c r="D24"/>
    </row>
    <row r="25" spans="1:4">
      <c r="A25" t="s">
        <v>674</v>
      </c>
      <c r="B25" s="359" t="s">
        <v>31</v>
      </c>
      <c r="C25">
        <v>22.2</v>
      </c>
      <c r="D25"/>
    </row>
    <row r="26" spans="1:4">
      <c r="A26" t="s">
        <v>675</v>
      </c>
      <c r="B26" s="359" t="s">
        <v>108</v>
      </c>
      <c r="C26">
        <v>22.2</v>
      </c>
      <c r="D26"/>
    </row>
    <row r="27" spans="1:4">
      <c r="A27" t="s">
        <v>676</v>
      </c>
      <c r="B27" s="359" t="s">
        <v>25</v>
      </c>
      <c r="C27">
        <v>22.19</v>
      </c>
      <c r="D27"/>
    </row>
    <row r="28" spans="1:4">
      <c r="A28" t="s">
        <v>677</v>
      </c>
      <c r="B28" s="359" t="s">
        <v>27</v>
      </c>
      <c r="C28">
        <v>22.18</v>
      </c>
      <c r="D28"/>
    </row>
    <row r="29" spans="1:4">
      <c r="A29" t="s">
        <v>678</v>
      </c>
      <c r="B29" s="359" t="s">
        <v>51</v>
      </c>
      <c r="C29">
        <v>22.14</v>
      </c>
      <c r="D29"/>
    </row>
    <row r="30" spans="1:4">
      <c r="A30" t="s">
        <v>679</v>
      </c>
      <c r="B30" s="359" t="s">
        <v>128</v>
      </c>
      <c r="C30">
        <v>22.11</v>
      </c>
      <c r="D30"/>
    </row>
    <row r="31" spans="1:4">
      <c r="A31" t="s">
        <v>680</v>
      </c>
      <c r="B31" s="359" t="s">
        <v>80</v>
      </c>
      <c r="C31">
        <v>22.11</v>
      </c>
      <c r="D31"/>
    </row>
    <row r="32" spans="1:4">
      <c r="A32" t="s">
        <v>681</v>
      </c>
      <c r="B32" s="359" t="s">
        <v>168</v>
      </c>
      <c r="C32">
        <v>22.11</v>
      </c>
      <c r="D32"/>
    </row>
    <row r="33" spans="1:4">
      <c r="A33" t="s">
        <v>682</v>
      </c>
      <c r="B33" s="359" t="s">
        <v>112</v>
      </c>
      <c r="C33">
        <v>21.99</v>
      </c>
      <c r="D33"/>
    </row>
    <row r="34" spans="1:4">
      <c r="A34" t="s">
        <v>683</v>
      </c>
      <c r="B34" s="359" t="s">
        <v>49</v>
      </c>
      <c r="C34">
        <v>21.99</v>
      </c>
      <c r="D34"/>
    </row>
    <row r="35" spans="1:4">
      <c r="A35" t="s">
        <v>684</v>
      </c>
      <c r="B35" s="359" t="s">
        <v>33</v>
      </c>
      <c r="C35">
        <v>21.97</v>
      </c>
      <c r="D35"/>
    </row>
    <row r="36" spans="1:4">
      <c r="A36" t="s">
        <v>685</v>
      </c>
      <c r="B36" s="359" t="s">
        <v>110</v>
      </c>
      <c r="C36">
        <v>21.94</v>
      </c>
      <c r="D36"/>
    </row>
    <row r="37" spans="1:4">
      <c r="A37" t="s">
        <v>686</v>
      </c>
      <c r="B37" s="359" t="s">
        <v>130</v>
      </c>
      <c r="C37">
        <v>21.93</v>
      </c>
      <c r="D37"/>
    </row>
    <row r="38" spans="1:4">
      <c r="A38" t="s">
        <v>687</v>
      </c>
      <c r="B38" s="359" t="s">
        <v>183</v>
      </c>
      <c r="C38">
        <v>21.91</v>
      </c>
      <c r="D38"/>
    </row>
    <row r="39" spans="1:4">
      <c r="A39" t="s">
        <v>688</v>
      </c>
      <c r="B39" s="359" t="s">
        <v>37</v>
      </c>
      <c r="C39">
        <v>21.9</v>
      </c>
      <c r="D39"/>
    </row>
    <row r="40" spans="1:4">
      <c r="A40" t="s">
        <v>689</v>
      </c>
      <c r="B40" s="359" t="s">
        <v>67</v>
      </c>
      <c r="C40">
        <v>21.89</v>
      </c>
      <c r="D40"/>
    </row>
    <row r="41" spans="1:4">
      <c r="A41" t="s">
        <v>690</v>
      </c>
      <c r="B41" s="359" t="s">
        <v>78</v>
      </c>
      <c r="C41">
        <v>21.86</v>
      </c>
      <c r="D41"/>
    </row>
    <row r="42" spans="1:4">
      <c r="A42" t="s">
        <v>691</v>
      </c>
      <c r="B42" s="359" t="s">
        <v>92</v>
      </c>
      <c r="C42">
        <v>21.86</v>
      </c>
      <c r="D42"/>
    </row>
    <row r="43" spans="1:4">
      <c r="A43" t="s">
        <v>692</v>
      </c>
      <c r="B43" s="359" t="s">
        <v>29</v>
      </c>
      <c r="C43">
        <v>21.82</v>
      </c>
      <c r="D43"/>
    </row>
    <row r="44" spans="1:4">
      <c r="A44" t="s">
        <v>693</v>
      </c>
      <c r="B44" s="359" t="s">
        <v>47</v>
      </c>
      <c r="C44">
        <v>21.82</v>
      </c>
      <c r="D44"/>
    </row>
    <row r="45" spans="1:4">
      <c r="A45" t="s">
        <v>694</v>
      </c>
      <c r="B45" s="359" t="s">
        <v>126</v>
      </c>
      <c r="C45">
        <v>21.81</v>
      </c>
      <c r="D45"/>
    </row>
    <row r="46" spans="1:4">
      <c r="A46" t="s">
        <v>695</v>
      </c>
      <c r="B46" s="359" t="s">
        <v>195</v>
      </c>
      <c r="C46">
        <v>21.77</v>
      </c>
      <c r="D46"/>
    </row>
    <row r="47" spans="1:4">
      <c r="A47" t="s">
        <v>696</v>
      </c>
      <c r="B47" s="359" t="s">
        <v>35</v>
      </c>
      <c r="C47">
        <v>21.76</v>
      </c>
      <c r="D47"/>
    </row>
    <row r="48" spans="1:4">
      <c r="A48" t="s">
        <v>697</v>
      </c>
      <c r="B48" s="359" t="s">
        <v>71</v>
      </c>
      <c r="C48">
        <v>21.74</v>
      </c>
      <c r="D48"/>
    </row>
    <row r="49" spans="1:4">
      <c r="A49" t="s">
        <v>698</v>
      </c>
      <c r="B49" s="359" t="s">
        <v>592</v>
      </c>
      <c r="C49">
        <v>21.73</v>
      </c>
      <c r="D49"/>
    </row>
    <row r="50" spans="1:4">
      <c r="A50" t="s">
        <v>699</v>
      </c>
      <c r="B50" s="359" t="s">
        <v>63</v>
      </c>
      <c r="C50">
        <v>21.73</v>
      </c>
      <c r="D50"/>
    </row>
    <row r="51" spans="1:4">
      <c r="A51" t="s">
        <v>700</v>
      </c>
      <c r="B51" s="359" t="s">
        <v>96</v>
      </c>
      <c r="C51">
        <v>21.71</v>
      </c>
      <c r="D51"/>
    </row>
    <row r="52" spans="1:4">
      <c r="A52" t="s">
        <v>701</v>
      </c>
      <c r="B52" s="359" t="s">
        <v>118</v>
      </c>
      <c r="C52">
        <v>21.69</v>
      </c>
      <c r="D52"/>
    </row>
    <row r="53" spans="1:4">
      <c r="A53" t="s">
        <v>702</v>
      </c>
      <c r="B53" s="359" t="s">
        <v>124</v>
      </c>
      <c r="C53">
        <v>21.67</v>
      </c>
      <c r="D53"/>
    </row>
    <row r="54" spans="1:4">
      <c r="A54" t="s">
        <v>703</v>
      </c>
      <c r="B54" s="359" t="s">
        <v>179</v>
      </c>
      <c r="C54">
        <v>21.66</v>
      </c>
      <c r="D54"/>
    </row>
    <row r="55" spans="1:4">
      <c r="A55" t="s">
        <v>704</v>
      </c>
      <c r="B55" s="359" t="s">
        <v>88</v>
      </c>
      <c r="C55">
        <v>21.6</v>
      </c>
      <c r="D55"/>
    </row>
    <row r="56" spans="1:4">
      <c r="A56" t="s">
        <v>705</v>
      </c>
      <c r="B56" s="359" t="s">
        <v>146</v>
      </c>
      <c r="C56">
        <v>21.57</v>
      </c>
      <c r="D56"/>
    </row>
    <row r="57" spans="1:4">
      <c r="A57" t="s">
        <v>706</v>
      </c>
      <c r="B57" s="359" t="s">
        <v>45</v>
      </c>
      <c r="C57">
        <v>21.54</v>
      </c>
      <c r="D57"/>
    </row>
    <row r="58" spans="1:4">
      <c r="A58" t="s">
        <v>707</v>
      </c>
      <c r="B58" s="359" t="s">
        <v>102</v>
      </c>
      <c r="C58">
        <v>21.53</v>
      </c>
      <c r="D58"/>
    </row>
    <row r="59" spans="1:4">
      <c r="A59" t="s">
        <v>708</v>
      </c>
      <c r="B59" s="359" t="s">
        <v>185</v>
      </c>
      <c r="C59">
        <v>21.5</v>
      </c>
      <c r="D59"/>
    </row>
    <row r="60" spans="1:4">
      <c r="A60" t="s">
        <v>709</v>
      </c>
      <c r="B60" s="359" t="s">
        <v>152</v>
      </c>
      <c r="C60">
        <v>21.47</v>
      </c>
      <c r="D60"/>
    </row>
    <row r="61" spans="1:4">
      <c r="A61" t="s">
        <v>710</v>
      </c>
      <c r="B61" s="359" t="s">
        <v>94</v>
      </c>
      <c r="C61">
        <v>21.47</v>
      </c>
      <c r="D61"/>
    </row>
    <row r="62" spans="1:4">
      <c r="A62" t="s">
        <v>711</v>
      </c>
      <c r="B62" s="359" t="s">
        <v>73</v>
      </c>
      <c r="C62">
        <v>21.42</v>
      </c>
      <c r="D62"/>
    </row>
    <row r="63" spans="1:4">
      <c r="A63" t="s">
        <v>712</v>
      </c>
      <c r="B63" s="359" t="s">
        <v>191</v>
      </c>
      <c r="C63">
        <v>21.41</v>
      </c>
      <c r="D63"/>
    </row>
    <row r="64" spans="1:4">
      <c r="A64" t="s">
        <v>713</v>
      </c>
      <c r="B64" s="359" t="s">
        <v>187</v>
      </c>
      <c r="C64">
        <v>21.35</v>
      </c>
      <c r="D64"/>
    </row>
    <row r="65" spans="1:4">
      <c r="A65" t="s">
        <v>714</v>
      </c>
      <c r="B65" s="359" t="s">
        <v>104</v>
      </c>
      <c r="C65">
        <v>21.35</v>
      </c>
      <c r="D65"/>
    </row>
    <row r="66" spans="1:4">
      <c r="A66" t="s">
        <v>715</v>
      </c>
      <c r="B66" s="359" t="s">
        <v>53</v>
      </c>
      <c r="C66">
        <v>21.34</v>
      </c>
      <c r="D66"/>
    </row>
    <row r="67" spans="1:4">
      <c r="A67" t="s">
        <v>716</v>
      </c>
      <c r="B67" s="359" t="s">
        <v>197</v>
      </c>
      <c r="C67">
        <v>21.32</v>
      </c>
      <c r="D67"/>
    </row>
    <row r="68" spans="1:4">
      <c r="A68" t="s">
        <v>717</v>
      </c>
      <c r="B68" s="359" t="s">
        <v>149</v>
      </c>
      <c r="C68">
        <v>21.28</v>
      </c>
      <c r="D68"/>
    </row>
    <row r="69" spans="1:4">
      <c r="A69" t="s">
        <v>718</v>
      </c>
      <c r="B69" s="359" t="s">
        <v>100</v>
      </c>
      <c r="C69">
        <v>21.25</v>
      </c>
      <c r="D69"/>
    </row>
    <row r="70" spans="1:4">
      <c r="A70" t="s">
        <v>719</v>
      </c>
      <c r="B70" s="359" t="s">
        <v>142</v>
      </c>
      <c r="C70">
        <v>21.24</v>
      </c>
      <c r="D70"/>
    </row>
    <row r="71" spans="1:4">
      <c r="A71" t="s">
        <v>720</v>
      </c>
      <c r="B71" s="359" t="s">
        <v>61</v>
      </c>
      <c r="C71">
        <v>21.24</v>
      </c>
      <c r="D71"/>
    </row>
    <row r="72" spans="1:4">
      <c r="A72" t="s">
        <v>721</v>
      </c>
      <c r="B72" s="359" t="s">
        <v>90</v>
      </c>
      <c r="C72">
        <v>21.24</v>
      </c>
      <c r="D72"/>
    </row>
    <row r="73" spans="1:4">
      <c r="A73" t="s">
        <v>722</v>
      </c>
      <c r="B73" s="359" t="s">
        <v>40</v>
      </c>
      <c r="C73">
        <v>21.2</v>
      </c>
      <c r="D73"/>
    </row>
    <row r="74" spans="1:4">
      <c r="A74" t="s">
        <v>723</v>
      </c>
      <c r="B74" s="359" t="s">
        <v>116</v>
      </c>
      <c r="C74">
        <v>21.19</v>
      </c>
      <c r="D74"/>
    </row>
    <row r="75" spans="1:4">
      <c r="A75" t="s">
        <v>724</v>
      </c>
      <c r="B75" s="359" t="s">
        <v>55</v>
      </c>
      <c r="C75">
        <v>21.14</v>
      </c>
      <c r="D75"/>
    </row>
    <row r="76" spans="1:4">
      <c r="A76" t="s">
        <v>725</v>
      </c>
      <c r="B76" s="359" t="s">
        <v>177</v>
      </c>
      <c r="C76">
        <v>21.04</v>
      </c>
      <c r="D76"/>
    </row>
    <row r="77" spans="1:4">
      <c r="A77" t="s">
        <v>726</v>
      </c>
      <c r="B77" s="359" t="s">
        <v>189</v>
      </c>
      <c r="C77">
        <v>21.02</v>
      </c>
      <c r="D77"/>
    </row>
    <row r="78" spans="1:4">
      <c r="A78" t="s">
        <v>727</v>
      </c>
      <c r="B78" s="359" t="s">
        <v>59</v>
      </c>
      <c r="C78">
        <v>20.98</v>
      </c>
      <c r="D78"/>
    </row>
    <row r="79" spans="1:4">
      <c r="A79" t="s">
        <v>728</v>
      </c>
      <c r="B79" s="359" t="s">
        <v>175</v>
      </c>
      <c r="C79">
        <v>20.9</v>
      </c>
      <c r="D79"/>
    </row>
    <row r="80" spans="1:4">
      <c r="A80" t="s">
        <v>729</v>
      </c>
      <c r="B80" s="359" t="s">
        <v>193</v>
      </c>
      <c r="C80">
        <v>20.88</v>
      </c>
      <c r="D80"/>
    </row>
    <row r="81" spans="1:4">
      <c r="A81" t="s">
        <v>730</v>
      </c>
      <c r="B81" s="359" t="s">
        <v>69</v>
      </c>
      <c r="C81">
        <v>20.84</v>
      </c>
      <c r="D81"/>
    </row>
    <row r="82" spans="1:4">
      <c r="A82" t="s">
        <v>731</v>
      </c>
      <c r="B82" s="359" t="s">
        <v>154</v>
      </c>
      <c r="C82">
        <v>20.69</v>
      </c>
      <c r="D82"/>
    </row>
    <row r="83" spans="1:4">
      <c r="A83" t="s">
        <v>732</v>
      </c>
      <c r="B83" s="359" t="s">
        <v>140</v>
      </c>
      <c r="C83">
        <v>20.55</v>
      </c>
      <c r="D83"/>
    </row>
    <row r="84" spans="1:4">
      <c r="A84" t="s">
        <v>733</v>
      </c>
      <c r="B84" s="359" t="s">
        <v>57</v>
      </c>
      <c r="C84">
        <v>20.52</v>
      </c>
      <c r="D84"/>
    </row>
    <row r="85" spans="1:4">
      <c r="A85" t="s">
        <v>734</v>
      </c>
      <c r="B85" s="359" t="s">
        <v>144</v>
      </c>
      <c r="C85">
        <v>20.5</v>
      </c>
      <c r="D85"/>
    </row>
    <row r="86" spans="1:4">
      <c r="A86" t="s">
        <v>735</v>
      </c>
      <c r="B86" s="359" t="s">
        <v>86</v>
      </c>
      <c r="C86">
        <v>20.34</v>
      </c>
      <c r="D86"/>
    </row>
    <row r="87" spans="1:4">
      <c r="A87" t="s">
        <v>736</v>
      </c>
      <c r="B87" s="359" t="s">
        <v>82</v>
      </c>
      <c r="C87">
        <v>20.11</v>
      </c>
      <c r="D87"/>
    </row>
    <row r="88" spans="1:4">
      <c r="A88" t="s">
        <v>737</v>
      </c>
      <c r="B88" s="359" t="s">
        <v>84</v>
      </c>
      <c r="C88">
        <v>18.88</v>
      </c>
      <c r="D88"/>
    </row>
    <row r="89" spans="1:4">
      <c r="A89"/>
      <c r="B89"/>
      <c r="C89"/>
      <c r="D89"/>
    </row>
    <row r="90" spans="1:4">
      <c r="A90" t="s">
        <v>738</v>
      </c>
      <c r="B90"/>
      <c r="C90"/>
      <c r="D90"/>
    </row>
    <row r="91" spans="1:4">
      <c r="A91" t="s">
        <v>739</v>
      </c>
      <c r="B91" t="s">
        <v>740</v>
      </c>
      <c r="C91"/>
      <c r="D91"/>
    </row>
    <row r="92" spans="1:4">
      <c r="A92" t="s">
        <v>741</v>
      </c>
      <c r="B92" t="s">
        <v>742</v>
      </c>
      <c r="C92"/>
      <c r="D92"/>
    </row>
    <row r="93" spans="1:4">
      <c r="A93" t="s">
        <v>743</v>
      </c>
      <c r="B93" t="s">
        <v>744</v>
      </c>
      <c r="C93"/>
      <c r="D93"/>
    </row>
    <row r="94" spans="1:4">
      <c r="A94" t="s">
        <v>745</v>
      </c>
      <c r="B94" t="s">
        <v>746</v>
      </c>
      <c r="C94"/>
      <c r="D94"/>
    </row>
    <row r="95" spans="1:4">
      <c r="A95" t="s">
        <v>747</v>
      </c>
      <c r="B95">
        <v>556</v>
      </c>
      <c r="C95"/>
      <c r="D95"/>
    </row>
    <row r="96" spans="1:4">
      <c r="A96" t="s">
        <v>748</v>
      </c>
      <c r="B96" t="s">
        <v>749</v>
      </c>
      <c r="C96"/>
      <c r="D96"/>
    </row>
    <row r="97" spans="1:4">
      <c r="A97" t="s">
        <v>750</v>
      </c>
      <c r="B97" t="s">
        <v>751</v>
      </c>
      <c r="C97"/>
      <c r="D97"/>
    </row>
    <row r="98" spans="1:4">
      <c r="A98" t="s">
        <v>752</v>
      </c>
      <c r="B98" t="s">
        <v>744</v>
      </c>
      <c r="C98"/>
      <c r="D98"/>
    </row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scale="43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1980-46BB-1440-B1FD-1C75199EEFB1}">
  <sheetPr>
    <pageSetUpPr fitToPage="1"/>
  </sheetPr>
  <dimension ref="A1:X29"/>
  <sheetViews>
    <sheetView workbookViewId="0">
      <selection activeCell="E11" sqref="E11:M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3" width="6.42578125" style="100" bestFit="1" customWidth="1"/>
    <col min="4" max="7" width="5.140625" style="100" bestFit="1" customWidth="1"/>
    <col min="8" max="9" width="6.42578125" style="100" bestFit="1" customWidth="1"/>
    <col min="10" max="10" width="5.140625" style="100" bestFit="1" customWidth="1"/>
    <col min="11" max="11" width="6.42578125" style="100" bestFit="1" customWidth="1"/>
    <col min="12" max="12" width="5.140625" style="100" bestFit="1" customWidth="1"/>
    <col min="13" max="13" width="6.42578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O1" s="132" t="s">
        <v>754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753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O2" s="132" t="s">
        <v>632</v>
      </c>
      <c r="P2" s="117"/>
      <c r="Q2" s="117"/>
      <c r="R2" s="117"/>
      <c r="S2" s="212"/>
      <c r="T2" s="211" t="s">
        <v>635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O3" s="215" t="s">
        <v>532</v>
      </c>
      <c r="P3" s="214" t="s">
        <v>634</v>
      </c>
      <c r="Q3" s="213" t="str">
        <f>$U$10 &amp;" rxn (+error)"</f>
        <v>87 rxn (+error)</v>
      </c>
      <c r="R3" s="117"/>
      <c r="S3" s="201"/>
      <c r="T3" s="117" t="s">
        <v>559</v>
      </c>
      <c r="U3" s="117" t="s">
        <v>590</v>
      </c>
      <c r="V3" s="117"/>
      <c r="W3" s="200"/>
      <c r="X3" s="117"/>
    </row>
    <row r="4" spans="1:24">
      <c r="A4" s="132" t="s">
        <v>524</v>
      </c>
      <c r="B4" s="107" t="s">
        <v>199</v>
      </c>
      <c r="C4" s="106" t="s">
        <v>214</v>
      </c>
      <c r="D4" s="106" t="s">
        <v>228</v>
      </c>
      <c r="E4" s="106" t="s">
        <v>245</v>
      </c>
      <c r="F4" s="106" t="s">
        <v>259</v>
      </c>
      <c r="G4" s="106" t="s">
        <v>273</v>
      </c>
      <c r="H4" s="106" t="s">
        <v>287</v>
      </c>
      <c r="I4" s="106" t="s">
        <v>302</v>
      </c>
      <c r="J4" s="106" t="s">
        <v>316</v>
      </c>
      <c r="K4" s="106" t="s">
        <v>330</v>
      </c>
      <c r="L4" s="106" t="s">
        <v>344</v>
      </c>
      <c r="M4" s="105" t="s">
        <v>596</v>
      </c>
      <c r="O4" s="210" t="s">
        <v>546</v>
      </c>
      <c r="P4" s="209">
        <v>5.53</v>
      </c>
      <c r="Q4" s="208">
        <f t="shared" ref="Q4:Q9" si="0">P4*$U$10*1.1</f>
        <v>529.221</v>
      </c>
      <c r="R4" s="117"/>
      <c r="S4" s="201"/>
      <c r="T4" s="204" t="s">
        <v>559</v>
      </c>
      <c r="U4" s="203" t="s">
        <v>637</v>
      </c>
      <c r="V4" s="117"/>
      <c r="W4" s="200"/>
      <c r="X4" s="117"/>
    </row>
    <row r="5" spans="1:24">
      <c r="A5" s="132" t="s">
        <v>525</v>
      </c>
      <c r="B5" s="104" t="s">
        <v>201</v>
      </c>
      <c r="C5" s="103" t="s">
        <v>216</v>
      </c>
      <c r="D5" s="103" t="s">
        <v>230</v>
      </c>
      <c r="E5" s="103" t="s">
        <v>247</v>
      </c>
      <c r="F5" s="103" t="s">
        <v>261</v>
      </c>
      <c r="G5" s="103" t="s">
        <v>275</v>
      </c>
      <c r="H5" s="103" t="s">
        <v>290</v>
      </c>
      <c r="I5" s="103" t="s">
        <v>304</v>
      </c>
      <c r="J5" s="103" t="s">
        <v>318</v>
      </c>
      <c r="K5" s="103" t="s">
        <v>332</v>
      </c>
      <c r="L5" s="103" t="s">
        <v>346</v>
      </c>
      <c r="M5" s="102" t="s">
        <v>364</v>
      </c>
      <c r="O5" s="199" t="s">
        <v>636</v>
      </c>
      <c r="P5" s="198">
        <v>7.5</v>
      </c>
      <c r="Q5" s="197">
        <f t="shared" si="0"/>
        <v>717.75000000000011</v>
      </c>
      <c r="R5" s="117"/>
      <c r="S5" s="201"/>
      <c r="T5" s="117" t="s">
        <v>639</v>
      </c>
      <c r="U5" s="200" t="s">
        <v>557</v>
      </c>
      <c r="V5" s="117"/>
      <c r="W5" s="202" t="s">
        <v>640</v>
      </c>
      <c r="X5" s="117"/>
    </row>
    <row r="6" spans="1:24" ht="17" thickBot="1">
      <c r="A6" s="132" t="s">
        <v>526</v>
      </c>
      <c r="B6" s="104" t="s">
        <v>203</v>
      </c>
      <c r="C6" s="103" t="s">
        <v>218</v>
      </c>
      <c r="D6" s="103" t="s">
        <v>235</v>
      </c>
      <c r="E6" s="103" t="s">
        <v>249</v>
      </c>
      <c r="F6" s="103" t="s">
        <v>263</v>
      </c>
      <c r="G6" s="103" t="s">
        <v>277</v>
      </c>
      <c r="H6" s="103" t="s">
        <v>292</v>
      </c>
      <c r="I6" s="103" t="s">
        <v>306</v>
      </c>
      <c r="J6" s="103" t="s">
        <v>320</v>
      </c>
      <c r="K6" s="103" t="s">
        <v>334</v>
      </c>
      <c r="L6" s="103" t="s">
        <v>349</v>
      </c>
      <c r="M6" s="102" t="s">
        <v>366</v>
      </c>
      <c r="O6" s="199" t="s">
        <v>638</v>
      </c>
      <c r="P6" s="198">
        <v>7.0000000000000007E-2</v>
      </c>
      <c r="Q6" s="197">
        <f t="shared" si="0"/>
        <v>6.6990000000000016</v>
      </c>
      <c r="R6" s="117"/>
      <c r="S6" s="201"/>
      <c r="T6" s="195" t="s">
        <v>565</v>
      </c>
      <c r="U6" s="194" t="s">
        <v>557</v>
      </c>
      <c r="V6" s="117"/>
      <c r="W6" s="200"/>
      <c r="X6" s="117"/>
    </row>
    <row r="7" spans="1:24" ht="17" thickBot="1">
      <c r="A7" s="132" t="s">
        <v>527</v>
      </c>
      <c r="B7" s="104" t="s">
        <v>205</v>
      </c>
      <c r="C7" s="103" t="s">
        <v>220</v>
      </c>
      <c r="D7" s="103" t="s">
        <v>237</v>
      </c>
      <c r="E7" s="103" t="s">
        <v>251</v>
      </c>
      <c r="F7" s="103" t="s">
        <v>265</v>
      </c>
      <c r="G7" s="103" t="s">
        <v>279</v>
      </c>
      <c r="H7" s="103" t="s">
        <v>294</v>
      </c>
      <c r="I7" s="103" t="s">
        <v>308</v>
      </c>
      <c r="J7" s="103" t="s">
        <v>322</v>
      </c>
      <c r="K7" s="103" t="s">
        <v>336</v>
      </c>
      <c r="L7" s="103" t="s">
        <v>351</v>
      </c>
      <c r="M7" s="102" t="s">
        <v>368</v>
      </c>
      <c r="O7" s="199" t="s">
        <v>641</v>
      </c>
      <c r="P7" s="198">
        <v>0.7</v>
      </c>
      <c r="Q7" s="197">
        <f t="shared" si="0"/>
        <v>66.990000000000009</v>
      </c>
      <c r="R7" s="117"/>
      <c r="S7" s="196"/>
      <c r="T7" s="195"/>
      <c r="U7" s="195"/>
      <c r="V7" s="195"/>
      <c r="W7" s="194"/>
      <c r="X7" s="117"/>
    </row>
    <row r="8" spans="1:24">
      <c r="A8" s="132" t="s">
        <v>528</v>
      </c>
      <c r="B8" s="104" t="s">
        <v>207</v>
      </c>
      <c r="C8" s="103" t="s">
        <v>222</v>
      </c>
      <c r="D8" s="103" t="s">
        <v>239</v>
      </c>
      <c r="E8" s="103" t="s">
        <v>253</v>
      </c>
      <c r="F8" s="103" t="s">
        <v>267</v>
      </c>
      <c r="G8" s="103" t="s">
        <v>281</v>
      </c>
      <c r="H8" s="103" t="s">
        <v>296</v>
      </c>
      <c r="I8" s="103" t="s">
        <v>310</v>
      </c>
      <c r="J8" s="103" t="s">
        <v>324</v>
      </c>
      <c r="K8" s="103" t="s">
        <v>338</v>
      </c>
      <c r="L8" s="103" t="s">
        <v>353</v>
      </c>
      <c r="M8" s="102" t="s">
        <v>370</v>
      </c>
      <c r="O8" s="199" t="s">
        <v>642</v>
      </c>
      <c r="P8" s="198">
        <v>0.1</v>
      </c>
      <c r="Q8" s="197">
        <f t="shared" si="0"/>
        <v>9.5700000000000021</v>
      </c>
      <c r="R8" s="117"/>
      <c r="S8" s="117"/>
      <c r="T8" s="117"/>
      <c r="U8" s="117"/>
      <c r="V8" s="117"/>
      <c r="W8" s="117"/>
      <c r="X8" s="117"/>
    </row>
    <row r="9" spans="1:24" ht="17" thickBot="1">
      <c r="A9" s="132" t="s">
        <v>529</v>
      </c>
      <c r="B9" s="104" t="s">
        <v>209</v>
      </c>
      <c r="C9" s="103" t="s">
        <v>224</v>
      </c>
      <c r="D9" s="103" t="s">
        <v>241</v>
      </c>
      <c r="E9" s="103" t="s">
        <v>255</v>
      </c>
      <c r="F9" s="103" t="s">
        <v>269</v>
      </c>
      <c r="G9" s="103" t="s">
        <v>283</v>
      </c>
      <c r="H9" s="103" t="s">
        <v>298</v>
      </c>
      <c r="I9" s="103" t="s">
        <v>312</v>
      </c>
      <c r="J9" s="103" t="s">
        <v>326</v>
      </c>
      <c r="K9" s="103" t="s">
        <v>340</v>
      </c>
      <c r="L9" s="103" t="s">
        <v>355</v>
      </c>
      <c r="M9" s="102" t="s">
        <v>372</v>
      </c>
      <c r="O9" s="370" t="s">
        <v>643</v>
      </c>
      <c r="P9" s="371">
        <v>0.1</v>
      </c>
      <c r="Q9" s="372">
        <f t="shared" si="0"/>
        <v>9.5700000000000021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132" t="s">
        <v>530</v>
      </c>
      <c r="B10" s="104" t="s">
        <v>211</v>
      </c>
      <c r="C10" s="103" t="s">
        <v>226</v>
      </c>
      <c r="D10" s="103" t="s">
        <v>243</v>
      </c>
      <c r="E10" s="103" t="s">
        <v>257</v>
      </c>
      <c r="F10" s="103" t="s">
        <v>271</v>
      </c>
      <c r="G10" s="103" t="s">
        <v>285</v>
      </c>
      <c r="H10" s="103" t="s">
        <v>300</v>
      </c>
      <c r="I10" s="103" t="s">
        <v>314</v>
      </c>
      <c r="J10" s="103" t="s">
        <v>328</v>
      </c>
      <c r="K10" s="103" t="s">
        <v>342</v>
      </c>
      <c r="L10" s="103" t="s">
        <v>360</v>
      </c>
      <c r="M10" s="102" t="s">
        <v>374</v>
      </c>
      <c r="O10" s="373" t="s">
        <v>644</v>
      </c>
      <c r="P10" s="374">
        <v>1</v>
      </c>
      <c r="Q10" s="375" t="s">
        <v>645</v>
      </c>
      <c r="R10" s="117"/>
      <c r="S10" s="117"/>
      <c r="T10" s="369" t="s">
        <v>878</v>
      </c>
      <c r="U10" s="131">
        <f>COUNTIF(B4:M11,"*")</f>
        <v>87</v>
      </c>
      <c r="V10" s="117"/>
      <c r="W10" s="117"/>
      <c r="X10" s="117"/>
    </row>
    <row r="11" spans="1:24" ht="17" thickBot="1">
      <c r="A11" s="132" t="s">
        <v>531</v>
      </c>
      <c r="B11" s="187" t="s">
        <v>647</v>
      </c>
      <c r="C11" s="186" t="s">
        <v>647</v>
      </c>
      <c r="D11" s="186" t="s">
        <v>647</v>
      </c>
      <c r="E11" s="381"/>
      <c r="F11" s="381"/>
      <c r="G11" s="381"/>
      <c r="H11" s="381"/>
      <c r="I11" s="381"/>
      <c r="J11" s="381"/>
      <c r="K11" s="381"/>
      <c r="L11" s="381"/>
      <c r="M11" s="377"/>
      <c r="O11" s="190" t="s">
        <v>646</v>
      </c>
      <c r="P11" s="189">
        <f>SUM(P4:P10)</f>
        <v>15</v>
      </c>
      <c r="Q11" s="188">
        <f>SUM(Q4:Q9)</f>
        <v>1339.8</v>
      </c>
      <c r="R11" s="117"/>
      <c r="S11" s="117"/>
      <c r="T11" s="117"/>
      <c r="U11" s="117"/>
      <c r="V11" s="117"/>
      <c r="W11" s="117"/>
      <c r="X11" s="117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AA5D-2D27-1441-BD0D-22C48CCA294F}">
  <dimension ref="A1:C98"/>
  <sheetViews>
    <sheetView workbookViewId="0">
      <selection sqref="A1:C1048576"/>
    </sheetView>
  </sheetViews>
  <sheetFormatPr baseColWidth="10" defaultColWidth="10.7109375" defaultRowHeight="16"/>
  <cols>
    <col min="1" max="3" width="10.7109375" style="117"/>
    <col min="4" max="16384" width="10.7109375" style="100"/>
  </cols>
  <sheetData>
    <row r="1" spans="1:3">
      <c r="A1" s="117" t="s">
        <v>648</v>
      </c>
      <c r="B1" s="363" t="s">
        <v>649</v>
      </c>
      <c r="C1" s="117" t="s">
        <v>650</v>
      </c>
    </row>
    <row r="2" spans="1:3">
      <c r="A2" s="117" t="s">
        <v>652</v>
      </c>
      <c r="B2" s="361" t="s">
        <v>647</v>
      </c>
      <c r="C2" s="117">
        <v>27.22</v>
      </c>
    </row>
    <row r="3" spans="1:3">
      <c r="A3" s="117" t="s">
        <v>651</v>
      </c>
      <c r="B3" s="361" t="s">
        <v>647</v>
      </c>
      <c r="C3" s="117">
        <v>27.17</v>
      </c>
    </row>
    <row r="4" spans="1:3">
      <c r="A4" s="117" t="s">
        <v>653</v>
      </c>
      <c r="B4" s="361" t="s">
        <v>647</v>
      </c>
      <c r="C4" s="117">
        <v>26.92</v>
      </c>
    </row>
    <row r="5" spans="1:3">
      <c r="A5" s="117" t="s">
        <v>700</v>
      </c>
      <c r="B5" s="360" t="s">
        <v>273</v>
      </c>
      <c r="C5" s="117">
        <v>24.46</v>
      </c>
    </row>
    <row r="6" spans="1:3">
      <c r="A6" s="117" t="s">
        <v>670</v>
      </c>
      <c r="B6" s="360" t="s">
        <v>199</v>
      </c>
      <c r="C6" s="117">
        <v>24.36</v>
      </c>
    </row>
    <row r="7" spans="1:3">
      <c r="A7" s="117" t="s">
        <v>685</v>
      </c>
      <c r="B7" s="360" t="s">
        <v>287</v>
      </c>
      <c r="C7" s="117">
        <v>23.51</v>
      </c>
    </row>
    <row r="8" spans="1:3">
      <c r="A8" s="117" t="s">
        <v>702</v>
      </c>
      <c r="B8" s="360" t="s">
        <v>302</v>
      </c>
      <c r="C8" s="117">
        <v>23.26</v>
      </c>
    </row>
    <row r="9" spans="1:3">
      <c r="A9" s="117" t="s">
        <v>689</v>
      </c>
      <c r="B9" s="360" t="s">
        <v>245</v>
      </c>
      <c r="C9" s="117">
        <v>23.2</v>
      </c>
    </row>
    <row r="10" spans="1:3">
      <c r="A10" s="117" t="s">
        <v>681</v>
      </c>
      <c r="B10" s="360" t="s">
        <v>342</v>
      </c>
      <c r="C10" s="117">
        <v>23.14</v>
      </c>
    </row>
    <row r="11" spans="1:3">
      <c r="A11" s="117" t="s">
        <v>701</v>
      </c>
      <c r="B11" s="360" t="s">
        <v>296</v>
      </c>
      <c r="C11" s="117">
        <v>22.93</v>
      </c>
    </row>
    <row r="12" spans="1:3">
      <c r="A12" s="117" t="s">
        <v>696</v>
      </c>
      <c r="B12" s="360" t="s">
        <v>214</v>
      </c>
      <c r="C12" s="117">
        <v>22.74</v>
      </c>
    </row>
    <row r="13" spans="1:3">
      <c r="A13" s="117" t="s">
        <v>658</v>
      </c>
      <c r="B13" s="360" t="s">
        <v>312</v>
      </c>
      <c r="C13" s="117">
        <v>22.28</v>
      </c>
    </row>
    <row r="14" spans="1:3">
      <c r="A14" s="117" t="s">
        <v>657</v>
      </c>
      <c r="B14" s="360" t="s">
        <v>310</v>
      </c>
      <c r="C14" s="117">
        <v>22.13</v>
      </c>
    </row>
    <row r="15" spans="1:3">
      <c r="A15" s="117" t="s">
        <v>682</v>
      </c>
      <c r="B15" s="360" t="s">
        <v>290</v>
      </c>
      <c r="C15" s="117">
        <v>22.08</v>
      </c>
    </row>
    <row r="16" spans="1:3">
      <c r="A16" s="117" t="s">
        <v>654</v>
      </c>
      <c r="B16" s="360" t="s">
        <v>253</v>
      </c>
      <c r="C16" s="117">
        <v>21.83</v>
      </c>
    </row>
    <row r="17" spans="1:3">
      <c r="A17" s="117" t="s">
        <v>713</v>
      </c>
      <c r="B17" s="360" t="s">
        <v>364</v>
      </c>
      <c r="C17" s="117">
        <v>21.74</v>
      </c>
    </row>
    <row r="18" spans="1:3">
      <c r="A18" s="117" t="s">
        <v>678</v>
      </c>
      <c r="B18" s="360" t="s">
        <v>226</v>
      </c>
      <c r="C18" s="117">
        <v>21.74</v>
      </c>
    </row>
    <row r="19" spans="1:3">
      <c r="A19" s="117" t="s">
        <v>665</v>
      </c>
      <c r="B19" s="360" t="s">
        <v>338</v>
      </c>
      <c r="C19" s="117">
        <v>21.64</v>
      </c>
    </row>
    <row r="20" spans="1:3">
      <c r="A20" s="117" t="s">
        <v>690</v>
      </c>
      <c r="B20" s="360" t="s">
        <v>255</v>
      </c>
      <c r="C20" s="117">
        <v>21.64</v>
      </c>
    </row>
    <row r="21" spans="1:3">
      <c r="A21" s="117" t="s">
        <v>667</v>
      </c>
      <c r="B21" s="360" t="s">
        <v>330</v>
      </c>
      <c r="C21" s="117">
        <v>21.61</v>
      </c>
    </row>
    <row r="22" spans="1:3">
      <c r="A22" s="117" t="s">
        <v>669</v>
      </c>
      <c r="B22" s="360" t="s">
        <v>340</v>
      </c>
      <c r="C22" s="117">
        <v>21.48</v>
      </c>
    </row>
    <row r="23" spans="1:3">
      <c r="A23" s="117" t="s">
        <v>659</v>
      </c>
      <c r="B23" s="360" t="s">
        <v>314</v>
      </c>
      <c r="C23" s="117">
        <v>21.47</v>
      </c>
    </row>
    <row r="24" spans="1:3">
      <c r="A24" s="117" t="s">
        <v>656</v>
      </c>
      <c r="B24" s="360" t="s">
        <v>346</v>
      </c>
      <c r="C24" s="117">
        <v>21.46</v>
      </c>
    </row>
    <row r="25" spans="1:3">
      <c r="A25" s="117" t="s">
        <v>675</v>
      </c>
      <c r="B25" s="360" t="s">
        <v>285</v>
      </c>
      <c r="C25" s="117">
        <v>21.44</v>
      </c>
    </row>
    <row r="26" spans="1:3">
      <c r="A26" s="117" t="s">
        <v>706</v>
      </c>
      <c r="B26" s="360" t="s">
        <v>220</v>
      </c>
      <c r="C26" s="117">
        <v>21.42</v>
      </c>
    </row>
    <row r="27" spans="1:3">
      <c r="A27" s="117" t="s">
        <v>676</v>
      </c>
      <c r="B27" s="360" t="s">
        <v>203</v>
      </c>
      <c r="C27" s="117">
        <v>21.4</v>
      </c>
    </row>
    <row r="28" spans="1:3">
      <c r="A28" s="117" t="s">
        <v>674</v>
      </c>
      <c r="B28" s="360" t="s">
        <v>209</v>
      </c>
      <c r="C28" s="117">
        <v>21.37</v>
      </c>
    </row>
    <row r="29" spans="1:3">
      <c r="A29" s="117" t="s">
        <v>692</v>
      </c>
      <c r="B29" s="360" t="s">
        <v>207</v>
      </c>
      <c r="C29" s="117">
        <v>21.36</v>
      </c>
    </row>
    <row r="30" spans="1:3">
      <c r="A30" s="117" t="s">
        <v>728</v>
      </c>
      <c r="B30" s="360" t="s">
        <v>349</v>
      </c>
      <c r="C30" s="117">
        <v>21.33</v>
      </c>
    </row>
    <row r="31" spans="1:3">
      <c r="A31" s="117" t="s">
        <v>668</v>
      </c>
      <c r="B31" s="360" t="s">
        <v>332</v>
      </c>
      <c r="C31" s="117">
        <v>21.28</v>
      </c>
    </row>
    <row r="32" spans="1:3">
      <c r="A32" s="117" t="s">
        <v>660</v>
      </c>
      <c r="B32" s="360" t="s">
        <v>283</v>
      </c>
      <c r="C32" s="117">
        <v>21.24</v>
      </c>
    </row>
    <row r="33" spans="1:3">
      <c r="A33" s="117" t="s">
        <v>698</v>
      </c>
      <c r="B33" s="360" t="s">
        <v>334</v>
      </c>
      <c r="C33" s="117">
        <v>21.22</v>
      </c>
    </row>
    <row r="34" spans="1:3">
      <c r="A34" s="117" t="s">
        <v>662</v>
      </c>
      <c r="B34" s="360" t="s">
        <v>298</v>
      </c>
      <c r="C34" s="117">
        <v>21.18</v>
      </c>
    </row>
    <row r="35" spans="1:3">
      <c r="A35" s="117" t="s">
        <v>687</v>
      </c>
      <c r="B35" s="360" t="s">
        <v>360</v>
      </c>
      <c r="C35" s="117">
        <v>21.16</v>
      </c>
    </row>
    <row r="36" spans="1:3">
      <c r="A36" s="117" t="s">
        <v>677</v>
      </c>
      <c r="B36" s="360" t="s">
        <v>205</v>
      </c>
      <c r="C36" s="117">
        <v>21.15</v>
      </c>
    </row>
    <row r="37" spans="1:3">
      <c r="A37" s="117" t="s">
        <v>666</v>
      </c>
      <c r="B37" s="360" t="s">
        <v>336</v>
      </c>
      <c r="C37" s="117">
        <v>21.15</v>
      </c>
    </row>
    <row r="38" spans="1:3">
      <c r="A38" s="117" t="s">
        <v>673</v>
      </c>
      <c r="B38" s="360" t="s">
        <v>292</v>
      </c>
      <c r="C38" s="117">
        <v>21.13</v>
      </c>
    </row>
    <row r="39" spans="1:3">
      <c r="A39" s="117" t="s">
        <v>723</v>
      </c>
      <c r="B39" s="360" t="s">
        <v>294</v>
      </c>
      <c r="C39" s="117">
        <v>21.11</v>
      </c>
    </row>
    <row r="40" spans="1:3">
      <c r="A40" s="117" t="s">
        <v>691</v>
      </c>
      <c r="B40" s="360" t="s">
        <v>269</v>
      </c>
      <c r="C40" s="117">
        <v>21.08</v>
      </c>
    </row>
    <row r="41" spans="1:3">
      <c r="A41" s="117" t="s">
        <v>695</v>
      </c>
      <c r="B41" s="360" t="s">
        <v>372</v>
      </c>
      <c r="C41" s="117">
        <v>21.07</v>
      </c>
    </row>
    <row r="42" spans="1:3">
      <c r="A42" s="117" t="s">
        <v>686</v>
      </c>
      <c r="B42" s="360" t="s">
        <v>308</v>
      </c>
      <c r="C42" s="117">
        <v>21.06</v>
      </c>
    </row>
    <row r="43" spans="1:3">
      <c r="A43" s="117" t="s">
        <v>699</v>
      </c>
      <c r="B43" s="360" t="s">
        <v>241</v>
      </c>
      <c r="C43" s="117">
        <v>21.05</v>
      </c>
    </row>
    <row r="44" spans="1:3">
      <c r="A44" s="117" t="s">
        <v>735</v>
      </c>
      <c r="B44" s="360" t="s">
        <v>263</v>
      </c>
      <c r="C44" s="117">
        <v>21.03</v>
      </c>
    </row>
    <row r="45" spans="1:3">
      <c r="A45" s="117" t="s">
        <v>708</v>
      </c>
      <c r="B45" s="360" t="s">
        <v>596</v>
      </c>
      <c r="C45" s="117">
        <v>20.94</v>
      </c>
    </row>
    <row r="46" spans="1:3">
      <c r="A46" s="117" t="s">
        <v>694</v>
      </c>
      <c r="B46" s="360" t="s">
        <v>304</v>
      </c>
      <c r="C46" s="117">
        <v>20.94</v>
      </c>
    </row>
    <row r="47" spans="1:3">
      <c r="A47" s="117" t="s">
        <v>714</v>
      </c>
      <c r="B47" s="360" t="s">
        <v>281</v>
      </c>
      <c r="C47" s="117">
        <v>20.94</v>
      </c>
    </row>
    <row r="48" spans="1:3">
      <c r="A48" s="117" t="s">
        <v>712</v>
      </c>
      <c r="B48" s="360" t="s">
        <v>368</v>
      </c>
      <c r="C48" s="117">
        <v>20.92</v>
      </c>
    </row>
    <row r="49" spans="1:3">
      <c r="A49" s="117" t="s">
        <v>671</v>
      </c>
      <c r="B49" s="360" t="s">
        <v>355</v>
      </c>
      <c r="C49" s="117">
        <v>20.91</v>
      </c>
    </row>
    <row r="50" spans="1:3">
      <c r="A50" s="117" t="s">
        <v>672</v>
      </c>
      <c r="B50" s="360" t="s">
        <v>243</v>
      </c>
      <c r="C50" s="117">
        <v>20.91</v>
      </c>
    </row>
    <row r="51" spans="1:3">
      <c r="A51" s="117" t="s">
        <v>703</v>
      </c>
      <c r="B51" s="360" t="s">
        <v>353</v>
      </c>
      <c r="C51" s="117">
        <v>20.88</v>
      </c>
    </row>
    <row r="52" spans="1:3">
      <c r="A52" s="117" t="s">
        <v>722</v>
      </c>
      <c r="B52" s="360" t="s">
        <v>218</v>
      </c>
      <c r="C52" s="117">
        <v>20.87</v>
      </c>
    </row>
    <row r="53" spans="1:3">
      <c r="A53" s="117" t="s">
        <v>718</v>
      </c>
      <c r="B53" s="360" t="s">
        <v>277</v>
      </c>
      <c r="C53" s="117">
        <v>20.83</v>
      </c>
    </row>
    <row r="54" spans="1:3">
      <c r="A54" s="117" t="s">
        <v>684</v>
      </c>
      <c r="B54" s="360" t="s">
        <v>211</v>
      </c>
      <c r="C54" s="117">
        <v>20.81</v>
      </c>
    </row>
    <row r="55" spans="1:3">
      <c r="A55" s="117" t="s">
        <v>729</v>
      </c>
      <c r="B55" s="360" t="s">
        <v>370</v>
      </c>
      <c r="C55" s="117">
        <v>20.79</v>
      </c>
    </row>
    <row r="56" spans="1:3">
      <c r="A56" s="117" t="s">
        <v>655</v>
      </c>
      <c r="B56" s="360" t="s">
        <v>300</v>
      </c>
      <c r="C56" s="117">
        <v>20.78</v>
      </c>
    </row>
    <row r="57" spans="1:3">
      <c r="A57" s="117" t="s">
        <v>693</v>
      </c>
      <c r="B57" s="360" t="s">
        <v>222</v>
      </c>
      <c r="C57" s="117">
        <v>20.76</v>
      </c>
    </row>
    <row r="58" spans="1:3">
      <c r="A58" s="117" t="s">
        <v>683</v>
      </c>
      <c r="B58" s="360" t="s">
        <v>224</v>
      </c>
      <c r="C58" s="117">
        <v>20.74</v>
      </c>
    </row>
    <row r="59" spans="1:3">
      <c r="A59" s="117" t="s">
        <v>719</v>
      </c>
      <c r="B59" s="360" t="s">
        <v>318</v>
      </c>
      <c r="C59" s="117">
        <v>20.73</v>
      </c>
    </row>
    <row r="60" spans="1:3">
      <c r="A60" s="117" t="s">
        <v>661</v>
      </c>
      <c r="B60" s="360" t="s">
        <v>275</v>
      </c>
      <c r="C60" s="117">
        <v>20.7</v>
      </c>
    </row>
    <row r="61" spans="1:3">
      <c r="A61" s="117" t="s">
        <v>731</v>
      </c>
      <c r="B61" s="360" t="s">
        <v>328</v>
      </c>
      <c r="C61" s="117">
        <v>20.6</v>
      </c>
    </row>
    <row r="62" spans="1:3">
      <c r="A62" s="117" t="s">
        <v>727</v>
      </c>
      <c r="B62" s="360" t="s">
        <v>237</v>
      </c>
      <c r="C62" s="117">
        <v>20.5</v>
      </c>
    </row>
    <row r="63" spans="1:3">
      <c r="A63" s="117" t="s">
        <v>679</v>
      </c>
      <c r="B63" s="360" t="s">
        <v>306</v>
      </c>
      <c r="C63" s="117">
        <v>20.440000000000001</v>
      </c>
    </row>
    <row r="64" spans="1:3">
      <c r="A64" s="117" t="s">
        <v>725</v>
      </c>
      <c r="B64" s="360" t="s">
        <v>351</v>
      </c>
      <c r="C64" s="117">
        <v>20.420000000000002</v>
      </c>
    </row>
    <row r="65" spans="1:3">
      <c r="A65" s="117" t="s">
        <v>721</v>
      </c>
      <c r="B65" s="360" t="s">
        <v>267</v>
      </c>
      <c r="C65" s="117">
        <v>20.39</v>
      </c>
    </row>
    <row r="66" spans="1:3">
      <c r="A66" s="117" t="s">
        <v>726</v>
      </c>
      <c r="B66" s="360" t="s">
        <v>366</v>
      </c>
      <c r="C66" s="117">
        <v>20.37</v>
      </c>
    </row>
    <row r="67" spans="1:3">
      <c r="A67" s="117" t="s">
        <v>734</v>
      </c>
      <c r="B67" s="360" t="s">
        <v>320</v>
      </c>
      <c r="C67" s="117">
        <v>20.32</v>
      </c>
    </row>
    <row r="68" spans="1:3">
      <c r="A68" s="117" t="s">
        <v>716</v>
      </c>
      <c r="B68" s="360" t="s">
        <v>374</v>
      </c>
      <c r="C68" s="117">
        <v>20.29</v>
      </c>
    </row>
    <row r="69" spans="1:3">
      <c r="A69" s="117" t="s">
        <v>709</v>
      </c>
      <c r="B69" s="360" t="s">
        <v>326</v>
      </c>
      <c r="C69" s="117">
        <v>20.28</v>
      </c>
    </row>
    <row r="70" spans="1:3">
      <c r="A70" s="117" t="s">
        <v>715</v>
      </c>
      <c r="B70" s="360" t="s">
        <v>228</v>
      </c>
      <c r="C70" s="117">
        <v>20.27</v>
      </c>
    </row>
    <row r="71" spans="1:3">
      <c r="A71" s="117" t="s">
        <v>733</v>
      </c>
      <c r="B71" s="360" t="s">
        <v>235</v>
      </c>
      <c r="C71" s="117">
        <v>20.190000000000001</v>
      </c>
    </row>
    <row r="72" spans="1:3">
      <c r="A72" s="117" t="s">
        <v>664</v>
      </c>
      <c r="B72" s="360" t="s">
        <v>201</v>
      </c>
      <c r="C72" s="117">
        <v>20.18</v>
      </c>
    </row>
    <row r="73" spans="1:3">
      <c r="A73" s="117" t="s">
        <v>688</v>
      </c>
      <c r="B73" s="360" t="s">
        <v>216</v>
      </c>
      <c r="C73" s="117">
        <v>20.18</v>
      </c>
    </row>
    <row r="74" spans="1:3">
      <c r="A74" s="117" t="s">
        <v>717</v>
      </c>
      <c r="B74" s="360" t="s">
        <v>324</v>
      </c>
      <c r="C74" s="117">
        <v>20.100000000000001</v>
      </c>
    </row>
    <row r="75" spans="1:3">
      <c r="A75" s="117" t="s">
        <v>711</v>
      </c>
      <c r="B75" s="360" t="s">
        <v>251</v>
      </c>
      <c r="C75" s="117">
        <v>20.05</v>
      </c>
    </row>
    <row r="76" spans="1:3">
      <c r="A76" s="117" t="s">
        <v>705</v>
      </c>
      <c r="B76" s="360" t="s">
        <v>322</v>
      </c>
      <c r="C76" s="117">
        <v>20.04</v>
      </c>
    </row>
    <row r="77" spans="1:3">
      <c r="A77" s="117" t="s">
        <v>663</v>
      </c>
      <c r="B77" s="360" t="s">
        <v>344</v>
      </c>
      <c r="C77" s="117">
        <v>20.02</v>
      </c>
    </row>
    <row r="78" spans="1:3">
      <c r="A78" s="117" t="s">
        <v>730</v>
      </c>
      <c r="B78" s="360" t="s">
        <v>247</v>
      </c>
      <c r="C78" s="117">
        <v>19.989999999999998</v>
      </c>
    </row>
    <row r="79" spans="1:3">
      <c r="A79" s="117" t="s">
        <v>737</v>
      </c>
      <c r="B79" s="360" t="s">
        <v>261</v>
      </c>
      <c r="C79" s="117">
        <v>19.940000000000001</v>
      </c>
    </row>
    <row r="80" spans="1:3">
      <c r="A80" s="117" t="s">
        <v>720</v>
      </c>
      <c r="B80" s="360" t="s">
        <v>239</v>
      </c>
      <c r="C80" s="117">
        <v>19.93</v>
      </c>
    </row>
    <row r="81" spans="1:3">
      <c r="A81" s="117" t="s">
        <v>704</v>
      </c>
      <c r="B81" s="360" t="s">
        <v>265</v>
      </c>
      <c r="C81" s="117">
        <v>19.829999999999998</v>
      </c>
    </row>
    <row r="82" spans="1:3">
      <c r="A82" s="117" t="s">
        <v>732</v>
      </c>
      <c r="B82" s="360" t="s">
        <v>316</v>
      </c>
      <c r="C82" s="117">
        <v>19.71</v>
      </c>
    </row>
    <row r="83" spans="1:3">
      <c r="A83" s="117" t="s">
        <v>724</v>
      </c>
      <c r="B83" s="360" t="s">
        <v>230</v>
      </c>
      <c r="C83" s="117">
        <v>19.71</v>
      </c>
    </row>
    <row r="84" spans="1:3">
      <c r="A84" s="117" t="s">
        <v>707</v>
      </c>
      <c r="B84" s="360" t="s">
        <v>279</v>
      </c>
      <c r="C84" s="117">
        <v>19.61</v>
      </c>
    </row>
    <row r="85" spans="1:3">
      <c r="A85" s="117" t="s">
        <v>710</v>
      </c>
      <c r="B85" s="360" t="s">
        <v>271</v>
      </c>
      <c r="C85" s="117">
        <v>19.54</v>
      </c>
    </row>
    <row r="86" spans="1:3">
      <c r="A86" s="117" t="s">
        <v>680</v>
      </c>
      <c r="B86" s="360" t="s">
        <v>257</v>
      </c>
      <c r="C86" s="117">
        <v>19.489999999999998</v>
      </c>
    </row>
    <row r="87" spans="1:3">
      <c r="A87" s="117" t="s">
        <v>697</v>
      </c>
      <c r="B87" s="360" t="s">
        <v>249</v>
      </c>
      <c r="C87" s="117">
        <v>19.420000000000002</v>
      </c>
    </row>
    <row r="88" spans="1:3">
      <c r="A88" s="117" t="s">
        <v>736</v>
      </c>
      <c r="B88" s="360" t="s">
        <v>259</v>
      </c>
      <c r="C88" s="117">
        <v>19.100000000000001</v>
      </c>
    </row>
    <row r="90" spans="1:3">
      <c r="A90" s="117" t="s">
        <v>738</v>
      </c>
    </row>
    <row r="91" spans="1:3">
      <c r="A91" s="117" t="s">
        <v>739</v>
      </c>
      <c r="B91" s="117" t="s">
        <v>740</v>
      </c>
    </row>
    <row r="92" spans="1:3">
      <c r="A92" s="117" t="s">
        <v>741</v>
      </c>
      <c r="B92" s="117" t="s">
        <v>742</v>
      </c>
    </row>
    <row r="93" spans="1:3">
      <c r="A93" s="117" t="s">
        <v>743</v>
      </c>
      <c r="B93" s="117" t="s">
        <v>744</v>
      </c>
    </row>
    <row r="94" spans="1:3">
      <c r="A94" s="117" t="s">
        <v>745</v>
      </c>
      <c r="B94" s="117" t="s">
        <v>746</v>
      </c>
    </row>
    <row r="95" spans="1:3">
      <c r="A95" s="117" t="s">
        <v>747</v>
      </c>
      <c r="B95" s="117">
        <v>535</v>
      </c>
    </row>
    <row r="96" spans="1:3">
      <c r="A96" s="117" t="s">
        <v>748</v>
      </c>
      <c r="B96" s="117" t="s">
        <v>749</v>
      </c>
    </row>
    <row r="97" spans="1:2">
      <c r="A97" s="117" t="s">
        <v>750</v>
      </c>
      <c r="B97" s="117" t="s">
        <v>751</v>
      </c>
    </row>
    <row r="98" spans="1:2">
      <c r="A98" s="117" t="s">
        <v>752</v>
      </c>
      <c r="B98" s="117" t="s">
        <v>744</v>
      </c>
    </row>
  </sheetData>
  <sortState xmlns:xlrd2="http://schemas.microsoft.com/office/spreadsheetml/2017/richdata2" ref="A2:C88">
    <sortCondition descending="1" ref="C2:C88"/>
  </sortState>
  <pageMargins left="0.7" right="0.7" top="0.75" bottom="0.75" header="0.3" footer="0.3"/>
  <pageSetup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C69-DD2D-3E45-8B1E-A63D0B3E985B}">
  <sheetPr>
    <pageSetUpPr fitToPage="1"/>
  </sheetPr>
  <dimension ref="A1:X29"/>
  <sheetViews>
    <sheetView workbookViewId="0">
      <selection activeCell="O1" sqref="O1:W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8" width="5.140625" style="100" bestFit="1" customWidth="1"/>
    <col min="9" max="9" width="6.5703125" style="100" bestFit="1" customWidth="1"/>
    <col min="10" max="11" width="5.140625" style="100" bestFit="1" customWidth="1"/>
    <col min="12" max="13" width="6.5703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32" t="s">
        <v>754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879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32" t="s">
        <v>632</v>
      </c>
      <c r="P2" s="117"/>
      <c r="Q2" s="117"/>
      <c r="R2" s="117"/>
      <c r="S2" s="212"/>
      <c r="T2" s="211" t="s">
        <v>635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N3" s="117"/>
      <c r="O3" s="215" t="s">
        <v>532</v>
      </c>
      <c r="P3" s="214" t="s">
        <v>634</v>
      </c>
      <c r="Q3" s="213" t="str">
        <f>$U$10 &amp;" rxn (+error)"</f>
        <v>60 rxn (+error)</v>
      </c>
      <c r="R3" s="117"/>
      <c r="S3" s="201"/>
      <c r="T3" s="117" t="s">
        <v>559</v>
      </c>
      <c r="U3" s="117" t="s">
        <v>590</v>
      </c>
      <c r="V3" s="117"/>
      <c r="W3" s="200"/>
      <c r="X3" s="117"/>
    </row>
    <row r="4" spans="1:24">
      <c r="A4" s="132" t="s">
        <v>524</v>
      </c>
      <c r="B4" s="207" t="s">
        <v>377</v>
      </c>
      <c r="C4" s="206" t="s">
        <v>388</v>
      </c>
      <c r="D4" s="206" t="s">
        <v>398</v>
      </c>
      <c r="E4" s="206" t="s">
        <v>411</v>
      </c>
      <c r="F4" s="206" t="s">
        <v>421</v>
      </c>
      <c r="G4" s="206" t="s">
        <v>431</v>
      </c>
      <c r="H4" s="206" t="s">
        <v>441</v>
      </c>
      <c r="I4" s="206" t="s">
        <v>451</v>
      </c>
      <c r="J4" s="206" t="s">
        <v>461</v>
      </c>
      <c r="K4" s="206" t="s">
        <v>471</v>
      </c>
      <c r="L4" s="206" t="s">
        <v>481</v>
      </c>
      <c r="M4" s="205" t="s">
        <v>629</v>
      </c>
      <c r="N4" s="117"/>
      <c r="O4" s="210" t="s">
        <v>546</v>
      </c>
      <c r="P4" s="209">
        <v>5.53</v>
      </c>
      <c r="Q4" s="208">
        <f t="shared" ref="Q4:Q9" si="0">P4*$U$10*1.1</f>
        <v>364.98</v>
      </c>
      <c r="R4" s="117"/>
      <c r="S4" s="201"/>
      <c r="T4" s="204" t="s">
        <v>559</v>
      </c>
      <c r="U4" s="203" t="s">
        <v>637</v>
      </c>
      <c r="V4" s="117"/>
      <c r="W4" s="200"/>
      <c r="X4" s="117"/>
    </row>
    <row r="5" spans="1:24">
      <c r="A5" s="132" t="s">
        <v>525</v>
      </c>
      <c r="B5" s="193" t="s">
        <v>379</v>
      </c>
      <c r="C5" s="192" t="s">
        <v>390</v>
      </c>
      <c r="D5" s="192" t="s">
        <v>402</v>
      </c>
      <c r="E5" s="192" t="s">
        <v>413</v>
      </c>
      <c r="F5" s="192" t="s">
        <v>423</v>
      </c>
      <c r="G5" s="192" t="s">
        <v>433</v>
      </c>
      <c r="H5" s="192" t="s">
        <v>443</v>
      </c>
      <c r="I5" s="192" t="s">
        <v>925</v>
      </c>
      <c r="J5" s="192" t="s">
        <v>463</v>
      </c>
      <c r="K5" s="192" t="s">
        <v>473</v>
      </c>
      <c r="L5" s="192" t="s">
        <v>483</v>
      </c>
      <c r="M5" s="191" t="s">
        <v>630</v>
      </c>
      <c r="N5" s="117"/>
      <c r="O5" s="199" t="s">
        <v>636</v>
      </c>
      <c r="P5" s="198">
        <v>7.5</v>
      </c>
      <c r="Q5" s="197">
        <f t="shared" si="0"/>
        <v>495.00000000000006</v>
      </c>
      <c r="R5" s="117"/>
      <c r="S5" s="201"/>
      <c r="T5" s="117" t="s">
        <v>639</v>
      </c>
      <c r="U5" s="200" t="s">
        <v>557</v>
      </c>
      <c r="V5" s="117"/>
      <c r="W5" s="202" t="s">
        <v>640</v>
      </c>
      <c r="X5" s="117"/>
    </row>
    <row r="6" spans="1:24" ht="17" thickBot="1">
      <c r="A6" s="132" t="s">
        <v>526</v>
      </c>
      <c r="B6" s="193" t="s">
        <v>381</v>
      </c>
      <c r="C6" s="192" t="s">
        <v>392</v>
      </c>
      <c r="D6" s="192" t="s">
        <v>404</v>
      </c>
      <c r="E6" s="192" t="s">
        <v>415</v>
      </c>
      <c r="F6" s="192" t="s">
        <v>425</v>
      </c>
      <c r="G6" s="192" t="s">
        <v>435</v>
      </c>
      <c r="H6" s="192" t="s">
        <v>445</v>
      </c>
      <c r="I6" s="192" t="s">
        <v>455</v>
      </c>
      <c r="J6" s="192" t="s">
        <v>465</v>
      </c>
      <c r="K6" s="192" t="s">
        <v>475</v>
      </c>
      <c r="L6" s="192" t="s">
        <v>600</v>
      </c>
      <c r="M6" s="191" t="s">
        <v>631</v>
      </c>
      <c r="N6" s="117"/>
      <c r="O6" s="199" t="s">
        <v>638</v>
      </c>
      <c r="P6" s="198">
        <v>7.0000000000000007E-2</v>
      </c>
      <c r="Q6" s="197">
        <f t="shared" si="0"/>
        <v>4.620000000000001</v>
      </c>
      <c r="R6" s="117"/>
      <c r="S6" s="201"/>
      <c r="T6" s="195" t="s">
        <v>565</v>
      </c>
      <c r="U6" s="194" t="s">
        <v>557</v>
      </c>
      <c r="V6" s="117"/>
      <c r="W6" s="200"/>
      <c r="X6" s="117"/>
    </row>
    <row r="7" spans="1:24" ht="17" thickBot="1">
      <c r="A7" s="132" t="s">
        <v>527</v>
      </c>
      <c r="B7" s="193" t="s">
        <v>383</v>
      </c>
      <c r="C7" s="192" t="s">
        <v>394</v>
      </c>
      <c r="D7" s="192" t="s">
        <v>406</v>
      </c>
      <c r="E7" s="192" t="s">
        <v>417</v>
      </c>
      <c r="F7" s="192" t="s">
        <v>427</v>
      </c>
      <c r="G7" s="192" t="s">
        <v>437</v>
      </c>
      <c r="H7" s="192" t="s">
        <v>447</v>
      </c>
      <c r="I7" s="192" t="s">
        <v>457</v>
      </c>
      <c r="J7" s="192" t="s">
        <v>467</v>
      </c>
      <c r="K7" s="192" t="s">
        <v>477</v>
      </c>
      <c r="L7" s="192" t="s">
        <v>601</v>
      </c>
      <c r="M7" s="191" t="s">
        <v>647</v>
      </c>
      <c r="N7" s="117"/>
      <c r="O7" s="199" t="s">
        <v>641</v>
      </c>
      <c r="P7" s="198">
        <v>0.7</v>
      </c>
      <c r="Q7" s="197">
        <f t="shared" si="0"/>
        <v>46.2</v>
      </c>
      <c r="R7" s="117"/>
      <c r="S7" s="196"/>
      <c r="T7" s="195"/>
      <c r="U7" s="195"/>
      <c r="V7" s="195"/>
      <c r="W7" s="194"/>
      <c r="X7" s="117"/>
    </row>
    <row r="8" spans="1:24">
      <c r="A8" s="132" t="s">
        <v>528</v>
      </c>
      <c r="B8" s="193" t="s">
        <v>386</v>
      </c>
      <c r="C8" s="192" t="s">
        <v>396</v>
      </c>
      <c r="D8" s="192" t="s">
        <v>409</v>
      </c>
      <c r="E8" s="192" t="s">
        <v>419</v>
      </c>
      <c r="F8" s="192" t="s">
        <v>429</v>
      </c>
      <c r="G8" s="192" t="s">
        <v>439</v>
      </c>
      <c r="H8" s="192" t="s">
        <v>449</v>
      </c>
      <c r="I8" s="192" t="s">
        <v>459</v>
      </c>
      <c r="J8" s="192" t="s">
        <v>469</v>
      </c>
      <c r="K8" s="192" t="s">
        <v>479</v>
      </c>
      <c r="L8" s="192" t="s">
        <v>602</v>
      </c>
      <c r="M8" s="191" t="s">
        <v>647</v>
      </c>
      <c r="N8" s="117"/>
      <c r="O8" s="199" t="s">
        <v>642</v>
      </c>
      <c r="P8" s="198">
        <v>0.1</v>
      </c>
      <c r="Q8" s="197">
        <f t="shared" si="0"/>
        <v>6.6000000000000005</v>
      </c>
      <c r="R8" s="117"/>
      <c r="S8" s="117"/>
      <c r="T8" s="117"/>
      <c r="U8" s="117"/>
      <c r="V8" s="117"/>
      <c r="W8" s="117"/>
      <c r="X8" s="117"/>
    </row>
    <row r="9" spans="1:24" ht="17" thickBot="1">
      <c r="A9" s="132" t="s">
        <v>529</v>
      </c>
      <c r="B9" s="378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6"/>
      <c r="N9" s="117"/>
      <c r="O9" s="370" t="s">
        <v>643</v>
      </c>
      <c r="P9" s="371">
        <v>0.1</v>
      </c>
      <c r="Q9" s="372">
        <f t="shared" si="0"/>
        <v>6.6000000000000005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132" t="s">
        <v>530</v>
      </c>
      <c r="B10" s="378"/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6"/>
      <c r="N10" s="117"/>
      <c r="O10" s="373" t="s">
        <v>644</v>
      </c>
      <c r="P10" s="374">
        <v>1</v>
      </c>
      <c r="Q10" s="375" t="s">
        <v>645</v>
      </c>
      <c r="R10" s="117"/>
      <c r="S10" s="117"/>
      <c r="T10" s="369" t="s">
        <v>878</v>
      </c>
      <c r="U10" s="131">
        <f>COUNTIF(B4:M11,"*")</f>
        <v>60</v>
      </c>
      <c r="V10" s="117"/>
      <c r="W10" s="117"/>
      <c r="X10" s="117"/>
    </row>
    <row r="11" spans="1:24" ht="17" thickBot="1">
      <c r="A11" s="132" t="s">
        <v>531</v>
      </c>
      <c r="B11" s="380"/>
      <c r="C11" s="381"/>
      <c r="D11" s="381"/>
      <c r="E11" s="381"/>
      <c r="F11" s="381"/>
      <c r="G11" s="381"/>
      <c r="H11" s="381"/>
      <c r="I11" s="381"/>
      <c r="J11" s="381"/>
      <c r="K11" s="381"/>
      <c r="L11" s="381"/>
      <c r="M11" s="377"/>
      <c r="N11" s="117"/>
      <c r="O11" s="190" t="s">
        <v>646</v>
      </c>
      <c r="P11" s="189">
        <f>SUM(P4:P10)</f>
        <v>15</v>
      </c>
      <c r="Q11" s="188">
        <f>SUM(Q4:Q9)</f>
        <v>924.00000000000011</v>
      </c>
      <c r="R11" s="117"/>
      <c r="S11" s="117"/>
      <c r="T11" s="117"/>
      <c r="U11" s="117"/>
      <c r="V11" s="117"/>
      <c r="W11" s="117"/>
      <c r="X11" s="117"/>
    </row>
    <row r="12" spans="1:24">
      <c r="A12" s="117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24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</row>
    <row r="29" hidden="1"/>
  </sheetData>
  <pageMargins left="0.7" right="0.7" top="0.75" bottom="0.75" header="0.3" footer="0.3"/>
  <pageSetup scale="50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8CEE-21FE-204A-8984-BAC64677B2CA}">
  <sheetPr>
    <pageSetUpPr fitToPage="1"/>
  </sheetPr>
  <dimension ref="A1:I93"/>
  <sheetViews>
    <sheetView workbookViewId="0">
      <selection activeCell="C4" sqref="C4:C7"/>
    </sheetView>
  </sheetViews>
  <sheetFormatPr baseColWidth="10" defaultColWidth="10.7109375" defaultRowHeight="16"/>
  <cols>
    <col min="2" max="2" width="10.7109375" style="117"/>
    <col min="4" max="16384" width="10.7109375" style="100"/>
  </cols>
  <sheetData>
    <row r="1" spans="1:3">
      <c r="A1" t="s">
        <v>648</v>
      </c>
      <c r="B1" s="217" t="s">
        <v>649</v>
      </c>
      <c r="C1" t="s">
        <v>650</v>
      </c>
    </row>
    <row r="2" spans="1:3">
      <c r="A2" t="s">
        <v>729</v>
      </c>
      <c r="B2" s="117" t="s">
        <v>647</v>
      </c>
      <c r="C2">
        <v>27.52</v>
      </c>
    </row>
    <row r="3" spans="1:3">
      <c r="A3" t="s">
        <v>712</v>
      </c>
      <c r="B3" s="117" t="s">
        <v>647</v>
      </c>
      <c r="C3">
        <v>27.43</v>
      </c>
    </row>
    <row r="4" spans="1:3">
      <c r="A4" t="s">
        <v>714</v>
      </c>
      <c r="B4" s="117" t="s">
        <v>439</v>
      </c>
      <c r="C4">
        <v>26.7</v>
      </c>
    </row>
    <row r="5" spans="1:3">
      <c r="A5" t="s">
        <v>717</v>
      </c>
      <c r="B5" s="117" t="s">
        <v>469</v>
      </c>
      <c r="C5">
        <v>26.47</v>
      </c>
    </row>
    <row r="6" spans="1:3">
      <c r="A6" t="s">
        <v>657</v>
      </c>
      <c r="B6" s="117" t="s">
        <v>459</v>
      </c>
      <c r="C6">
        <v>26.42</v>
      </c>
    </row>
    <row r="7" spans="1:3">
      <c r="A7" t="s">
        <v>654</v>
      </c>
      <c r="B7" s="117" t="s">
        <v>419</v>
      </c>
      <c r="C7">
        <v>26.41</v>
      </c>
    </row>
    <row r="8" spans="1:3">
      <c r="A8" t="s">
        <v>665</v>
      </c>
      <c r="B8" s="117" t="s">
        <v>479</v>
      </c>
      <c r="C8">
        <v>25.95</v>
      </c>
    </row>
    <row r="9" spans="1:3">
      <c r="A9" t="s">
        <v>721</v>
      </c>
      <c r="B9" s="117" t="s">
        <v>429</v>
      </c>
      <c r="C9">
        <v>25.89</v>
      </c>
    </row>
    <row r="10" spans="1:3">
      <c r="A10" t="s">
        <v>706</v>
      </c>
      <c r="B10" s="117" t="s">
        <v>394</v>
      </c>
      <c r="C10">
        <v>25.88</v>
      </c>
    </row>
    <row r="11" spans="1:3">
      <c r="A11" t="s">
        <v>720</v>
      </c>
      <c r="B11" s="117" t="s">
        <v>409</v>
      </c>
      <c r="C11">
        <v>25.73</v>
      </c>
    </row>
    <row r="12" spans="1:3">
      <c r="A12" t="s">
        <v>677</v>
      </c>
      <c r="B12" s="117" t="s">
        <v>383</v>
      </c>
      <c r="C12">
        <v>25.54</v>
      </c>
    </row>
    <row r="13" spans="1:3">
      <c r="A13" t="s">
        <v>703</v>
      </c>
      <c r="B13" s="117" t="s">
        <v>602</v>
      </c>
      <c r="C13">
        <v>25.36</v>
      </c>
    </row>
    <row r="14" spans="1:3">
      <c r="A14" t="s">
        <v>692</v>
      </c>
      <c r="B14" s="117" t="s">
        <v>386</v>
      </c>
      <c r="C14">
        <v>25.34</v>
      </c>
    </row>
    <row r="15" spans="1:3">
      <c r="A15" t="s">
        <v>693</v>
      </c>
      <c r="B15" s="117" t="s">
        <v>396</v>
      </c>
      <c r="C15">
        <v>25.25</v>
      </c>
    </row>
    <row r="16" spans="1:3">
      <c r="A16" t="s">
        <v>711</v>
      </c>
      <c r="B16" s="117" t="s">
        <v>417</v>
      </c>
      <c r="C16">
        <v>25.24</v>
      </c>
    </row>
    <row r="17" spans="1:3">
      <c r="A17" t="s">
        <v>707</v>
      </c>
      <c r="B17" s="117" t="s">
        <v>437</v>
      </c>
      <c r="C17">
        <v>25.22</v>
      </c>
    </row>
    <row r="18" spans="1:3">
      <c r="A18" t="s">
        <v>705</v>
      </c>
      <c r="B18" s="117" t="s">
        <v>467</v>
      </c>
      <c r="C18">
        <v>25.17</v>
      </c>
    </row>
    <row r="19" spans="1:3">
      <c r="A19" t="s">
        <v>718</v>
      </c>
      <c r="B19" s="117" t="s">
        <v>435</v>
      </c>
      <c r="C19">
        <v>24.99</v>
      </c>
    </row>
    <row r="20" spans="1:3">
      <c r="A20" t="s">
        <v>664</v>
      </c>
      <c r="B20" s="117" t="s">
        <v>379</v>
      </c>
      <c r="C20">
        <v>24.86</v>
      </c>
    </row>
    <row r="21" spans="1:3">
      <c r="A21" t="s">
        <v>704</v>
      </c>
      <c r="B21" s="117" t="s">
        <v>427</v>
      </c>
      <c r="C21">
        <v>24.79</v>
      </c>
    </row>
    <row r="22" spans="1:3">
      <c r="A22" t="s">
        <v>727</v>
      </c>
      <c r="B22" s="117" t="s">
        <v>406</v>
      </c>
      <c r="C22">
        <v>24.76</v>
      </c>
    </row>
    <row r="23" spans="1:3">
      <c r="A23" t="s">
        <v>686</v>
      </c>
      <c r="B23" s="117" t="s">
        <v>457</v>
      </c>
      <c r="C23">
        <v>24.73</v>
      </c>
    </row>
    <row r="24" spans="1:3">
      <c r="A24" t="s">
        <v>722</v>
      </c>
      <c r="B24" s="117" t="s">
        <v>392</v>
      </c>
      <c r="C24">
        <v>24.72</v>
      </c>
    </row>
    <row r="25" spans="1:3">
      <c r="A25" t="s">
        <v>676</v>
      </c>
      <c r="B25" s="117" t="s">
        <v>381</v>
      </c>
      <c r="C25">
        <v>24.59</v>
      </c>
    </row>
    <row r="26" spans="1:3">
      <c r="A26" t="s">
        <v>696</v>
      </c>
      <c r="B26" s="117" t="s">
        <v>388</v>
      </c>
      <c r="C26">
        <v>24.56</v>
      </c>
    </row>
    <row r="27" spans="1:3">
      <c r="A27" t="s">
        <v>725</v>
      </c>
      <c r="B27" s="117" t="s">
        <v>601</v>
      </c>
      <c r="C27">
        <v>24.44</v>
      </c>
    </row>
    <row r="28" spans="1:3">
      <c r="A28" t="s">
        <v>726</v>
      </c>
      <c r="B28" s="117" t="s">
        <v>631</v>
      </c>
      <c r="C28">
        <v>24.42</v>
      </c>
    </row>
    <row r="29" spans="1:3">
      <c r="A29" t="s">
        <v>701</v>
      </c>
      <c r="B29" s="117" t="s">
        <v>449</v>
      </c>
      <c r="C29">
        <v>24.4</v>
      </c>
    </row>
    <row r="30" spans="1:3">
      <c r="A30" t="s">
        <v>670</v>
      </c>
      <c r="B30" s="117" t="s">
        <v>377</v>
      </c>
      <c r="C30">
        <v>24.23</v>
      </c>
    </row>
    <row r="31" spans="1:3">
      <c r="A31" t="s">
        <v>735</v>
      </c>
      <c r="B31" s="117" t="s">
        <v>425</v>
      </c>
      <c r="C31">
        <v>24.21</v>
      </c>
    </row>
    <row r="32" spans="1:3">
      <c r="A32" t="s">
        <v>728</v>
      </c>
      <c r="B32" s="117" t="s">
        <v>600</v>
      </c>
      <c r="C32">
        <v>24.16</v>
      </c>
    </row>
    <row r="33" spans="1:9">
      <c r="A33" t="s">
        <v>697</v>
      </c>
      <c r="B33" s="117" t="s">
        <v>415</v>
      </c>
      <c r="C33">
        <v>24.14</v>
      </c>
    </row>
    <row r="34" spans="1:9">
      <c r="A34" t="s">
        <v>723</v>
      </c>
      <c r="B34" s="117" t="s">
        <v>447</v>
      </c>
      <c r="C34">
        <v>24.05</v>
      </c>
      <c r="I34" s="117" t="s">
        <v>435</v>
      </c>
    </row>
    <row r="35" spans="1:9">
      <c r="A35" t="s">
        <v>688</v>
      </c>
      <c r="B35" s="117" t="s">
        <v>390</v>
      </c>
      <c r="C35">
        <v>24.03</v>
      </c>
      <c r="I35" s="117" t="s">
        <v>388</v>
      </c>
    </row>
    <row r="36" spans="1:9">
      <c r="A36" t="s">
        <v>666</v>
      </c>
      <c r="B36" s="117" t="s">
        <v>477</v>
      </c>
      <c r="C36">
        <v>23.99</v>
      </c>
      <c r="I36" s="117" t="s">
        <v>600</v>
      </c>
    </row>
    <row r="37" spans="1:9">
      <c r="A37" t="s">
        <v>719</v>
      </c>
      <c r="B37" s="117" t="s">
        <v>463</v>
      </c>
      <c r="C37">
        <v>23.98</v>
      </c>
      <c r="I37" s="117" t="s">
        <v>415</v>
      </c>
    </row>
    <row r="38" spans="1:9">
      <c r="A38" t="s">
        <v>737</v>
      </c>
      <c r="B38" s="117" t="s">
        <v>423</v>
      </c>
      <c r="C38">
        <v>23.9</v>
      </c>
      <c r="I38" s="117" t="s">
        <v>451</v>
      </c>
    </row>
    <row r="39" spans="1:9">
      <c r="A39" t="s">
        <v>700</v>
      </c>
      <c r="B39" s="117" t="s">
        <v>431</v>
      </c>
      <c r="C39">
        <v>23.86</v>
      </c>
      <c r="I39" s="117" t="s">
        <v>404</v>
      </c>
    </row>
    <row r="40" spans="1:9">
      <c r="A40" t="s">
        <v>698</v>
      </c>
      <c r="B40" s="117" t="s">
        <v>475</v>
      </c>
      <c r="C40">
        <v>23.84</v>
      </c>
    </row>
    <row r="41" spans="1:9">
      <c r="A41" t="s">
        <v>673</v>
      </c>
      <c r="B41" s="117" t="s">
        <v>445</v>
      </c>
      <c r="C41">
        <v>23.82</v>
      </c>
    </row>
    <row r="42" spans="1:9">
      <c r="A42" t="s">
        <v>668</v>
      </c>
      <c r="B42" s="117" t="s">
        <v>473</v>
      </c>
      <c r="C42">
        <v>23.73</v>
      </c>
    </row>
    <row r="43" spans="1:9">
      <c r="A43" t="s">
        <v>713</v>
      </c>
      <c r="B43" s="117" t="s">
        <v>630</v>
      </c>
      <c r="C43">
        <v>23.67</v>
      </c>
    </row>
    <row r="44" spans="1:9">
      <c r="A44" t="s">
        <v>682</v>
      </c>
      <c r="B44" s="117" t="s">
        <v>443</v>
      </c>
      <c r="C44">
        <v>23.66</v>
      </c>
    </row>
    <row r="45" spans="1:9">
      <c r="A45" t="s">
        <v>733</v>
      </c>
      <c r="B45" s="117" t="s">
        <v>404</v>
      </c>
      <c r="C45">
        <v>23.59</v>
      </c>
    </row>
    <row r="46" spans="1:9">
      <c r="A46" t="s">
        <v>724</v>
      </c>
      <c r="B46" s="117" t="s">
        <v>402</v>
      </c>
      <c r="C46">
        <v>23.54</v>
      </c>
    </row>
    <row r="47" spans="1:9">
      <c r="A47" t="s">
        <v>679</v>
      </c>
      <c r="B47" s="117" t="s">
        <v>455</v>
      </c>
      <c r="C47">
        <v>23.53</v>
      </c>
    </row>
    <row r="48" spans="1:9">
      <c r="A48" t="s">
        <v>708</v>
      </c>
      <c r="B48" s="117" t="s">
        <v>629</v>
      </c>
      <c r="C48">
        <v>23.42</v>
      </c>
    </row>
    <row r="49" spans="1:3">
      <c r="A49" t="s">
        <v>663</v>
      </c>
      <c r="B49" s="117" t="s">
        <v>481</v>
      </c>
      <c r="C49">
        <v>23.25</v>
      </c>
    </row>
    <row r="50" spans="1:3">
      <c r="A50" t="s">
        <v>730</v>
      </c>
      <c r="B50" s="117" t="s">
        <v>413</v>
      </c>
      <c r="C50">
        <v>23.25</v>
      </c>
    </row>
    <row r="51" spans="1:3">
      <c r="A51" t="s">
        <v>694</v>
      </c>
      <c r="B51" s="442" t="s">
        <v>925</v>
      </c>
      <c r="C51">
        <v>23.23</v>
      </c>
    </row>
    <row r="52" spans="1:3">
      <c r="A52" t="s">
        <v>667</v>
      </c>
      <c r="B52" s="117" t="s">
        <v>471</v>
      </c>
      <c r="C52">
        <v>23.21</v>
      </c>
    </row>
    <row r="53" spans="1:3">
      <c r="A53" t="s">
        <v>685</v>
      </c>
      <c r="B53" s="117" t="s">
        <v>441</v>
      </c>
      <c r="C53">
        <v>23.17</v>
      </c>
    </row>
    <row r="54" spans="1:3">
      <c r="A54" t="s">
        <v>656</v>
      </c>
      <c r="B54" s="117" t="s">
        <v>483</v>
      </c>
      <c r="C54">
        <v>23.15</v>
      </c>
    </row>
    <row r="55" spans="1:3">
      <c r="A55" t="s">
        <v>689</v>
      </c>
      <c r="B55" s="117" t="s">
        <v>411</v>
      </c>
      <c r="C55">
        <v>23.09</v>
      </c>
    </row>
    <row r="56" spans="1:3">
      <c r="A56" t="s">
        <v>661</v>
      </c>
      <c r="B56" s="117" t="s">
        <v>433</v>
      </c>
      <c r="C56">
        <v>23.07</v>
      </c>
    </row>
    <row r="57" spans="1:3">
      <c r="A57" t="s">
        <v>715</v>
      </c>
      <c r="B57" s="117" t="s">
        <v>398</v>
      </c>
      <c r="C57">
        <v>22.92</v>
      </c>
    </row>
    <row r="58" spans="1:3">
      <c r="A58" t="s">
        <v>732</v>
      </c>
      <c r="B58" s="117" t="s">
        <v>461</v>
      </c>
      <c r="C58">
        <v>22.86</v>
      </c>
    </row>
    <row r="59" spans="1:3">
      <c r="A59" t="s">
        <v>734</v>
      </c>
      <c r="B59" s="117" t="s">
        <v>465</v>
      </c>
      <c r="C59">
        <v>22.8</v>
      </c>
    </row>
    <row r="60" spans="1:3">
      <c r="A60" t="s">
        <v>702</v>
      </c>
      <c r="B60" s="117" t="s">
        <v>451</v>
      </c>
      <c r="C60">
        <v>22.77</v>
      </c>
    </row>
    <row r="61" spans="1:3">
      <c r="A61" t="s">
        <v>736</v>
      </c>
      <c r="B61" s="117" t="s">
        <v>421</v>
      </c>
      <c r="C61">
        <v>21.83</v>
      </c>
    </row>
    <row r="62" spans="1:3">
      <c r="B62" s="216"/>
    </row>
    <row r="63" spans="1:3">
      <c r="A63" t="s">
        <v>738</v>
      </c>
      <c r="B63" s="216"/>
    </row>
    <row r="64" spans="1:3">
      <c r="A64" t="s">
        <v>739</v>
      </c>
      <c r="B64" s="216"/>
    </row>
    <row r="65" spans="1:2">
      <c r="A65" t="s">
        <v>741</v>
      </c>
      <c r="B65" s="216"/>
    </row>
    <row r="66" spans="1:2">
      <c r="A66" t="s">
        <v>743</v>
      </c>
      <c r="B66" s="131"/>
    </row>
    <row r="67" spans="1:2">
      <c r="A67" t="s">
        <v>745</v>
      </c>
      <c r="B67" s="216"/>
    </row>
    <row r="68" spans="1:2">
      <c r="A68" t="s">
        <v>747</v>
      </c>
      <c r="B68" s="216"/>
    </row>
    <row r="69" spans="1:2">
      <c r="A69" t="s">
        <v>748</v>
      </c>
      <c r="B69" s="216"/>
    </row>
    <row r="70" spans="1:2">
      <c r="A70" t="s">
        <v>750</v>
      </c>
      <c r="B70" s="216"/>
    </row>
    <row r="71" spans="1:2">
      <c r="A71" t="s">
        <v>752</v>
      </c>
      <c r="B71" s="216"/>
    </row>
    <row r="72" spans="1:2">
      <c r="B72" s="131"/>
    </row>
    <row r="73" spans="1:2">
      <c r="B73" s="216"/>
    </row>
    <row r="74" spans="1:2">
      <c r="B74" s="216"/>
    </row>
    <row r="75" spans="1:2">
      <c r="B75" s="216"/>
    </row>
    <row r="76" spans="1:2">
      <c r="B76" s="216"/>
    </row>
    <row r="77" spans="1:2">
      <c r="B77" s="364"/>
    </row>
    <row r="78" spans="1:2">
      <c r="B78" s="364"/>
    </row>
    <row r="79" spans="1:2">
      <c r="B79" s="364"/>
    </row>
    <row r="80" spans="1:2">
      <c r="B80" s="364"/>
    </row>
    <row r="81" spans="2:2">
      <c r="B81" s="364"/>
    </row>
    <row r="82" spans="2:2">
      <c r="B82" s="364"/>
    </row>
    <row r="83" spans="2:2">
      <c r="B83" s="364"/>
    </row>
    <row r="84" spans="2:2">
      <c r="B84" s="364"/>
    </row>
    <row r="85" spans="2:2">
      <c r="B85" s="364"/>
    </row>
    <row r="86" spans="2:2">
      <c r="B86" s="364"/>
    </row>
    <row r="87" spans="2:2">
      <c r="B87" s="364"/>
    </row>
    <row r="88" spans="2:2">
      <c r="B88" s="364"/>
    </row>
    <row r="89" spans="2:2">
      <c r="B89" s="364"/>
    </row>
    <row r="90" spans="2:2">
      <c r="B90" s="364"/>
    </row>
    <row r="91" spans="2:2">
      <c r="B91" s="364"/>
    </row>
    <row r="92" spans="2:2">
      <c r="B92" s="364"/>
    </row>
    <row r="93" spans="2:2">
      <c r="B93" s="364"/>
    </row>
  </sheetData>
  <sortState xmlns:xlrd2="http://schemas.microsoft.com/office/spreadsheetml/2017/richdata2" ref="A2:C61">
    <sortCondition descending="1" ref="C2:C61"/>
  </sortState>
  <pageMargins left="0.7" right="0.7" top="0.75" bottom="0.75" header="0.3" footer="0.3"/>
  <pageSetup scale="45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7108-3B60-C84E-9B09-154198CDD705}">
  <sheetPr>
    <pageSetUpPr fitToPage="1"/>
  </sheetPr>
  <dimension ref="A1:X22"/>
  <sheetViews>
    <sheetView topLeftCell="A10" zoomScaleNormal="100" workbookViewId="0">
      <selection activeCell="N39" sqref="N39"/>
    </sheetView>
  </sheetViews>
  <sheetFormatPr baseColWidth="10" defaultColWidth="10.7109375" defaultRowHeight="16"/>
  <cols>
    <col min="1" max="1" width="1.85546875" style="1" bestFit="1" customWidth="1"/>
    <col min="2" max="2" width="5.140625" style="1" customWidth="1"/>
    <col min="3" max="3" width="6.42578125" style="1" bestFit="1" customWidth="1"/>
    <col min="4" max="4" width="6.5703125" style="1" bestFit="1" customWidth="1"/>
    <col min="5" max="5" width="5.140625" style="1" bestFit="1" customWidth="1"/>
    <col min="6" max="6" width="6.5703125" style="1" bestFit="1" customWidth="1"/>
    <col min="7" max="8" width="5.140625" style="1" bestFit="1" customWidth="1"/>
    <col min="9" max="9" width="6.5703125" style="1" bestFit="1" customWidth="1"/>
    <col min="10" max="10" width="5.140625" style="1" bestFit="1" customWidth="1"/>
    <col min="11" max="11" width="6.42578125" style="1" bestFit="1" customWidth="1"/>
    <col min="12" max="12" width="6.5703125" style="1" bestFit="1" customWidth="1"/>
    <col min="13" max="13" width="6.42578125" style="1" bestFit="1" customWidth="1"/>
    <col min="14" max="14" width="20.7109375" style="1" customWidth="1"/>
    <col min="15" max="15" width="10.85546875" style="1" customWidth="1"/>
    <col min="16" max="16" width="9.140625" style="1" customWidth="1"/>
    <col min="17" max="17" width="1" style="1" customWidth="1"/>
    <col min="18" max="19" width="10.7109375" style="1"/>
    <col min="20" max="20" width="1.140625" style="1" customWidth="1"/>
    <col min="21" max="21" width="4.42578125" style="1" bestFit="1" customWidth="1"/>
    <col min="22" max="22" width="3.5703125" style="1" customWidth="1"/>
    <col min="23" max="23" width="5.140625" style="1" bestFit="1" customWidth="1"/>
    <col min="24" max="24" width="3" style="1" bestFit="1" customWidth="1"/>
    <col min="25" max="16384" width="10.7109375" style="1"/>
  </cols>
  <sheetData>
    <row r="1" spans="1:24">
      <c r="A1" s="12" t="s">
        <v>928</v>
      </c>
    </row>
    <row r="2" spans="1:24" ht="17" thickBot="1">
      <c r="A2" s="13"/>
      <c r="B2" s="14">
        <v>1</v>
      </c>
      <c r="C2" s="14">
        <v>2</v>
      </c>
      <c r="D2" s="14">
        <v>3</v>
      </c>
      <c r="E2" s="14">
        <v>4</v>
      </c>
      <c r="F2" s="14">
        <v>5</v>
      </c>
      <c r="G2" s="14">
        <v>6</v>
      </c>
      <c r="H2" s="14">
        <v>7</v>
      </c>
      <c r="I2" s="14">
        <v>8</v>
      </c>
      <c r="J2" s="14">
        <v>9</v>
      </c>
      <c r="K2" s="14">
        <v>10</v>
      </c>
      <c r="L2" s="14">
        <v>11</v>
      </c>
      <c r="M2" s="14">
        <v>12</v>
      </c>
    </row>
    <row r="3" spans="1:24">
      <c r="A3" s="14" t="s">
        <v>524</v>
      </c>
      <c r="B3" s="443" t="s">
        <v>377</v>
      </c>
      <c r="C3" s="465" t="s">
        <v>388</v>
      </c>
      <c r="D3" s="444" t="s">
        <v>398</v>
      </c>
      <c r="E3" s="444" t="s">
        <v>411</v>
      </c>
      <c r="F3" s="444" t="s">
        <v>421</v>
      </c>
      <c r="G3" s="444" t="s">
        <v>431</v>
      </c>
      <c r="H3" s="444" t="s">
        <v>441</v>
      </c>
      <c r="I3" s="465" t="s">
        <v>451</v>
      </c>
      <c r="J3" s="444" t="s">
        <v>461</v>
      </c>
      <c r="K3" s="444" t="s">
        <v>471</v>
      </c>
      <c r="L3" s="444" t="s">
        <v>481</v>
      </c>
      <c r="M3" s="445" t="s">
        <v>629</v>
      </c>
      <c r="Q3" s="15"/>
      <c r="R3" s="16" t="s">
        <v>553</v>
      </c>
      <c r="S3" s="17"/>
      <c r="T3" s="17"/>
      <c r="U3" s="18"/>
      <c r="W3" s="448" t="s">
        <v>924</v>
      </c>
      <c r="X3" s="449">
        <f>COUNTIF(B13:I15, "*")</f>
        <v>16</v>
      </c>
    </row>
    <row r="4" spans="1:24" ht="17" thickBot="1">
      <c r="A4" s="14" t="s">
        <v>525</v>
      </c>
      <c r="B4" s="446" t="s">
        <v>379</v>
      </c>
      <c r="C4" s="76" t="s">
        <v>390</v>
      </c>
      <c r="D4" s="76" t="s">
        <v>402</v>
      </c>
      <c r="E4" s="76" t="s">
        <v>413</v>
      </c>
      <c r="F4" s="76" t="s">
        <v>423</v>
      </c>
      <c r="G4" s="76" t="s">
        <v>433</v>
      </c>
      <c r="H4" s="76" t="s">
        <v>443</v>
      </c>
      <c r="I4" s="76" t="s">
        <v>925</v>
      </c>
      <c r="J4" s="76" t="s">
        <v>463</v>
      </c>
      <c r="K4" s="76" t="s">
        <v>473</v>
      </c>
      <c r="L4" s="76" t="s">
        <v>483</v>
      </c>
      <c r="M4" s="447" t="s">
        <v>630</v>
      </c>
      <c r="Q4" s="19"/>
      <c r="R4" s="20" t="s">
        <v>556</v>
      </c>
      <c r="S4" s="20" t="s">
        <v>557</v>
      </c>
      <c r="T4" s="20"/>
      <c r="U4" s="21"/>
    </row>
    <row r="5" spans="1:24">
      <c r="A5" s="14" t="s">
        <v>526</v>
      </c>
      <c r="B5" s="446" t="s">
        <v>381</v>
      </c>
      <c r="C5" s="76" t="s">
        <v>392</v>
      </c>
      <c r="D5" s="463" t="s">
        <v>404</v>
      </c>
      <c r="E5" s="463" t="s">
        <v>415</v>
      </c>
      <c r="F5" s="76" t="s">
        <v>425</v>
      </c>
      <c r="G5" s="463" t="s">
        <v>435</v>
      </c>
      <c r="H5" s="76" t="s">
        <v>445</v>
      </c>
      <c r="I5" s="76" t="s">
        <v>455</v>
      </c>
      <c r="J5" s="76" t="s">
        <v>465</v>
      </c>
      <c r="K5" s="76" t="s">
        <v>475</v>
      </c>
      <c r="L5" s="463" t="s">
        <v>600</v>
      </c>
      <c r="M5" s="447" t="s">
        <v>631</v>
      </c>
      <c r="Q5" s="19"/>
      <c r="R5" s="17" t="s">
        <v>559</v>
      </c>
      <c r="S5" s="18" t="s">
        <v>560</v>
      </c>
      <c r="T5" s="20"/>
      <c r="U5" s="21"/>
    </row>
    <row r="6" spans="1:24">
      <c r="A6" s="14" t="s">
        <v>527</v>
      </c>
      <c r="B6" s="446" t="s">
        <v>383</v>
      </c>
      <c r="C6" s="76" t="s">
        <v>394</v>
      </c>
      <c r="D6" s="76" t="s">
        <v>406</v>
      </c>
      <c r="E6" s="76" t="s">
        <v>417</v>
      </c>
      <c r="F6" s="76" t="s">
        <v>427</v>
      </c>
      <c r="G6" s="76" t="s">
        <v>437</v>
      </c>
      <c r="H6" s="76" t="s">
        <v>447</v>
      </c>
      <c r="I6" s="76" t="s">
        <v>457</v>
      </c>
      <c r="J6" s="76" t="s">
        <v>467</v>
      </c>
      <c r="K6" s="76" t="s">
        <v>477</v>
      </c>
      <c r="L6" s="76" t="s">
        <v>601</v>
      </c>
      <c r="M6" s="466"/>
      <c r="Q6" s="19"/>
      <c r="R6" s="20" t="s">
        <v>561</v>
      </c>
      <c r="S6" s="21" t="s">
        <v>562</v>
      </c>
      <c r="T6" s="20"/>
      <c r="U6" s="22" t="s">
        <v>563</v>
      </c>
    </row>
    <row r="7" spans="1:24" ht="17" thickBot="1">
      <c r="A7" s="14" t="s">
        <v>528</v>
      </c>
      <c r="B7" s="464" t="s">
        <v>386</v>
      </c>
      <c r="C7" s="76" t="s">
        <v>396</v>
      </c>
      <c r="D7" s="76" t="s">
        <v>409</v>
      </c>
      <c r="E7" s="463" t="s">
        <v>419</v>
      </c>
      <c r="F7" s="463" t="s">
        <v>429</v>
      </c>
      <c r="G7" s="463" t="s">
        <v>439</v>
      </c>
      <c r="H7" s="76" t="s">
        <v>449</v>
      </c>
      <c r="I7" s="463" t="s">
        <v>459</v>
      </c>
      <c r="J7" s="463" t="s">
        <v>469</v>
      </c>
      <c r="K7" s="463" t="s">
        <v>479</v>
      </c>
      <c r="L7" s="463" t="s">
        <v>602</v>
      </c>
      <c r="M7" s="466"/>
      <c r="Q7" s="19"/>
      <c r="R7" s="23" t="s">
        <v>565</v>
      </c>
      <c r="S7" s="24" t="s">
        <v>557</v>
      </c>
      <c r="T7" s="20"/>
      <c r="U7" s="21"/>
    </row>
    <row r="8" spans="1:24" ht="17" thickBot="1">
      <c r="A8" s="14" t="s">
        <v>529</v>
      </c>
      <c r="B8" s="469"/>
      <c r="C8" s="470"/>
      <c r="D8" s="470"/>
      <c r="E8" s="470"/>
      <c r="F8" s="470"/>
      <c r="G8" s="470"/>
      <c r="H8" s="470"/>
      <c r="I8" s="470"/>
      <c r="J8" s="470"/>
      <c r="K8" s="470"/>
      <c r="L8" s="470"/>
      <c r="M8" s="466"/>
      <c r="Q8" s="25"/>
      <c r="R8" s="23" t="s">
        <v>567</v>
      </c>
      <c r="S8" s="23" t="s">
        <v>568</v>
      </c>
      <c r="T8" s="23"/>
      <c r="U8" s="24"/>
    </row>
    <row r="9" spans="1:24">
      <c r="A9" s="14" t="s">
        <v>530</v>
      </c>
      <c r="B9" s="469"/>
      <c r="C9" s="470"/>
      <c r="D9" s="470"/>
      <c r="E9" s="470"/>
      <c r="F9" s="470"/>
      <c r="G9" s="470"/>
      <c r="H9" s="470"/>
      <c r="I9" s="470"/>
      <c r="J9" s="470"/>
      <c r="K9" s="470"/>
      <c r="L9" s="470"/>
      <c r="M9" s="467"/>
    </row>
    <row r="10" spans="1:24" ht="17" thickBot="1">
      <c r="A10" s="14" t="s">
        <v>531</v>
      </c>
      <c r="B10" s="471"/>
      <c r="C10" s="472"/>
      <c r="D10" s="472"/>
      <c r="E10" s="472"/>
      <c r="F10" s="472"/>
      <c r="G10" s="472"/>
      <c r="H10" s="472"/>
      <c r="I10" s="472"/>
      <c r="J10" s="472"/>
      <c r="K10" s="472"/>
      <c r="L10" s="472"/>
      <c r="M10" s="468"/>
    </row>
    <row r="11" spans="1:24" ht="17" thickBot="1"/>
    <row r="12" spans="1:24" ht="36" customHeight="1" thickBot="1">
      <c r="B12" s="473" t="s">
        <v>524</v>
      </c>
      <c r="C12" s="473" t="s">
        <v>525</v>
      </c>
      <c r="D12" s="473" t="s">
        <v>526</v>
      </c>
      <c r="E12" s="473" t="s">
        <v>527</v>
      </c>
      <c r="F12" s="473" t="s">
        <v>528</v>
      </c>
      <c r="G12" s="473" t="s">
        <v>529</v>
      </c>
      <c r="H12" s="473" t="s">
        <v>530</v>
      </c>
      <c r="I12" s="473" t="s">
        <v>531</v>
      </c>
      <c r="N12" s="5" t="s">
        <v>554</v>
      </c>
      <c r="O12" s="6" t="s">
        <v>755</v>
      </c>
      <c r="P12" s="7" t="str">
        <f>$X$3 &amp;" rxns (+error)"</f>
        <v>16 rxns (+error)</v>
      </c>
    </row>
    <row r="13" spans="1:24" ht="18" thickBot="1">
      <c r="A13" s="12">
        <v>1</v>
      </c>
      <c r="B13" s="458" t="s">
        <v>926</v>
      </c>
      <c r="C13" s="459" t="s">
        <v>927</v>
      </c>
      <c r="D13" s="461" t="s">
        <v>600</v>
      </c>
      <c r="E13" s="461" t="s">
        <v>386</v>
      </c>
      <c r="F13" s="461" t="s">
        <v>388</v>
      </c>
      <c r="G13" s="461" t="s">
        <v>404</v>
      </c>
      <c r="H13" s="461" t="s">
        <v>415</v>
      </c>
      <c r="I13" s="462" t="s">
        <v>419</v>
      </c>
      <c r="N13" s="9" t="s">
        <v>558</v>
      </c>
      <c r="O13" s="10">
        <v>0.4</v>
      </c>
      <c r="P13" s="11">
        <f t="shared" ref="P13:P20" si="0">O13*$X$3*1.1</f>
        <v>7.0400000000000009</v>
      </c>
    </row>
    <row r="14" spans="1:24" ht="20" thickBot="1">
      <c r="B14" s="473"/>
      <c r="C14" s="473"/>
      <c r="D14" s="473"/>
      <c r="E14" s="473"/>
      <c r="F14" s="473"/>
      <c r="G14" s="473"/>
      <c r="H14" s="473"/>
      <c r="I14" s="473"/>
      <c r="N14" s="3" t="s">
        <v>756</v>
      </c>
      <c r="O14" s="2">
        <v>9.6999999999999993</v>
      </c>
      <c r="P14" s="4">
        <f t="shared" si="0"/>
        <v>170.72</v>
      </c>
    </row>
    <row r="15" spans="1:24" ht="18" thickBot="1">
      <c r="A15" s="12">
        <v>2</v>
      </c>
      <c r="B15" s="460" t="s">
        <v>429</v>
      </c>
      <c r="C15" s="461" t="s">
        <v>435</v>
      </c>
      <c r="D15" s="461" t="s">
        <v>439</v>
      </c>
      <c r="E15" s="461" t="s">
        <v>451</v>
      </c>
      <c r="F15" s="461" t="s">
        <v>602</v>
      </c>
      <c r="G15" s="461" t="s">
        <v>459</v>
      </c>
      <c r="H15" s="461" t="s">
        <v>469</v>
      </c>
      <c r="I15" s="462" t="s">
        <v>479</v>
      </c>
      <c r="N15" s="3" t="s">
        <v>564</v>
      </c>
      <c r="O15" s="2">
        <v>0.4</v>
      </c>
      <c r="P15" s="4">
        <f t="shared" si="0"/>
        <v>7.0400000000000009</v>
      </c>
    </row>
    <row r="16" spans="1:24" ht="17">
      <c r="N16" s="3" t="s">
        <v>566</v>
      </c>
      <c r="O16" s="2">
        <v>0.4</v>
      </c>
      <c r="P16" s="4">
        <f t="shared" si="0"/>
        <v>7.0400000000000009</v>
      </c>
    </row>
    <row r="17" spans="14:16" ht="17">
      <c r="N17" s="3" t="s">
        <v>569</v>
      </c>
      <c r="O17" s="2">
        <v>2.4</v>
      </c>
      <c r="P17" s="4">
        <f t="shared" si="0"/>
        <v>42.24</v>
      </c>
    </row>
    <row r="18" spans="14:16" ht="17">
      <c r="N18" s="3" t="s">
        <v>570</v>
      </c>
      <c r="O18" s="2">
        <v>0.3</v>
      </c>
      <c r="P18" s="4">
        <f t="shared" si="0"/>
        <v>5.28</v>
      </c>
    </row>
    <row r="19" spans="14:16" ht="17">
      <c r="N19" s="3" t="s">
        <v>571</v>
      </c>
      <c r="O19" s="2">
        <v>2</v>
      </c>
      <c r="P19" s="4">
        <f t="shared" si="0"/>
        <v>35.200000000000003</v>
      </c>
    </row>
    <row r="20" spans="14:16" ht="18" thickBot="1">
      <c r="N20" s="453" t="s">
        <v>572</v>
      </c>
      <c r="O20" s="454">
        <v>0.4</v>
      </c>
      <c r="P20" s="455">
        <f t="shared" si="0"/>
        <v>7.0400000000000009</v>
      </c>
    </row>
    <row r="21" spans="14:16" ht="18" thickBot="1">
      <c r="N21" s="451" t="s">
        <v>644</v>
      </c>
      <c r="O21" s="452">
        <v>4</v>
      </c>
      <c r="P21" s="450"/>
    </row>
    <row r="22" spans="14:16" ht="17" thickBot="1">
      <c r="N22" s="8" t="s">
        <v>543</v>
      </c>
      <c r="O22" s="456">
        <f>SUM(O13:O21)</f>
        <v>20</v>
      </c>
      <c r="P22" s="457">
        <f>SUM(P13:P20)</f>
        <v>281.60000000000002</v>
      </c>
    </row>
  </sheetData>
  <pageMargins left="0.7" right="0.7" top="0.75" bottom="0.75" header="0.3" footer="0.3"/>
  <pageSetup scale="64" orientation="landscape" horizontalDpi="0" verticalDpi="0"/>
  <colBreaks count="1" manualBreakCount="1">
    <brk id="13" max="1048575" man="1"/>
  </col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89DD-14C8-3F46-BD83-921D39FD5BA8}">
  <sheetPr>
    <pageSetUpPr fitToPage="1"/>
  </sheetPr>
  <dimension ref="A1:Y23"/>
  <sheetViews>
    <sheetView workbookViewId="0">
      <selection activeCell="H23" sqref="H23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605</v>
      </c>
      <c r="C1" s="27" t="s">
        <v>606</v>
      </c>
      <c r="D1" s="27" t="s">
        <v>607</v>
      </c>
      <c r="E1" s="27" t="s">
        <v>608</v>
      </c>
      <c r="F1" s="27" t="s">
        <v>609</v>
      </c>
      <c r="G1" s="27" t="s">
        <v>610</v>
      </c>
      <c r="H1" s="27" t="s">
        <v>611</v>
      </c>
      <c r="I1" s="27" t="s">
        <v>612</v>
      </c>
      <c r="J1" s="27" t="s">
        <v>613</v>
      </c>
      <c r="K1" s="27" t="s">
        <v>614</v>
      </c>
      <c r="L1" s="27" t="s">
        <v>615</v>
      </c>
      <c r="M1" s="27" t="s">
        <v>616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553</v>
      </c>
      <c r="T2" s="17"/>
      <c r="U2" s="17"/>
      <c r="V2" s="18"/>
      <c r="X2" s="91" t="s">
        <v>906</v>
      </c>
      <c r="Y2" s="386">
        <f>COUNTIF(B3:B10,"*")</f>
        <v>7</v>
      </c>
    </row>
    <row r="3" spans="1:25" ht="17" thickBot="1">
      <c r="A3" s="31" t="s">
        <v>524</v>
      </c>
      <c r="B3" s="50" t="s">
        <v>18</v>
      </c>
      <c r="C3" s="51" t="s">
        <v>35</v>
      </c>
      <c r="D3" s="52" t="s">
        <v>53</v>
      </c>
      <c r="E3" s="51" t="s">
        <v>67</v>
      </c>
      <c r="F3" s="51" t="s">
        <v>82</v>
      </c>
      <c r="G3" s="51" t="s">
        <v>96</v>
      </c>
      <c r="H3" s="51" t="s">
        <v>110</v>
      </c>
      <c r="I3" s="51" t="s">
        <v>124</v>
      </c>
      <c r="J3" s="51" t="s">
        <v>140</v>
      </c>
      <c r="K3" s="51" t="s">
        <v>156</v>
      </c>
      <c r="L3" s="51" t="s">
        <v>170</v>
      </c>
      <c r="M3" s="53" t="s">
        <v>185</v>
      </c>
      <c r="N3" s="27" t="s">
        <v>617</v>
      </c>
      <c r="R3" s="19"/>
      <c r="S3" s="20" t="s">
        <v>556</v>
      </c>
      <c r="T3" s="20" t="s">
        <v>557</v>
      </c>
      <c r="U3" s="20"/>
      <c r="V3" s="21"/>
    </row>
    <row r="4" spans="1:25">
      <c r="A4" s="31" t="s">
        <v>525</v>
      </c>
      <c r="B4" s="47" t="s">
        <v>23</v>
      </c>
      <c r="C4" s="48" t="s">
        <v>37</v>
      </c>
      <c r="D4" s="48" t="s">
        <v>55</v>
      </c>
      <c r="E4" s="48" t="s">
        <v>69</v>
      </c>
      <c r="F4" s="48" t="s">
        <v>84</v>
      </c>
      <c r="G4" s="48" t="s">
        <v>98</v>
      </c>
      <c r="H4" s="48" t="s">
        <v>112</v>
      </c>
      <c r="I4" s="48" t="s">
        <v>126</v>
      </c>
      <c r="J4" s="48" t="s">
        <v>142</v>
      </c>
      <c r="K4" s="48" t="s">
        <v>158</v>
      </c>
      <c r="L4" s="48" t="s">
        <v>173</v>
      </c>
      <c r="M4" s="49" t="s">
        <v>187</v>
      </c>
      <c r="N4" s="27" t="s">
        <v>618</v>
      </c>
      <c r="R4" s="19"/>
      <c r="S4" s="17" t="s">
        <v>559</v>
      </c>
      <c r="T4" s="18" t="s">
        <v>560</v>
      </c>
      <c r="U4" s="20"/>
      <c r="V4" s="21"/>
    </row>
    <row r="5" spans="1:25">
      <c r="A5" s="31" t="s">
        <v>526</v>
      </c>
      <c r="B5" s="44" t="s">
        <v>25</v>
      </c>
      <c r="C5" s="45" t="s">
        <v>40</v>
      </c>
      <c r="D5" s="45" t="s">
        <v>57</v>
      </c>
      <c r="E5" s="45" t="s">
        <v>71</v>
      </c>
      <c r="F5" s="45" t="s">
        <v>86</v>
      </c>
      <c r="G5" s="45" t="s">
        <v>100</v>
      </c>
      <c r="H5" s="45" t="s">
        <v>114</v>
      </c>
      <c r="I5" s="45" t="s">
        <v>128</v>
      </c>
      <c r="J5" s="45" t="s">
        <v>144</v>
      </c>
      <c r="K5" s="45" t="s">
        <v>592</v>
      </c>
      <c r="L5" s="45" t="s">
        <v>175</v>
      </c>
      <c r="M5" s="46" t="s">
        <v>189</v>
      </c>
      <c r="N5" s="27" t="s">
        <v>619</v>
      </c>
      <c r="R5" s="19"/>
      <c r="S5" s="20" t="s">
        <v>561</v>
      </c>
      <c r="T5" s="21" t="s">
        <v>562</v>
      </c>
      <c r="U5" s="20"/>
      <c r="V5" s="22" t="s">
        <v>563</v>
      </c>
    </row>
    <row r="6" spans="1:25" ht="17" thickBot="1">
      <c r="A6" s="31" t="s">
        <v>527</v>
      </c>
      <c r="B6" s="32" t="s">
        <v>27</v>
      </c>
      <c r="C6" s="33" t="s">
        <v>45</v>
      </c>
      <c r="D6" s="33" t="s">
        <v>59</v>
      </c>
      <c r="E6" s="33" t="s">
        <v>73</v>
      </c>
      <c r="F6" s="33" t="s">
        <v>88</v>
      </c>
      <c r="G6" s="33" t="s">
        <v>102</v>
      </c>
      <c r="H6" s="33" t="s">
        <v>116</v>
      </c>
      <c r="I6" s="33" t="s">
        <v>130</v>
      </c>
      <c r="J6" s="33" t="s">
        <v>146</v>
      </c>
      <c r="K6" s="33" t="s">
        <v>162</v>
      </c>
      <c r="L6" s="33" t="s">
        <v>177</v>
      </c>
      <c r="M6" s="34" t="s">
        <v>191</v>
      </c>
      <c r="N6" s="27" t="s">
        <v>620</v>
      </c>
      <c r="R6" s="19"/>
      <c r="S6" s="23" t="s">
        <v>565</v>
      </c>
      <c r="T6" s="24" t="s">
        <v>557</v>
      </c>
      <c r="U6" s="20"/>
      <c r="V6" s="21"/>
    </row>
    <row r="7" spans="1:25" ht="17" thickBot="1">
      <c r="A7" s="31" t="s">
        <v>528</v>
      </c>
      <c r="B7" s="35" t="s">
        <v>29</v>
      </c>
      <c r="C7" s="36" t="s">
        <v>47</v>
      </c>
      <c r="D7" s="36" t="s">
        <v>61</v>
      </c>
      <c r="E7" s="36" t="s">
        <v>76</v>
      </c>
      <c r="F7" s="36" t="s">
        <v>90</v>
      </c>
      <c r="G7" s="36" t="s">
        <v>104</v>
      </c>
      <c r="H7" s="36" t="s">
        <v>118</v>
      </c>
      <c r="I7" s="36" t="s">
        <v>132</v>
      </c>
      <c r="J7" s="36" t="s">
        <v>149</v>
      </c>
      <c r="K7" s="36" t="s">
        <v>164</v>
      </c>
      <c r="L7" s="36" t="s">
        <v>179</v>
      </c>
      <c r="M7" s="37" t="s">
        <v>193</v>
      </c>
      <c r="N7" s="27" t="s">
        <v>621</v>
      </c>
      <c r="R7" s="25"/>
      <c r="S7" s="23" t="s">
        <v>567</v>
      </c>
      <c r="T7" s="23" t="s">
        <v>568</v>
      </c>
      <c r="U7" s="23"/>
      <c r="V7" s="24"/>
    </row>
    <row r="8" spans="1:25">
      <c r="A8" s="31" t="s">
        <v>529</v>
      </c>
      <c r="B8" s="38" t="s">
        <v>31</v>
      </c>
      <c r="C8" s="39" t="s">
        <v>49</v>
      </c>
      <c r="D8" s="39" t="s">
        <v>63</v>
      </c>
      <c r="E8" s="39" t="s">
        <v>78</v>
      </c>
      <c r="F8" s="39" t="s">
        <v>92</v>
      </c>
      <c r="G8" s="39" t="s">
        <v>106</v>
      </c>
      <c r="H8" s="39" t="s">
        <v>120</v>
      </c>
      <c r="I8" s="39" t="s">
        <v>134</v>
      </c>
      <c r="J8" s="39" t="s">
        <v>152</v>
      </c>
      <c r="K8" s="39" t="s">
        <v>166</v>
      </c>
      <c r="L8" s="39" t="s">
        <v>181</v>
      </c>
      <c r="M8" s="40" t="s">
        <v>195</v>
      </c>
      <c r="N8" s="27" t="s">
        <v>622</v>
      </c>
    </row>
    <row r="9" spans="1:25">
      <c r="A9" s="31" t="s">
        <v>530</v>
      </c>
      <c r="B9" s="41" t="s">
        <v>33</v>
      </c>
      <c r="C9" s="42" t="s">
        <v>51</v>
      </c>
      <c r="D9" s="42" t="s">
        <v>65</v>
      </c>
      <c r="E9" s="42" t="s">
        <v>80</v>
      </c>
      <c r="F9" s="42" t="s">
        <v>94</v>
      </c>
      <c r="G9" s="42" t="s">
        <v>108</v>
      </c>
      <c r="H9" s="42" t="s">
        <v>122</v>
      </c>
      <c r="I9" s="42" t="s">
        <v>138</v>
      </c>
      <c r="J9" s="42" t="s">
        <v>154</v>
      </c>
      <c r="K9" s="42" t="s">
        <v>168</v>
      </c>
      <c r="L9" s="42" t="s">
        <v>183</v>
      </c>
      <c r="M9" s="43" t="s">
        <v>197</v>
      </c>
      <c r="N9" s="27" t="s">
        <v>623</v>
      </c>
    </row>
    <row r="10" spans="1:25" ht="17" thickBot="1">
      <c r="A10" s="31" t="s">
        <v>531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524</v>
      </c>
      <c r="C12" s="54" t="s">
        <v>525</v>
      </c>
      <c r="D12" s="29" t="s">
        <v>526</v>
      </c>
      <c r="E12" s="29" t="s">
        <v>527</v>
      </c>
      <c r="F12" s="29" t="s">
        <v>528</v>
      </c>
      <c r="G12" s="29" t="s">
        <v>529</v>
      </c>
      <c r="H12" s="29" t="s">
        <v>530</v>
      </c>
      <c r="I12" s="29" t="s">
        <v>531</v>
      </c>
      <c r="J12" s="28"/>
      <c r="K12" s="28"/>
      <c r="L12" s="28"/>
      <c r="M12" s="31" t="s">
        <v>624</v>
      </c>
      <c r="N12" s="29">
        <v>1</v>
      </c>
      <c r="O12" s="63" t="s">
        <v>554</v>
      </c>
      <c r="P12" s="64" t="s">
        <v>757</v>
      </c>
      <c r="Q12" s="65" t="str">
        <f>Y2 &amp;" pools (+error)"</f>
        <v>7 pools (+error)</v>
      </c>
    </row>
    <row r="13" spans="1:25" ht="17" thickBot="1">
      <c r="A13" s="14">
        <v>1</v>
      </c>
      <c r="B13" s="55" t="s">
        <v>899</v>
      </c>
      <c r="C13" s="56" t="s">
        <v>900</v>
      </c>
      <c r="D13" s="57" t="s">
        <v>901</v>
      </c>
      <c r="E13" s="58" t="s">
        <v>902</v>
      </c>
      <c r="F13" s="59" t="s">
        <v>903</v>
      </c>
      <c r="G13" s="60" t="s">
        <v>904</v>
      </c>
      <c r="H13" s="61" t="s">
        <v>905</v>
      </c>
      <c r="I13" s="382"/>
      <c r="O13" s="66" t="s">
        <v>558</v>
      </c>
      <c r="P13" s="67">
        <v>1</v>
      </c>
      <c r="Q13" s="68">
        <f t="shared" ref="Q13:Q19" si="0">P13*$Y$2*1.1</f>
        <v>7.7000000000000011</v>
      </c>
    </row>
    <row r="14" spans="1:25" ht="18">
      <c r="O14" s="69" t="s">
        <v>756</v>
      </c>
      <c r="P14" s="70">
        <v>14.4</v>
      </c>
      <c r="Q14" s="71">
        <f t="shared" si="0"/>
        <v>110.88000000000001</v>
      </c>
    </row>
    <row r="15" spans="1:25">
      <c r="O15" s="69" t="s">
        <v>564</v>
      </c>
      <c r="P15" s="70">
        <v>1</v>
      </c>
      <c r="Q15" s="71">
        <f t="shared" si="0"/>
        <v>7.7000000000000011</v>
      </c>
    </row>
    <row r="16" spans="1:25">
      <c r="O16" s="69" t="s">
        <v>566</v>
      </c>
      <c r="P16" s="70">
        <v>1</v>
      </c>
      <c r="Q16" s="71">
        <f t="shared" si="0"/>
        <v>7.7000000000000011</v>
      </c>
    </row>
    <row r="17" spans="10:17">
      <c r="O17" s="69" t="s">
        <v>758</v>
      </c>
      <c r="P17" s="70">
        <v>0.6</v>
      </c>
      <c r="Q17" s="71">
        <f t="shared" si="0"/>
        <v>4.620000000000001</v>
      </c>
    </row>
    <row r="18" spans="10:17">
      <c r="O18" s="69" t="s">
        <v>571</v>
      </c>
      <c r="P18" s="70">
        <v>5</v>
      </c>
      <c r="Q18" s="71">
        <f t="shared" si="0"/>
        <v>38.5</v>
      </c>
    </row>
    <row r="19" spans="10:17" ht="17" thickBot="1">
      <c r="O19" s="254" t="s">
        <v>572</v>
      </c>
      <c r="P19" s="387">
        <v>1</v>
      </c>
      <c r="Q19" s="252">
        <f t="shared" si="0"/>
        <v>7.7000000000000011</v>
      </c>
    </row>
    <row r="20" spans="10:17" ht="17" thickBot="1">
      <c r="O20" s="388" t="s">
        <v>543</v>
      </c>
      <c r="P20" s="389">
        <f>SUM(P13:P19)</f>
        <v>24</v>
      </c>
      <c r="Q20" s="253">
        <f>SUM(Q13:Q19)</f>
        <v>184.8</v>
      </c>
    </row>
    <row r="21" spans="10:17">
      <c r="O21" s="62"/>
      <c r="P21" s="62"/>
      <c r="Q21" s="62"/>
    </row>
    <row r="22" spans="10:17" ht="48">
      <c r="O22" s="390" t="s">
        <v>759</v>
      </c>
      <c r="P22" s="75">
        <v>6</v>
      </c>
      <c r="Q22" s="62"/>
    </row>
    <row r="23" spans="10:17" ht="32">
      <c r="J23" s="482" t="s">
        <v>760</v>
      </c>
      <c r="K23" s="482"/>
      <c r="L23" s="482"/>
      <c r="M23" s="482"/>
      <c r="N23" s="482"/>
      <c r="O23" s="390" t="s">
        <v>761</v>
      </c>
      <c r="P23" s="75">
        <v>20</v>
      </c>
      <c r="Q23" s="62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53886-DC5E-244C-A9E2-74F13FA8A497}">
  <sheetPr>
    <pageSetUpPr fitToPage="1"/>
  </sheetPr>
  <dimension ref="A1:Y23"/>
  <sheetViews>
    <sheetView workbookViewId="0">
      <selection sqref="A1:N13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605</v>
      </c>
      <c r="C1" s="27" t="s">
        <v>606</v>
      </c>
      <c r="D1" s="27" t="s">
        <v>607</v>
      </c>
      <c r="E1" s="27" t="s">
        <v>608</v>
      </c>
      <c r="F1" s="27" t="s">
        <v>609</v>
      </c>
      <c r="G1" s="27" t="s">
        <v>610</v>
      </c>
      <c r="H1" s="27" t="s">
        <v>611</v>
      </c>
      <c r="I1" s="27" t="s">
        <v>612</v>
      </c>
      <c r="J1" s="27" t="s">
        <v>613</v>
      </c>
      <c r="K1" s="27" t="s">
        <v>614</v>
      </c>
      <c r="L1" s="27" t="s">
        <v>615</v>
      </c>
      <c r="M1" s="27" t="s">
        <v>616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553</v>
      </c>
      <c r="T2" s="17"/>
      <c r="U2" s="17"/>
      <c r="V2" s="18"/>
      <c r="X2" s="91" t="s">
        <v>906</v>
      </c>
      <c r="Y2" s="386">
        <f>COUNTIF(B3:B10,"*")</f>
        <v>7</v>
      </c>
    </row>
    <row r="3" spans="1:25" ht="17" thickBot="1">
      <c r="A3" s="31" t="s">
        <v>524</v>
      </c>
      <c r="B3" s="50" t="s">
        <v>199</v>
      </c>
      <c r="C3" s="51" t="s">
        <v>214</v>
      </c>
      <c r="D3" s="52" t="s">
        <v>228</v>
      </c>
      <c r="E3" s="51" t="s">
        <v>245</v>
      </c>
      <c r="F3" s="51" t="s">
        <v>259</v>
      </c>
      <c r="G3" s="51" t="s">
        <v>273</v>
      </c>
      <c r="H3" s="51" t="s">
        <v>287</v>
      </c>
      <c r="I3" s="51" t="s">
        <v>302</v>
      </c>
      <c r="J3" s="51" t="s">
        <v>316</v>
      </c>
      <c r="K3" s="51" t="s">
        <v>330</v>
      </c>
      <c r="L3" s="51" t="s">
        <v>344</v>
      </c>
      <c r="M3" s="53" t="s">
        <v>596</v>
      </c>
      <c r="N3" s="27" t="s">
        <v>617</v>
      </c>
      <c r="R3" s="19"/>
      <c r="S3" s="20" t="s">
        <v>556</v>
      </c>
      <c r="T3" s="20" t="s">
        <v>557</v>
      </c>
      <c r="U3" s="20"/>
      <c r="V3" s="21"/>
    </row>
    <row r="4" spans="1:25">
      <c r="A4" s="31" t="s">
        <v>525</v>
      </c>
      <c r="B4" s="47" t="s">
        <v>201</v>
      </c>
      <c r="C4" s="48" t="s">
        <v>216</v>
      </c>
      <c r="D4" s="48" t="s">
        <v>230</v>
      </c>
      <c r="E4" s="48" t="s">
        <v>247</v>
      </c>
      <c r="F4" s="48" t="s">
        <v>261</v>
      </c>
      <c r="G4" s="48" t="s">
        <v>275</v>
      </c>
      <c r="H4" s="48" t="s">
        <v>290</v>
      </c>
      <c r="I4" s="48" t="s">
        <v>304</v>
      </c>
      <c r="J4" s="48" t="s">
        <v>318</v>
      </c>
      <c r="K4" s="48" t="s">
        <v>332</v>
      </c>
      <c r="L4" s="48" t="s">
        <v>346</v>
      </c>
      <c r="M4" s="49" t="s">
        <v>364</v>
      </c>
      <c r="N4" s="27" t="s">
        <v>618</v>
      </c>
      <c r="R4" s="19"/>
      <c r="S4" s="17" t="s">
        <v>559</v>
      </c>
      <c r="T4" s="18" t="s">
        <v>560</v>
      </c>
      <c r="U4" s="20"/>
      <c r="V4" s="21"/>
    </row>
    <row r="5" spans="1:25">
      <c r="A5" s="31" t="s">
        <v>526</v>
      </c>
      <c r="B5" s="44" t="s">
        <v>203</v>
      </c>
      <c r="C5" s="45" t="s">
        <v>218</v>
      </c>
      <c r="D5" s="45" t="s">
        <v>235</v>
      </c>
      <c r="E5" s="45" t="s">
        <v>249</v>
      </c>
      <c r="F5" s="45" t="s">
        <v>263</v>
      </c>
      <c r="G5" s="45" t="s">
        <v>277</v>
      </c>
      <c r="H5" s="45" t="s">
        <v>292</v>
      </c>
      <c r="I5" s="45" t="s">
        <v>306</v>
      </c>
      <c r="J5" s="45" t="s">
        <v>320</v>
      </c>
      <c r="K5" s="45" t="s">
        <v>334</v>
      </c>
      <c r="L5" s="45" t="s">
        <v>349</v>
      </c>
      <c r="M5" s="46" t="s">
        <v>366</v>
      </c>
      <c r="N5" s="27" t="s">
        <v>619</v>
      </c>
      <c r="R5" s="19"/>
      <c r="S5" s="20" t="s">
        <v>561</v>
      </c>
      <c r="T5" s="21" t="s">
        <v>562</v>
      </c>
      <c r="U5" s="20"/>
      <c r="V5" s="22" t="s">
        <v>563</v>
      </c>
    </row>
    <row r="6" spans="1:25" ht="17" thickBot="1">
      <c r="A6" s="31" t="s">
        <v>527</v>
      </c>
      <c r="B6" s="32" t="s">
        <v>205</v>
      </c>
      <c r="C6" s="33" t="s">
        <v>220</v>
      </c>
      <c r="D6" s="33" t="s">
        <v>237</v>
      </c>
      <c r="E6" s="33" t="s">
        <v>251</v>
      </c>
      <c r="F6" s="33" t="s">
        <v>265</v>
      </c>
      <c r="G6" s="33" t="s">
        <v>279</v>
      </c>
      <c r="H6" s="33" t="s">
        <v>294</v>
      </c>
      <c r="I6" s="33" t="s">
        <v>308</v>
      </c>
      <c r="J6" s="33" t="s">
        <v>322</v>
      </c>
      <c r="K6" s="33" t="s">
        <v>336</v>
      </c>
      <c r="L6" s="33" t="s">
        <v>351</v>
      </c>
      <c r="M6" s="34" t="s">
        <v>368</v>
      </c>
      <c r="N6" s="27" t="s">
        <v>620</v>
      </c>
      <c r="R6" s="19"/>
      <c r="S6" s="23" t="s">
        <v>565</v>
      </c>
      <c r="T6" s="24" t="s">
        <v>557</v>
      </c>
      <c r="U6" s="20"/>
      <c r="V6" s="21"/>
    </row>
    <row r="7" spans="1:25" ht="17" thickBot="1">
      <c r="A7" s="31" t="s">
        <v>528</v>
      </c>
      <c r="B7" s="35" t="s">
        <v>207</v>
      </c>
      <c r="C7" s="36" t="s">
        <v>222</v>
      </c>
      <c r="D7" s="36" t="s">
        <v>239</v>
      </c>
      <c r="E7" s="36" t="s">
        <v>253</v>
      </c>
      <c r="F7" s="36" t="s">
        <v>267</v>
      </c>
      <c r="G7" s="36" t="s">
        <v>281</v>
      </c>
      <c r="H7" s="36" t="s">
        <v>296</v>
      </c>
      <c r="I7" s="36" t="s">
        <v>310</v>
      </c>
      <c r="J7" s="36" t="s">
        <v>324</v>
      </c>
      <c r="K7" s="36" t="s">
        <v>338</v>
      </c>
      <c r="L7" s="36" t="s">
        <v>353</v>
      </c>
      <c r="M7" s="37" t="s">
        <v>370</v>
      </c>
      <c r="N7" s="27" t="s">
        <v>621</v>
      </c>
      <c r="R7" s="25"/>
      <c r="S7" s="23" t="s">
        <v>567</v>
      </c>
      <c r="T7" s="23" t="s">
        <v>568</v>
      </c>
      <c r="U7" s="23"/>
      <c r="V7" s="24"/>
    </row>
    <row r="8" spans="1:25">
      <c r="A8" s="31" t="s">
        <v>529</v>
      </c>
      <c r="B8" s="38" t="s">
        <v>209</v>
      </c>
      <c r="C8" s="39" t="s">
        <v>224</v>
      </c>
      <c r="D8" s="39" t="s">
        <v>241</v>
      </c>
      <c r="E8" s="39" t="s">
        <v>255</v>
      </c>
      <c r="F8" s="39" t="s">
        <v>269</v>
      </c>
      <c r="G8" s="39" t="s">
        <v>283</v>
      </c>
      <c r="H8" s="39" t="s">
        <v>298</v>
      </c>
      <c r="I8" s="39" t="s">
        <v>312</v>
      </c>
      <c r="J8" s="39" t="s">
        <v>326</v>
      </c>
      <c r="K8" s="39" t="s">
        <v>340</v>
      </c>
      <c r="L8" s="39" t="s">
        <v>355</v>
      </c>
      <c r="M8" s="40" t="s">
        <v>372</v>
      </c>
      <c r="N8" s="27" t="s">
        <v>622</v>
      </c>
    </row>
    <row r="9" spans="1:25">
      <c r="A9" s="31" t="s">
        <v>530</v>
      </c>
      <c r="B9" s="41" t="s">
        <v>211</v>
      </c>
      <c r="C9" s="42" t="s">
        <v>226</v>
      </c>
      <c r="D9" s="42" t="s">
        <v>243</v>
      </c>
      <c r="E9" s="42" t="s">
        <v>257</v>
      </c>
      <c r="F9" s="42" t="s">
        <v>271</v>
      </c>
      <c r="G9" s="42" t="s">
        <v>285</v>
      </c>
      <c r="H9" s="42" t="s">
        <v>300</v>
      </c>
      <c r="I9" s="42" t="s">
        <v>314</v>
      </c>
      <c r="J9" s="42" t="s">
        <v>328</v>
      </c>
      <c r="K9" s="42" t="s">
        <v>342</v>
      </c>
      <c r="L9" s="42" t="s">
        <v>360</v>
      </c>
      <c r="M9" s="43" t="s">
        <v>374</v>
      </c>
      <c r="N9" s="27" t="s">
        <v>623</v>
      </c>
    </row>
    <row r="10" spans="1:25" ht="17" thickBot="1">
      <c r="A10" s="31" t="s">
        <v>531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524</v>
      </c>
      <c r="C12" s="54" t="s">
        <v>525</v>
      </c>
      <c r="D12" s="29" t="s">
        <v>526</v>
      </c>
      <c r="E12" s="29" t="s">
        <v>527</v>
      </c>
      <c r="F12" s="29" t="s">
        <v>528</v>
      </c>
      <c r="G12" s="29" t="s">
        <v>529</v>
      </c>
      <c r="H12" s="29" t="s">
        <v>530</v>
      </c>
      <c r="I12" s="29" t="s">
        <v>531</v>
      </c>
      <c r="J12" s="28"/>
      <c r="K12" s="28"/>
      <c r="L12" s="28"/>
      <c r="M12" s="31" t="s">
        <v>624</v>
      </c>
      <c r="N12" s="29">
        <v>2</v>
      </c>
      <c r="O12" s="63" t="s">
        <v>554</v>
      </c>
      <c r="P12" s="64" t="s">
        <v>757</v>
      </c>
      <c r="Q12" s="65" t="str">
        <f>Y2 &amp;" pools (+error)"</f>
        <v>7 pools (+error)</v>
      </c>
    </row>
    <row r="13" spans="1:25" ht="17" thickBot="1">
      <c r="A13" s="14">
        <v>1</v>
      </c>
      <c r="B13" s="55" t="s">
        <v>912</v>
      </c>
      <c r="C13" s="56" t="s">
        <v>913</v>
      </c>
      <c r="D13" s="57" t="s">
        <v>914</v>
      </c>
      <c r="E13" s="58" t="s">
        <v>915</v>
      </c>
      <c r="F13" s="59" t="s">
        <v>916</v>
      </c>
      <c r="G13" s="60" t="s">
        <v>917</v>
      </c>
      <c r="H13" s="61" t="s">
        <v>918</v>
      </c>
      <c r="I13" s="382"/>
      <c r="O13" s="66" t="s">
        <v>558</v>
      </c>
      <c r="P13" s="67">
        <v>1</v>
      </c>
      <c r="Q13" s="68">
        <f t="shared" ref="Q13:Q19" si="0">P13*$Y$2*1.1</f>
        <v>7.7000000000000011</v>
      </c>
    </row>
    <row r="14" spans="1:25" ht="18">
      <c r="O14" s="69" t="s">
        <v>756</v>
      </c>
      <c r="P14" s="70">
        <v>14.4</v>
      </c>
      <c r="Q14" s="71">
        <f t="shared" si="0"/>
        <v>110.88000000000001</v>
      </c>
    </row>
    <row r="15" spans="1:25">
      <c r="O15" s="69" t="s">
        <v>564</v>
      </c>
      <c r="P15" s="70">
        <v>1</v>
      </c>
      <c r="Q15" s="71">
        <f t="shared" si="0"/>
        <v>7.7000000000000011</v>
      </c>
    </row>
    <row r="16" spans="1:25">
      <c r="O16" s="69" t="s">
        <v>566</v>
      </c>
      <c r="P16" s="70">
        <v>1</v>
      </c>
      <c r="Q16" s="71">
        <f t="shared" si="0"/>
        <v>7.7000000000000011</v>
      </c>
    </row>
    <row r="17" spans="10:17">
      <c r="O17" s="69" t="s">
        <v>758</v>
      </c>
      <c r="P17" s="70">
        <v>0.6</v>
      </c>
      <c r="Q17" s="71">
        <f t="shared" si="0"/>
        <v>4.620000000000001</v>
      </c>
    </row>
    <row r="18" spans="10:17">
      <c r="O18" s="69" t="s">
        <v>571</v>
      </c>
      <c r="P18" s="70">
        <v>5</v>
      </c>
      <c r="Q18" s="71">
        <f t="shared" si="0"/>
        <v>38.5</v>
      </c>
    </row>
    <row r="19" spans="10:17" ht="17" thickBot="1">
      <c r="O19" s="254" t="s">
        <v>572</v>
      </c>
      <c r="P19" s="387">
        <v>1</v>
      </c>
      <c r="Q19" s="252">
        <f t="shared" si="0"/>
        <v>7.7000000000000011</v>
      </c>
    </row>
    <row r="20" spans="10:17" ht="17" thickBot="1">
      <c r="O20" s="388" t="s">
        <v>543</v>
      </c>
      <c r="P20" s="389">
        <f>SUM(P13:P19)</f>
        <v>24</v>
      </c>
      <c r="Q20" s="253">
        <f>SUM(Q13:Q19)</f>
        <v>184.8</v>
      </c>
    </row>
    <row r="21" spans="10:17">
      <c r="O21" s="62"/>
      <c r="P21" s="62"/>
      <c r="Q21" s="62"/>
    </row>
    <row r="22" spans="10:17" ht="48">
      <c r="O22" s="390" t="s">
        <v>759</v>
      </c>
      <c r="P22" s="75">
        <v>6</v>
      </c>
      <c r="Q22" s="62"/>
    </row>
    <row r="23" spans="10:17" ht="32">
      <c r="J23" s="482" t="s">
        <v>760</v>
      </c>
      <c r="K23" s="482"/>
      <c r="L23" s="482"/>
      <c r="M23" s="482"/>
      <c r="N23" s="482"/>
      <c r="O23" s="390" t="s">
        <v>761</v>
      </c>
      <c r="P23" s="75">
        <v>20</v>
      </c>
      <c r="Q23" s="62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2746-6C5A-3D49-A4D7-50A73166B79E}">
  <sheetPr>
    <pageSetUpPr fitToPage="1"/>
  </sheetPr>
  <dimension ref="A1:Y24"/>
  <sheetViews>
    <sheetView workbookViewId="0">
      <selection activeCell="N8" sqref="N8:N9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605</v>
      </c>
      <c r="C1" s="27" t="s">
        <v>606</v>
      </c>
      <c r="D1" s="27" t="s">
        <v>607</v>
      </c>
      <c r="E1" s="27" t="s">
        <v>608</v>
      </c>
      <c r="F1" s="27" t="s">
        <v>609</v>
      </c>
      <c r="G1" s="27" t="s">
        <v>610</v>
      </c>
      <c r="H1" s="27" t="s">
        <v>611</v>
      </c>
      <c r="I1" s="27" t="s">
        <v>612</v>
      </c>
      <c r="J1" s="27" t="s">
        <v>613</v>
      </c>
      <c r="K1" s="27" t="s">
        <v>614</v>
      </c>
      <c r="L1" s="27" t="s">
        <v>615</v>
      </c>
      <c r="M1" s="27" t="s">
        <v>616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553</v>
      </c>
      <c r="T2" s="17"/>
      <c r="U2" s="17"/>
      <c r="V2" s="18"/>
      <c r="X2" s="91" t="s">
        <v>906</v>
      </c>
      <c r="Y2" s="386">
        <f>COUNTIF(B3:B10,"*")</f>
        <v>5</v>
      </c>
    </row>
    <row r="3" spans="1:25" ht="17" thickBot="1">
      <c r="A3" s="31" t="s">
        <v>524</v>
      </c>
      <c r="B3" s="50" t="s">
        <v>377</v>
      </c>
      <c r="C3" s="51" t="s">
        <v>388</v>
      </c>
      <c r="D3" s="52" t="s">
        <v>398</v>
      </c>
      <c r="E3" s="51" t="s">
        <v>411</v>
      </c>
      <c r="F3" s="51" t="s">
        <v>421</v>
      </c>
      <c r="G3" s="51" t="s">
        <v>431</v>
      </c>
      <c r="H3" s="51" t="s">
        <v>441</v>
      </c>
      <c r="I3" s="51" t="s">
        <v>451</v>
      </c>
      <c r="J3" s="51" t="s">
        <v>461</v>
      </c>
      <c r="K3" s="51" t="s">
        <v>471</v>
      </c>
      <c r="L3" s="51" t="s">
        <v>481</v>
      </c>
      <c r="M3" s="53" t="s">
        <v>629</v>
      </c>
      <c r="N3" s="27" t="s">
        <v>617</v>
      </c>
      <c r="R3" s="19"/>
      <c r="S3" s="20" t="s">
        <v>556</v>
      </c>
      <c r="T3" s="20" t="s">
        <v>557</v>
      </c>
      <c r="U3" s="20"/>
      <c r="V3" s="21"/>
    </row>
    <row r="4" spans="1:25">
      <c r="A4" s="31" t="s">
        <v>525</v>
      </c>
      <c r="B4" s="47" t="s">
        <v>379</v>
      </c>
      <c r="C4" s="48" t="s">
        <v>390</v>
      </c>
      <c r="D4" s="48" t="s">
        <v>402</v>
      </c>
      <c r="E4" s="48" t="s">
        <v>413</v>
      </c>
      <c r="F4" s="48" t="s">
        <v>423</v>
      </c>
      <c r="G4" s="48" t="s">
        <v>433</v>
      </c>
      <c r="H4" s="48" t="s">
        <v>443</v>
      </c>
      <c r="I4" s="48" t="s">
        <v>453</v>
      </c>
      <c r="J4" s="48" t="s">
        <v>463</v>
      </c>
      <c r="K4" s="48" t="s">
        <v>473</v>
      </c>
      <c r="L4" s="48" t="s">
        <v>483</v>
      </c>
      <c r="M4" s="49" t="s">
        <v>630</v>
      </c>
      <c r="N4" s="27" t="s">
        <v>618</v>
      </c>
      <c r="R4" s="19"/>
      <c r="S4" s="17" t="s">
        <v>559</v>
      </c>
      <c r="T4" s="18" t="s">
        <v>560</v>
      </c>
      <c r="U4" s="20"/>
      <c r="V4" s="21"/>
    </row>
    <row r="5" spans="1:25">
      <c r="A5" s="31" t="s">
        <v>526</v>
      </c>
      <c r="B5" s="44" t="s">
        <v>381</v>
      </c>
      <c r="C5" s="45" t="s">
        <v>392</v>
      </c>
      <c r="D5" s="45" t="s">
        <v>404</v>
      </c>
      <c r="E5" s="45" t="s">
        <v>415</v>
      </c>
      <c r="F5" s="45" t="s">
        <v>425</v>
      </c>
      <c r="G5" s="45" t="s">
        <v>435</v>
      </c>
      <c r="H5" s="45" t="s">
        <v>445</v>
      </c>
      <c r="I5" s="45" t="s">
        <v>455</v>
      </c>
      <c r="J5" s="45" t="s">
        <v>465</v>
      </c>
      <c r="K5" s="45" t="s">
        <v>475</v>
      </c>
      <c r="L5" s="45" t="s">
        <v>600</v>
      </c>
      <c r="M5" s="46" t="s">
        <v>631</v>
      </c>
      <c r="N5" s="27" t="s">
        <v>619</v>
      </c>
      <c r="R5" s="19"/>
      <c r="S5" s="20" t="s">
        <v>561</v>
      </c>
      <c r="T5" s="21" t="s">
        <v>562</v>
      </c>
      <c r="U5" s="20"/>
      <c r="V5" s="22" t="s">
        <v>563</v>
      </c>
    </row>
    <row r="6" spans="1:25" ht="17" thickBot="1">
      <c r="A6" s="31" t="s">
        <v>527</v>
      </c>
      <c r="B6" s="32" t="s">
        <v>383</v>
      </c>
      <c r="C6" s="33" t="s">
        <v>394</v>
      </c>
      <c r="D6" s="33" t="s">
        <v>406</v>
      </c>
      <c r="E6" s="33" t="s">
        <v>417</v>
      </c>
      <c r="F6" s="33" t="s">
        <v>427</v>
      </c>
      <c r="G6" s="33" t="s">
        <v>437</v>
      </c>
      <c r="H6" s="33" t="s">
        <v>447</v>
      </c>
      <c r="I6" s="33" t="s">
        <v>457</v>
      </c>
      <c r="J6" s="33" t="s">
        <v>467</v>
      </c>
      <c r="K6" s="33" t="s">
        <v>477</v>
      </c>
      <c r="L6" s="33" t="s">
        <v>601</v>
      </c>
      <c r="M6" s="399"/>
      <c r="N6" s="27" t="s">
        <v>620</v>
      </c>
      <c r="R6" s="19"/>
      <c r="S6" s="23" t="s">
        <v>565</v>
      </c>
      <c r="T6" s="24" t="s">
        <v>557</v>
      </c>
      <c r="U6" s="20"/>
      <c r="V6" s="21"/>
    </row>
    <row r="7" spans="1:25" ht="17" thickBot="1">
      <c r="A7" s="31" t="s">
        <v>528</v>
      </c>
      <c r="B7" s="35" t="s">
        <v>386</v>
      </c>
      <c r="C7" s="36" t="s">
        <v>396</v>
      </c>
      <c r="D7" s="36" t="s">
        <v>409</v>
      </c>
      <c r="E7" s="36" t="s">
        <v>419</v>
      </c>
      <c r="F7" s="36" t="s">
        <v>429</v>
      </c>
      <c r="G7" s="36" t="s">
        <v>439</v>
      </c>
      <c r="H7" s="36" t="s">
        <v>449</v>
      </c>
      <c r="I7" s="36" t="s">
        <v>459</v>
      </c>
      <c r="J7" s="36" t="s">
        <v>469</v>
      </c>
      <c r="K7" s="36" t="s">
        <v>479</v>
      </c>
      <c r="L7" s="36" t="s">
        <v>602</v>
      </c>
      <c r="M7" s="400"/>
      <c r="N7" s="27" t="s">
        <v>621</v>
      </c>
      <c r="R7" s="25"/>
      <c r="S7" s="23" t="s">
        <v>567</v>
      </c>
      <c r="T7" s="23" t="s">
        <v>568</v>
      </c>
      <c r="U7" s="23"/>
      <c r="V7" s="24"/>
    </row>
    <row r="8" spans="1:25">
      <c r="A8" s="31" t="s">
        <v>529</v>
      </c>
      <c r="B8" s="393"/>
      <c r="C8" s="394"/>
      <c r="D8" s="394"/>
      <c r="E8" s="394"/>
      <c r="F8" s="394"/>
      <c r="G8" s="394"/>
      <c r="H8" s="394"/>
      <c r="I8" s="394"/>
      <c r="J8" s="394"/>
      <c r="K8" s="394"/>
      <c r="L8" s="394"/>
      <c r="M8" s="395"/>
      <c r="N8" s="27"/>
    </row>
    <row r="9" spans="1:25">
      <c r="A9" s="31" t="s">
        <v>530</v>
      </c>
      <c r="B9" s="396"/>
      <c r="C9" s="397"/>
      <c r="D9" s="397"/>
      <c r="E9" s="397"/>
      <c r="F9" s="397"/>
      <c r="G9" s="397"/>
      <c r="H9" s="397"/>
      <c r="I9" s="397"/>
      <c r="J9" s="397"/>
      <c r="K9" s="397"/>
      <c r="L9" s="397"/>
      <c r="M9" s="398"/>
      <c r="N9" s="27"/>
    </row>
    <row r="10" spans="1:25" ht="17" thickBot="1">
      <c r="A10" s="31" t="s">
        <v>531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524</v>
      </c>
      <c r="C12" s="54" t="s">
        <v>525</v>
      </c>
      <c r="D12" s="29" t="s">
        <v>526</v>
      </c>
      <c r="E12" s="29" t="s">
        <v>527</v>
      </c>
      <c r="F12" s="29" t="s">
        <v>528</v>
      </c>
      <c r="G12" s="29" t="s">
        <v>529</v>
      </c>
      <c r="H12" s="29" t="s">
        <v>530</v>
      </c>
      <c r="I12" s="29" t="s">
        <v>531</v>
      </c>
      <c r="J12" s="28"/>
      <c r="K12" s="28"/>
      <c r="L12" s="28"/>
      <c r="M12" s="31" t="s">
        <v>624</v>
      </c>
      <c r="N12" s="29">
        <v>3</v>
      </c>
      <c r="O12" s="63" t="s">
        <v>554</v>
      </c>
      <c r="P12" s="64" t="s">
        <v>757</v>
      </c>
      <c r="Q12" s="65" t="str">
        <f>Y2 &amp;" pools (+error)"</f>
        <v>5 pools (+error)</v>
      </c>
    </row>
    <row r="13" spans="1:25" ht="17" thickBot="1">
      <c r="A13" s="14">
        <v>1</v>
      </c>
      <c r="B13" s="55" t="s">
        <v>907</v>
      </c>
      <c r="C13" s="56" t="s">
        <v>908</v>
      </c>
      <c r="D13" s="57" t="s">
        <v>909</v>
      </c>
      <c r="E13" s="58" t="s">
        <v>910</v>
      </c>
      <c r="F13" s="59" t="s">
        <v>911</v>
      </c>
      <c r="G13" s="391"/>
      <c r="H13" s="392"/>
      <c r="I13" s="382"/>
      <c r="O13" s="66" t="s">
        <v>558</v>
      </c>
      <c r="P13" s="67">
        <v>1</v>
      </c>
      <c r="Q13" s="68">
        <f t="shared" ref="Q13:Q19" si="0">P13*$Y$2*1.1</f>
        <v>5.5</v>
      </c>
    </row>
    <row r="14" spans="1:25" ht="18">
      <c r="O14" s="69" t="s">
        <v>756</v>
      </c>
      <c r="P14" s="70">
        <v>14.4</v>
      </c>
      <c r="Q14" s="71">
        <f t="shared" si="0"/>
        <v>79.2</v>
      </c>
    </row>
    <row r="15" spans="1:25">
      <c r="O15" s="69" t="s">
        <v>564</v>
      </c>
      <c r="P15" s="70">
        <v>1</v>
      </c>
      <c r="Q15" s="71">
        <f t="shared" si="0"/>
        <v>5.5</v>
      </c>
    </row>
    <row r="16" spans="1:25">
      <c r="O16" s="69" t="s">
        <v>566</v>
      </c>
      <c r="P16" s="70">
        <v>1</v>
      </c>
      <c r="Q16" s="71">
        <f t="shared" si="0"/>
        <v>5.5</v>
      </c>
    </row>
    <row r="17" spans="10:25">
      <c r="O17" s="69" t="s">
        <v>758</v>
      </c>
      <c r="P17" s="70">
        <v>0.6</v>
      </c>
      <c r="Q17" s="71">
        <f t="shared" si="0"/>
        <v>3.3000000000000003</v>
      </c>
    </row>
    <row r="18" spans="10:25">
      <c r="O18" s="69" t="s">
        <v>571</v>
      </c>
      <c r="P18" s="70">
        <v>5</v>
      </c>
      <c r="Q18" s="71">
        <f t="shared" si="0"/>
        <v>27.500000000000004</v>
      </c>
    </row>
    <row r="19" spans="10:25" ht="17" thickBot="1">
      <c r="O19" s="254" t="s">
        <v>572</v>
      </c>
      <c r="P19" s="387">
        <v>1</v>
      </c>
      <c r="Q19" s="252">
        <f t="shared" si="0"/>
        <v>5.5</v>
      </c>
    </row>
    <row r="20" spans="10:25" ht="17" thickBot="1">
      <c r="O20" s="388" t="s">
        <v>543</v>
      </c>
      <c r="P20" s="389">
        <f>SUM(P13:P19)</f>
        <v>24</v>
      </c>
      <c r="Q20" s="253">
        <f>SUM(Q13:Q19)</f>
        <v>132</v>
      </c>
    </row>
    <row r="21" spans="10:25">
      <c r="O21" s="62"/>
      <c r="P21" s="62"/>
      <c r="Q21" s="62"/>
    </row>
    <row r="22" spans="10:25" ht="48">
      <c r="O22" s="390" t="s">
        <v>759</v>
      </c>
      <c r="P22" s="75">
        <v>6</v>
      </c>
      <c r="Q22" s="62"/>
    </row>
    <row r="23" spans="10:25" ht="32">
      <c r="J23" s="482" t="s">
        <v>760</v>
      </c>
      <c r="K23" s="482"/>
      <c r="L23" s="482"/>
      <c r="M23" s="482"/>
      <c r="N23" s="482"/>
      <c r="O23" s="390" t="s">
        <v>761</v>
      </c>
      <c r="P23" s="75">
        <v>20</v>
      </c>
      <c r="Q23" s="62"/>
    </row>
    <row r="24" spans="10:25"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C5B1-CAAA-4246-8141-851D68828481}">
  <sheetPr>
    <pageSetUpPr fitToPage="1"/>
  </sheetPr>
  <dimension ref="A1:Q5"/>
  <sheetViews>
    <sheetView workbookViewId="0">
      <selection activeCell="S26" sqref="S26"/>
    </sheetView>
  </sheetViews>
  <sheetFormatPr baseColWidth="10" defaultColWidth="10.7109375" defaultRowHeight="16"/>
  <cols>
    <col min="1" max="17" width="6" style="14" customWidth="1"/>
    <col min="18" max="16384" width="10.7109375" style="14"/>
  </cols>
  <sheetData>
    <row r="1" spans="1:17">
      <c r="A1" s="14" t="s">
        <v>764</v>
      </c>
    </row>
    <row r="2" spans="1:17" ht="17" thickBot="1">
      <c r="A2" s="83">
        <v>1</v>
      </c>
      <c r="B2" s="83">
        <v>2</v>
      </c>
      <c r="C2" s="83">
        <v>3</v>
      </c>
      <c r="D2" s="83">
        <v>4</v>
      </c>
      <c r="E2" s="83">
        <v>5</v>
      </c>
      <c r="F2" s="83">
        <v>6</v>
      </c>
      <c r="G2" s="83">
        <v>7</v>
      </c>
      <c r="H2" s="83">
        <v>8</v>
      </c>
      <c r="I2" s="83">
        <v>9</v>
      </c>
      <c r="J2" s="83">
        <v>10</v>
      </c>
      <c r="K2" s="83">
        <v>11</v>
      </c>
      <c r="L2" s="83">
        <v>12</v>
      </c>
      <c r="M2" s="83">
        <v>13</v>
      </c>
      <c r="N2" s="83">
        <v>14</v>
      </c>
      <c r="O2" s="83">
        <v>15</v>
      </c>
      <c r="P2" s="83">
        <v>16</v>
      </c>
      <c r="Q2" s="14">
        <v>17</v>
      </c>
    </row>
    <row r="3" spans="1:17" ht="17" thickBot="1">
      <c r="A3" s="84" t="s">
        <v>765</v>
      </c>
      <c r="B3" s="85" t="s">
        <v>899</v>
      </c>
      <c r="C3" s="77" t="s">
        <v>900</v>
      </c>
      <c r="D3" s="78" t="s">
        <v>901</v>
      </c>
      <c r="E3" s="79" t="s">
        <v>902</v>
      </c>
      <c r="F3" s="80" t="s">
        <v>903</v>
      </c>
      <c r="G3" s="81" t="s">
        <v>904</v>
      </c>
      <c r="H3" s="82" t="s">
        <v>905</v>
      </c>
      <c r="I3" s="84" t="s">
        <v>765</v>
      </c>
      <c r="J3" s="85" t="s">
        <v>912</v>
      </c>
      <c r="K3" s="77" t="s">
        <v>913</v>
      </c>
      <c r="L3" s="78" t="s">
        <v>914</v>
      </c>
      <c r="M3" s="79" t="s">
        <v>915</v>
      </c>
      <c r="N3" s="80" t="s">
        <v>916</v>
      </c>
      <c r="O3" s="81" t="s">
        <v>917</v>
      </c>
      <c r="P3" s="82" t="s">
        <v>918</v>
      </c>
      <c r="Q3" s="84" t="s">
        <v>765</v>
      </c>
    </row>
    <row r="4" spans="1:17" ht="17" thickBot="1">
      <c r="A4" s="475"/>
      <c r="B4" s="475"/>
      <c r="C4" s="475"/>
      <c r="D4" s="475"/>
      <c r="E4" s="475"/>
      <c r="F4" s="475"/>
      <c r="G4" s="475"/>
      <c r="H4" s="475"/>
      <c r="I4" s="475"/>
      <c r="J4" s="475"/>
      <c r="K4" s="475"/>
      <c r="L4" s="475"/>
      <c r="M4" s="475"/>
      <c r="N4" s="475"/>
      <c r="O4" s="475"/>
    </row>
    <row r="5" spans="1:17" ht="17" thickBot="1">
      <c r="A5" s="84" t="s">
        <v>765</v>
      </c>
      <c r="B5" s="85" t="s">
        <v>907</v>
      </c>
      <c r="C5" s="77" t="s">
        <v>908</v>
      </c>
      <c r="D5" s="78" t="s">
        <v>909</v>
      </c>
      <c r="E5" s="79" t="s">
        <v>910</v>
      </c>
      <c r="F5" s="80" t="s">
        <v>911</v>
      </c>
      <c r="G5" s="84" t="s">
        <v>765</v>
      </c>
      <c r="H5" s="87"/>
      <c r="I5" s="88"/>
      <c r="J5" s="88"/>
      <c r="K5" s="474"/>
      <c r="L5" s="89"/>
      <c r="M5" s="86"/>
      <c r="N5" s="86"/>
      <c r="O5" s="86"/>
      <c r="P5" s="86"/>
      <c r="Q5" s="86"/>
    </row>
  </sheetData>
  <phoneticPr fontId="9" type="noConversion"/>
  <pageMargins left="0.7" right="0.7" top="0.75" bottom="0.75" header="0.3" footer="0.3"/>
  <pageSetup scale="71" orientation="portrait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52E8-5533-9D4D-87C7-1591D528A0AB}">
  <dimension ref="A1:E12"/>
  <sheetViews>
    <sheetView workbookViewId="0">
      <selection activeCell="E34" sqref="E34"/>
    </sheetView>
  </sheetViews>
  <sheetFormatPr baseColWidth="10" defaultColWidth="11.5703125" defaultRowHeight="16"/>
  <sheetData>
    <row r="1" spans="1:5">
      <c r="A1" t="s">
        <v>929</v>
      </c>
    </row>
    <row r="2" spans="1:5">
      <c r="A2" t="s">
        <v>766</v>
      </c>
    </row>
    <row r="3" spans="1:5">
      <c r="A3" t="s">
        <v>767</v>
      </c>
    </row>
    <row r="4" spans="1:5">
      <c r="A4" t="s">
        <v>768</v>
      </c>
    </row>
    <row r="6" spans="1:5">
      <c r="A6" s="14" t="s">
        <v>769</v>
      </c>
    </row>
    <row r="7" spans="1:5">
      <c r="A7" s="91" t="s">
        <v>490</v>
      </c>
      <c r="B7" s="13"/>
      <c r="C7" s="13"/>
      <c r="D7" s="13"/>
      <c r="E7" s="13"/>
    </row>
    <row r="8" spans="1:5">
      <c r="A8" s="90">
        <v>37.200000000000003</v>
      </c>
      <c r="C8" s="91" t="s">
        <v>770</v>
      </c>
      <c r="D8" s="83">
        <f>(A8/(660*180))*10^6</f>
        <v>313.13131313131316</v>
      </c>
    </row>
    <row r="10" spans="1:5">
      <c r="A10" s="14" t="s">
        <v>771</v>
      </c>
    </row>
    <row r="11" spans="1:5">
      <c r="A11" s="91" t="s">
        <v>490</v>
      </c>
      <c r="B11" s="91" t="s">
        <v>485</v>
      </c>
      <c r="C11" s="91" t="s">
        <v>486</v>
      </c>
    </row>
    <row r="12" spans="1:5">
      <c r="A12">
        <v>136.6</v>
      </c>
      <c r="B12">
        <v>1.86</v>
      </c>
      <c r="C12">
        <v>2.2000000000000002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F5CF-6C8D-A542-86B8-4B1DC78E98A4}">
  <dimension ref="A1:H21"/>
  <sheetViews>
    <sheetView workbookViewId="0">
      <selection activeCell="B16" sqref="B16:B20"/>
    </sheetView>
  </sheetViews>
  <sheetFormatPr baseColWidth="10" defaultColWidth="11.5703125" defaultRowHeight="16"/>
  <sheetData>
    <row r="1" spans="1:8">
      <c r="A1" s="14" t="s">
        <v>772</v>
      </c>
      <c r="B1" s="14" t="s">
        <v>773</v>
      </c>
      <c r="C1" s="14" t="s">
        <v>774</v>
      </c>
      <c r="D1" s="14"/>
    </row>
    <row r="2" spans="1:8">
      <c r="A2" t="s">
        <v>880</v>
      </c>
      <c r="B2" t="str" cm="1">
        <f t="array" ref="B2">[1]!revcom(F2)</f>
        <v>GAGTGG</v>
      </c>
      <c r="C2" t="str">
        <f>H2</f>
        <v>ATCACG</v>
      </c>
      <c r="E2" t="s">
        <v>777</v>
      </c>
      <c r="F2" t="s">
        <v>778</v>
      </c>
      <c r="G2" s="93" t="s">
        <v>779</v>
      </c>
      <c r="H2" s="93" t="s">
        <v>776</v>
      </c>
    </row>
    <row r="3" spans="1:8">
      <c r="A3" t="s">
        <v>881</v>
      </c>
      <c r="B3" t="str" cm="1">
        <f t="array" ref="B3">[1]!revcom(F3)</f>
        <v>GGTAGC</v>
      </c>
      <c r="C3" t="str">
        <f t="shared" ref="C3:C20" si="0">H3</f>
        <v>ATCACG</v>
      </c>
      <c r="E3" t="s">
        <v>781</v>
      </c>
      <c r="F3" t="s">
        <v>782</v>
      </c>
      <c r="G3" s="93" t="s">
        <v>779</v>
      </c>
      <c r="H3" s="93" t="s">
        <v>776</v>
      </c>
    </row>
    <row r="4" spans="1:8">
      <c r="A4" t="s">
        <v>882</v>
      </c>
      <c r="B4" t="str" cm="1">
        <f t="array" ref="B4">[1]!revcom(F4)</f>
        <v>ACTGAT</v>
      </c>
      <c r="C4" t="str">
        <f t="shared" si="0"/>
        <v>ATCACG</v>
      </c>
      <c r="E4" t="s">
        <v>784</v>
      </c>
      <c r="F4" t="s">
        <v>785</v>
      </c>
      <c r="G4" s="93" t="s">
        <v>779</v>
      </c>
      <c r="H4" s="93" t="s">
        <v>776</v>
      </c>
    </row>
    <row r="5" spans="1:8">
      <c r="A5" t="s">
        <v>883</v>
      </c>
      <c r="B5" t="str" cm="1">
        <f t="array" ref="B5">[1]!revcom(F5)</f>
        <v>ATGAGC</v>
      </c>
      <c r="C5" t="str">
        <f t="shared" si="0"/>
        <v>ATCACG</v>
      </c>
      <c r="E5" t="s">
        <v>787</v>
      </c>
      <c r="F5" t="s">
        <v>788</v>
      </c>
      <c r="G5" s="93" t="s">
        <v>779</v>
      </c>
      <c r="H5" s="93" t="s">
        <v>776</v>
      </c>
    </row>
    <row r="6" spans="1:8">
      <c r="A6" t="s">
        <v>884</v>
      </c>
      <c r="B6" t="str" cm="1">
        <f t="array" ref="B6">[1]!revcom(F6)</f>
        <v>CAAAAG</v>
      </c>
      <c r="C6" t="str">
        <f t="shared" si="0"/>
        <v>ATCACG</v>
      </c>
      <c r="E6" t="s">
        <v>791</v>
      </c>
      <c r="F6" t="s">
        <v>792</v>
      </c>
      <c r="G6" s="93" t="s">
        <v>779</v>
      </c>
      <c r="H6" s="93" t="s">
        <v>776</v>
      </c>
    </row>
    <row r="7" spans="1:8">
      <c r="A7" t="s">
        <v>885</v>
      </c>
      <c r="B7" t="str" cm="1">
        <f t="array" ref="B7">[1]!revcom(F7)</f>
        <v>CAACTA</v>
      </c>
      <c r="C7" t="str">
        <f t="shared" si="0"/>
        <v>ATCACG</v>
      </c>
      <c r="E7" t="s">
        <v>794</v>
      </c>
      <c r="F7" t="s">
        <v>795</v>
      </c>
      <c r="G7" s="93" t="s">
        <v>779</v>
      </c>
      <c r="H7" s="93" t="s">
        <v>776</v>
      </c>
    </row>
    <row r="8" spans="1:8">
      <c r="A8" t="s">
        <v>886</v>
      </c>
      <c r="B8" t="str" cm="1">
        <f t="array" ref="B8">[1]!revcom(F8)</f>
        <v>CACCGG</v>
      </c>
      <c r="C8" t="str">
        <f t="shared" si="0"/>
        <v>ATCACG</v>
      </c>
      <c r="E8" t="s">
        <v>797</v>
      </c>
      <c r="F8" t="s">
        <v>798</v>
      </c>
      <c r="G8" s="93" t="s">
        <v>779</v>
      </c>
      <c r="H8" s="93" t="s">
        <v>776</v>
      </c>
    </row>
    <row r="9" spans="1:8">
      <c r="A9" t="s">
        <v>887</v>
      </c>
      <c r="B9" t="str" cm="1">
        <f t="array" ref="B9">[1]!revcom(F9)</f>
        <v>GAGTGG</v>
      </c>
      <c r="C9" t="str">
        <f t="shared" si="0"/>
        <v>ACTTGA</v>
      </c>
      <c r="E9" t="s">
        <v>777</v>
      </c>
      <c r="F9" t="s">
        <v>778</v>
      </c>
      <c r="G9" s="93" t="s">
        <v>800</v>
      </c>
      <c r="H9" s="93" t="s">
        <v>799</v>
      </c>
    </row>
    <row r="10" spans="1:8">
      <c r="A10" t="s">
        <v>888</v>
      </c>
      <c r="B10" t="str" cm="1">
        <f t="array" ref="B10">[1]!revcom(F10)</f>
        <v>GGTAGC</v>
      </c>
      <c r="C10" t="str">
        <f t="shared" si="0"/>
        <v>ACTTGA</v>
      </c>
      <c r="E10" t="s">
        <v>781</v>
      </c>
      <c r="F10" t="s">
        <v>782</v>
      </c>
      <c r="G10" s="93" t="s">
        <v>800</v>
      </c>
      <c r="H10" s="93" t="s">
        <v>799</v>
      </c>
    </row>
    <row r="11" spans="1:8">
      <c r="A11" t="s">
        <v>889</v>
      </c>
      <c r="B11" t="str" cm="1">
        <f t="array" ref="B11">[1]!revcom(F11)</f>
        <v>ACTGAT</v>
      </c>
      <c r="C11" t="str">
        <f t="shared" si="0"/>
        <v>ACTTGA</v>
      </c>
      <c r="E11" t="s">
        <v>784</v>
      </c>
      <c r="F11" t="s">
        <v>785</v>
      </c>
      <c r="G11" s="93" t="s">
        <v>800</v>
      </c>
      <c r="H11" s="93" t="s">
        <v>799</v>
      </c>
    </row>
    <row r="12" spans="1:8">
      <c r="A12" t="s">
        <v>890</v>
      </c>
      <c r="B12" t="str" cm="1">
        <f t="array" ref="B12">[1]!revcom(F12)</f>
        <v>ATGAGC</v>
      </c>
      <c r="C12" t="str">
        <f t="shared" si="0"/>
        <v>ACTTGA</v>
      </c>
      <c r="E12" t="s">
        <v>787</v>
      </c>
      <c r="F12" t="s">
        <v>788</v>
      </c>
      <c r="G12" s="93" t="s">
        <v>800</v>
      </c>
      <c r="H12" s="93" t="s">
        <v>799</v>
      </c>
    </row>
    <row r="13" spans="1:8">
      <c r="A13" t="s">
        <v>891</v>
      </c>
      <c r="B13" t="str" cm="1">
        <f t="array" ref="B13">[1]!revcom(F13)</f>
        <v>CAAAAG</v>
      </c>
      <c r="C13" t="str">
        <f t="shared" si="0"/>
        <v>ACTTGA</v>
      </c>
      <c r="E13" t="s">
        <v>791</v>
      </c>
      <c r="F13" t="s">
        <v>792</v>
      </c>
      <c r="G13" s="93" t="s">
        <v>800</v>
      </c>
      <c r="H13" s="93" t="s">
        <v>799</v>
      </c>
    </row>
    <row r="14" spans="1:8">
      <c r="A14" t="s">
        <v>892</v>
      </c>
      <c r="B14" t="str" cm="1">
        <f t="array" ref="B14">[1]!revcom(F14)</f>
        <v>CAACTA</v>
      </c>
      <c r="C14" t="str">
        <f t="shared" si="0"/>
        <v>ACTTGA</v>
      </c>
      <c r="E14" t="s">
        <v>794</v>
      </c>
      <c r="F14" t="s">
        <v>795</v>
      </c>
      <c r="G14" s="93" t="s">
        <v>800</v>
      </c>
      <c r="H14" s="93" t="s">
        <v>799</v>
      </c>
    </row>
    <row r="15" spans="1:8">
      <c r="A15" t="s">
        <v>893</v>
      </c>
      <c r="B15" t="str" cm="1">
        <f t="array" ref="B15">[1]!revcom(F15)</f>
        <v>CACCGG</v>
      </c>
      <c r="C15" t="str">
        <f t="shared" si="0"/>
        <v>ACTTGA</v>
      </c>
      <c r="E15" t="s">
        <v>797</v>
      </c>
      <c r="F15" t="s">
        <v>798</v>
      </c>
      <c r="G15" s="93" t="s">
        <v>800</v>
      </c>
      <c r="H15" s="93" t="s">
        <v>799</v>
      </c>
    </row>
    <row r="16" spans="1:8">
      <c r="A16" t="s">
        <v>894</v>
      </c>
      <c r="B16" t="str" cm="1">
        <f t="array" ref="B16">[1]!revcom(F16)</f>
        <v>GAGTGG</v>
      </c>
      <c r="C16" t="str">
        <f t="shared" si="0"/>
        <v>TAGCTT</v>
      </c>
      <c r="E16" t="s">
        <v>777</v>
      </c>
      <c r="F16" t="s">
        <v>778</v>
      </c>
      <c r="G16" s="93" t="s">
        <v>802</v>
      </c>
      <c r="H16" s="93" t="s">
        <v>801</v>
      </c>
    </row>
    <row r="17" spans="1:8">
      <c r="A17" t="s">
        <v>895</v>
      </c>
      <c r="B17" t="str" cm="1">
        <f t="array" ref="B17">[1]!revcom(F17)</f>
        <v>GGTAGC</v>
      </c>
      <c r="C17" t="str">
        <f t="shared" si="0"/>
        <v>TAGCTT</v>
      </c>
      <c r="E17" t="s">
        <v>781</v>
      </c>
      <c r="F17" t="s">
        <v>782</v>
      </c>
      <c r="G17" s="93" t="s">
        <v>802</v>
      </c>
      <c r="H17" s="93" t="s">
        <v>801</v>
      </c>
    </row>
    <row r="18" spans="1:8">
      <c r="A18" t="s">
        <v>896</v>
      </c>
      <c r="B18" t="str" cm="1">
        <f t="array" ref="B18">[1]!revcom(F18)</f>
        <v>ACTGAT</v>
      </c>
      <c r="C18" t="str">
        <f t="shared" si="0"/>
        <v>TAGCTT</v>
      </c>
      <c r="E18" t="s">
        <v>784</v>
      </c>
      <c r="F18" t="s">
        <v>785</v>
      </c>
      <c r="G18" s="93" t="s">
        <v>802</v>
      </c>
      <c r="H18" s="93" t="s">
        <v>801</v>
      </c>
    </row>
    <row r="19" spans="1:8">
      <c r="A19" t="s">
        <v>897</v>
      </c>
      <c r="B19" t="str" cm="1">
        <f t="array" ref="B19">[1]!revcom(F19)</f>
        <v>ATGAGC</v>
      </c>
      <c r="C19" t="str">
        <f t="shared" si="0"/>
        <v>TAGCTT</v>
      </c>
      <c r="E19" t="s">
        <v>787</v>
      </c>
      <c r="F19" t="s">
        <v>788</v>
      </c>
      <c r="G19" s="93" t="s">
        <v>802</v>
      </c>
      <c r="H19" s="93" t="s">
        <v>801</v>
      </c>
    </row>
    <row r="20" spans="1:8">
      <c r="A20" t="s">
        <v>898</v>
      </c>
      <c r="B20" t="str" cm="1">
        <f t="array" ref="B20">[1]!revcom(F20)</f>
        <v>CAAAAG</v>
      </c>
      <c r="C20" t="str">
        <f t="shared" si="0"/>
        <v>TAGCTT</v>
      </c>
      <c r="E20" t="s">
        <v>791</v>
      </c>
      <c r="F20" t="s">
        <v>792</v>
      </c>
      <c r="G20" s="93" t="s">
        <v>802</v>
      </c>
      <c r="H20" s="93" t="s">
        <v>801</v>
      </c>
    </row>
    <row r="21" spans="1:8">
      <c r="G21" s="93"/>
      <c r="H21" s="93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278C-446E-7844-BE6A-F89B69F28C07}">
  <dimension ref="A1:D27"/>
  <sheetViews>
    <sheetView workbookViewId="0">
      <selection activeCell="C3" sqref="C3"/>
    </sheetView>
  </sheetViews>
  <sheetFormatPr baseColWidth="10" defaultColWidth="11.5703125" defaultRowHeight="16"/>
  <cols>
    <col min="1" max="1" width="11" bestFit="1" customWidth="1"/>
    <col min="2" max="2" width="70.5703125" bestFit="1" customWidth="1"/>
    <col min="3" max="3" width="25.28515625" bestFit="1" customWidth="1"/>
    <col min="5" max="5" width="25.28515625" bestFit="1" customWidth="1"/>
    <col min="7" max="7" width="25.140625" bestFit="1" customWidth="1"/>
  </cols>
  <sheetData>
    <row r="1" spans="1:4" ht="17">
      <c r="A1" s="94" t="s">
        <v>649</v>
      </c>
      <c r="B1" s="94" t="s">
        <v>803</v>
      </c>
      <c r="C1" s="94" t="s">
        <v>804</v>
      </c>
      <c r="D1" s="94" t="s">
        <v>805</v>
      </c>
    </row>
    <row r="2" spans="1:4" ht="17">
      <c r="A2" s="92" t="s">
        <v>758</v>
      </c>
      <c r="B2" s="92" t="s">
        <v>806</v>
      </c>
      <c r="C2" s="95" t="s">
        <v>776</v>
      </c>
      <c r="D2" s="94"/>
    </row>
    <row r="3" spans="1:4" ht="17">
      <c r="A3" s="92" t="s">
        <v>762</v>
      </c>
      <c r="B3" s="92" t="s">
        <v>807</v>
      </c>
      <c r="C3" s="95" t="s">
        <v>799</v>
      </c>
      <c r="D3" s="94"/>
    </row>
    <row r="4" spans="1:4" ht="17">
      <c r="A4" s="92" t="s">
        <v>763</v>
      </c>
      <c r="B4" s="92" t="s">
        <v>808</v>
      </c>
      <c r="C4" s="96" t="s">
        <v>801</v>
      </c>
      <c r="D4" s="94"/>
    </row>
    <row r="5" spans="1:4" ht="17">
      <c r="A5" s="92" t="s">
        <v>809</v>
      </c>
      <c r="B5" s="92" t="s">
        <v>810</v>
      </c>
      <c r="C5" s="96" t="s">
        <v>811</v>
      </c>
      <c r="D5" s="94"/>
    </row>
    <row r="6" spans="1:4" ht="17">
      <c r="A6" s="92" t="s">
        <v>812</v>
      </c>
      <c r="B6" s="92" t="s">
        <v>813</v>
      </c>
      <c r="C6" s="96" t="s">
        <v>814</v>
      </c>
      <c r="D6" s="94"/>
    </row>
    <row r="7" spans="1:4" ht="17">
      <c r="A7" s="92" t="s">
        <v>815</v>
      </c>
      <c r="B7" s="92" t="s">
        <v>816</v>
      </c>
      <c r="C7" s="96" t="s">
        <v>817</v>
      </c>
      <c r="D7" s="94"/>
    </row>
    <row r="8" spans="1:4" ht="17">
      <c r="A8" s="92" t="s">
        <v>818</v>
      </c>
      <c r="B8" s="92" t="s">
        <v>819</v>
      </c>
      <c r="C8" s="96" t="s">
        <v>778</v>
      </c>
      <c r="D8" s="94" t="str" cm="1">
        <f t="array" ref="D8">[1]!revcom(C8)</f>
        <v>GAGTGG</v>
      </c>
    </row>
    <row r="9" spans="1:4" ht="17">
      <c r="A9" s="92" t="s">
        <v>820</v>
      </c>
      <c r="B9" s="92" t="s">
        <v>821</v>
      </c>
      <c r="C9" s="96" t="s">
        <v>782</v>
      </c>
      <c r="D9" s="94" t="str" cm="1">
        <f t="array" ref="D9">[1]!revcom(C9)</f>
        <v>GGTAGC</v>
      </c>
    </row>
    <row r="10" spans="1:4" ht="17">
      <c r="A10" s="92" t="s">
        <v>822</v>
      </c>
      <c r="B10" s="92" t="s">
        <v>823</v>
      </c>
      <c r="C10" s="96" t="s">
        <v>785</v>
      </c>
      <c r="D10" s="94" t="str" cm="1">
        <f t="array" ref="D10">[1]!revcom(C10)</f>
        <v>ACTGAT</v>
      </c>
    </row>
    <row r="11" spans="1:4" ht="17">
      <c r="A11" s="92" t="s">
        <v>824</v>
      </c>
      <c r="B11" s="92" t="s">
        <v>825</v>
      </c>
      <c r="C11" s="96" t="s">
        <v>788</v>
      </c>
      <c r="D11" s="94" t="str" cm="1">
        <f t="array" ref="D11">[1]!revcom(C11)</f>
        <v>ATGAGC</v>
      </c>
    </row>
    <row r="12" spans="1:4" ht="17">
      <c r="A12" s="92" t="s">
        <v>826</v>
      </c>
      <c r="B12" s="92" t="s">
        <v>827</v>
      </c>
      <c r="C12" s="96" t="s">
        <v>789</v>
      </c>
      <c r="D12" s="94" t="str" cm="1">
        <f t="array" ref="D12">[1]!revcom(C12)</f>
        <v>ATTCCT</v>
      </c>
    </row>
    <row r="13" spans="1:4" ht="17">
      <c r="A13" s="92" t="s">
        <v>828</v>
      </c>
      <c r="B13" s="92" t="s">
        <v>829</v>
      </c>
      <c r="C13" s="96" t="s">
        <v>792</v>
      </c>
      <c r="D13" s="94" t="str" cm="1">
        <f t="array" ref="D13">[1]!revcom(C13)</f>
        <v>CAAAAG</v>
      </c>
    </row>
    <row r="14" spans="1:4" ht="17">
      <c r="A14" s="92" t="s">
        <v>830</v>
      </c>
      <c r="B14" s="92" t="s">
        <v>831</v>
      </c>
      <c r="C14" s="96" t="s">
        <v>795</v>
      </c>
      <c r="D14" s="94" t="str" cm="1">
        <f t="array" ref="D14">[1]!revcom(C14)</f>
        <v>CAACTA</v>
      </c>
    </row>
    <row r="15" spans="1:4" ht="17">
      <c r="A15" s="92" t="s">
        <v>832</v>
      </c>
      <c r="B15" s="92" t="s">
        <v>833</v>
      </c>
      <c r="C15" s="96" t="s">
        <v>798</v>
      </c>
      <c r="D15" s="94" t="str" cm="1">
        <f t="array" ref="D15">[1]!revcom(C15)</f>
        <v>CACCGG</v>
      </c>
    </row>
    <row r="16" spans="1:4" ht="17">
      <c r="A16" s="92" t="s">
        <v>834</v>
      </c>
      <c r="B16" s="92" t="s">
        <v>835</v>
      </c>
      <c r="C16" s="96" t="s">
        <v>836</v>
      </c>
      <c r="D16" s="94" t="str" cm="1">
        <f t="array" ref="D16">[1]!revcom(C16)</f>
        <v>GTGT</v>
      </c>
    </row>
    <row r="17" spans="1:4" ht="17">
      <c r="A17" s="92" t="s">
        <v>837</v>
      </c>
      <c r="B17" s="92" t="s">
        <v>838</v>
      </c>
      <c r="C17" s="96" t="s">
        <v>839</v>
      </c>
      <c r="D17" s="94" t="str" cm="1">
        <f t="array" ref="D17">[1]!revcom(C17)</f>
        <v>AGAC</v>
      </c>
    </row>
    <row r="18" spans="1:4" ht="17">
      <c r="A18" s="92" t="s">
        <v>840</v>
      </c>
      <c r="B18" s="92" t="s">
        <v>841</v>
      </c>
      <c r="C18" s="96" t="s">
        <v>842</v>
      </c>
      <c r="D18" s="94" t="str" cm="1">
        <f t="array" ref="D18">[1]!revcom(C18)</f>
        <v>ACCA</v>
      </c>
    </row>
    <row r="19" spans="1:4" ht="17">
      <c r="A19" s="92" t="s">
        <v>843</v>
      </c>
      <c r="B19" s="92" t="s">
        <v>844</v>
      </c>
      <c r="C19" s="96" t="s">
        <v>845</v>
      </c>
      <c r="D19" s="94" t="str" cm="1">
        <f t="array" ref="D19">[1]!revcom(C19)</f>
        <v>AGTG</v>
      </c>
    </row>
    <row r="20" spans="1:4" ht="17">
      <c r="A20" s="92" t="s">
        <v>846</v>
      </c>
      <c r="B20" s="92" t="s">
        <v>847</v>
      </c>
      <c r="C20" s="96" t="s">
        <v>848</v>
      </c>
      <c r="D20" s="94" t="str" cm="1">
        <f t="array" ref="D20">[1]!revcom(C20)</f>
        <v>CATC</v>
      </c>
    </row>
    <row r="21" spans="1:4" ht="17">
      <c r="A21" s="92" t="s">
        <v>849</v>
      </c>
      <c r="B21" s="92" t="s">
        <v>850</v>
      </c>
      <c r="C21" s="96" t="s">
        <v>851</v>
      </c>
      <c r="D21" s="94" t="str" cm="1">
        <f t="array" ref="D21">[1]!revcom(C21)</f>
        <v>GTGA</v>
      </c>
    </row>
    <row r="22" spans="1:4" ht="17">
      <c r="A22" s="92" t="s">
        <v>852</v>
      </c>
      <c r="B22" s="92" t="s">
        <v>853</v>
      </c>
      <c r="C22" s="96" t="s">
        <v>854</v>
      </c>
      <c r="D22" s="94" t="str" cm="1">
        <f t="array" ref="D22">[1]!revcom(C22)</f>
        <v>TCAG</v>
      </c>
    </row>
    <row r="23" spans="1:4" ht="17">
      <c r="A23" s="92" t="s">
        <v>855</v>
      </c>
      <c r="B23" s="92" t="s">
        <v>856</v>
      </c>
      <c r="C23" s="96" t="s">
        <v>857</v>
      </c>
      <c r="D23" s="94" t="str" cm="1">
        <f t="array" ref="D23">[1]!revcom(C23)</f>
        <v>GCTT</v>
      </c>
    </row>
    <row r="24" spans="1:4" ht="17">
      <c r="A24" s="92" t="s">
        <v>858</v>
      </c>
      <c r="B24" s="92" t="s">
        <v>859</v>
      </c>
      <c r="C24" s="96" t="s">
        <v>860</v>
      </c>
      <c r="D24" s="94" t="str" cm="1">
        <f t="array" ref="D24">[1]!revcom(C24)</f>
        <v>CTAC</v>
      </c>
    </row>
    <row r="25" spans="1:4" ht="17">
      <c r="A25" s="92" t="s">
        <v>861</v>
      </c>
      <c r="B25" s="92" t="s">
        <v>862</v>
      </c>
      <c r="C25" s="96" t="s">
        <v>863</v>
      </c>
      <c r="D25" s="94" t="str" cm="1">
        <f t="array" ref="D25">[1]!revcom(C25)</f>
        <v>TGTC</v>
      </c>
    </row>
    <row r="26" spans="1:4" ht="17">
      <c r="A26" s="92" t="s">
        <v>864</v>
      </c>
      <c r="B26" s="92" t="s">
        <v>865</v>
      </c>
      <c r="C26" s="96" t="s">
        <v>866</v>
      </c>
      <c r="D26" s="94" t="str" cm="1">
        <f t="array" ref="D26">[1]!revcom(C26)</f>
        <v>TCAC</v>
      </c>
    </row>
    <row r="27" spans="1:4" ht="17">
      <c r="A27" s="92" t="s">
        <v>867</v>
      </c>
      <c r="B27" s="92" t="s">
        <v>868</v>
      </c>
      <c r="C27" s="96" t="s">
        <v>869</v>
      </c>
      <c r="D27" s="94" t="str" cm="1">
        <f t="array" ref="D27">[1]!revcom(C27)</f>
        <v>GACT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Samples</vt:lpstr>
      <vt:lpstr>Quantification</vt:lpstr>
      <vt:lpstr>re-extractions</vt:lpstr>
      <vt:lpstr>Test Digestion Ligation Amp</vt:lpstr>
      <vt:lpstr>ITS2 test</vt:lpstr>
      <vt:lpstr>Dilutions</vt:lpstr>
      <vt:lpstr>Dilution_Plate_1</vt:lpstr>
      <vt:lpstr>Dilution_Plate_2</vt:lpstr>
      <vt:lpstr>Dilution_Plate_3</vt:lpstr>
      <vt:lpstr>Ligation_Plate1</vt:lpstr>
      <vt:lpstr>Ligation_Plate2</vt:lpstr>
      <vt:lpstr>Ligation_Plate3</vt:lpstr>
      <vt:lpstr>qPCR_Plate1</vt:lpstr>
      <vt:lpstr>qPCR_Plate1_results</vt:lpstr>
      <vt:lpstr>qPCR_Plate2</vt:lpstr>
      <vt:lpstr>qPCR_Plate2_results</vt:lpstr>
      <vt:lpstr>qPCR_Plate3</vt:lpstr>
      <vt:lpstr>qPCR_Plate3_results</vt:lpstr>
      <vt:lpstr>Test_PCR</vt:lpstr>
      <vt:lpstr>2bRAD_Plate1</vt:lpstr>
      <vt:lpstr>2bRAD_Plate2</vt:lpstr>
      <vt:lpstr>2bRAD_Plate3</vt:lpstr>
      <vt:lpstr>Gel</vt:lpstr>
      <vt:lpstr>FinalPool</vt:lpstr>
      <vt:lpstr>BarcodedPools</vt:lpstr>
      <vt:lpstr>AllBarcodes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Eckert</dc:creator>
  <cp:keywords/>
  <dc:description/>
  <cp:lastModifiedBy>Ryan Eckert</cp:lastModifiedBy>
  <cp:revision/>
  <cp:lastPrinted>2020-12-18T19:01:02Z</cp:lastPrinted>
  <dcterms:created xsi:type="dcterms:W3CDTF">2020-08-11T15:24:03Z</dcterms:created>
  <dcterms:modified xsi:type="dcterms:W3CDTF">2021-04-13T02:05:11Z</dcterms:modified>
  <cp:category/>
  <cp:contentStatus/>
</cp:coreProperties>
</file>