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eckert/GitHub/Stephanocoenia_SEFL_PopGen/lab/2bRAD/"/>
    </mc:Choice>
  </mc:AlternateContent>
  <xr:revisionPtr revIDLastSave="0" documentId="8_{7E7D8E1A-0B68-5B4A-92DB-A4FFD928DE8A}" xr6:coauthVersionLast="47" xr6:coauthVersionMax="47" xr10:uidLastSave="{00000000-0000-0000-0000-000000000000}"/>
  <bookViews>
    <workbookView xWindow="1320" yWindow="500" windowWidth="31980" windowHeight="20420" xr2:uid="{5CD5C7C8-4E80-3941-94ED-9D77CE9C41BB}"/>
  </bookViews>
  <sheets>
    <sheet name="samples" sheetId="3" r:id="rId1"/>
    <sheet name="barcodedSamples" sheetId="30" r:id="rId2"/>
    <sheet name="quantification" sheetId="4" r:id="rId3"/>
    <sheet name="dilutions" sheetId="5" r:id="rId4"/>
    <sheet name="dilutionPlate1" sheetId="6" r:id="rId5"/>
    <sheet name="dilutionPlate2" sheetId="7" r:id="rId6"/>
    <sheet name="dilutionPlate3" sheetId="8" r:id="rId7"/>
    <sheet name="ligationPlate1" sheetId="9" r:id="rId8"/>
    <sheet name="ligationPlate2" sheetId="10" r:id="rId9"/>
    <sheet name="ligationPlate3" sheetId="11" r:id="rId10"/>
    <sheet name="qPCR1" sheetId="12" r:id="rId11"/>
    <sheet name="qPCR1_results" sheetId="15" r:id="rId12"/>
    <sheet name="qPCR2" sheetId="13" r:id="rId13"/>
    <sheet name="qPCR2_results" sheetId="16" r:id="rId14"/>
    <sheet name="qPCR3" sheetId="14" r:id="rId15"/>
    <sheet name="qPCR3_results" sheetId="27" r:id="rId16"/>
    <sheet name="testPCR" sheetId="18" r:id="rId17"/>
    <sheet name="qPCR3.2" sheetId="24" r:id="rId18"/>
    <sheet name="qPCR3.2_results" sheetId="17" r:id="rId19"/>
    <sheet name="testPCR2" sheetId="28" r:id="rId20"/>
    <sheet name="PCRplate1" sheetId="21" r:id="rId21"/>
    <sheet name="PCRplate2" sheetId="22" r:id="rId22"/>
    <sheet name="PCRplate3" sheetId="23" r:id="rId23"/>
    <sheet name="Gel" sheetId="29" r:id="rId24"/>
    <sheet name="finalPool" sheetId="31" r:id="rId25"/>
    <sheet name="barcodedPools" sheetId="25" r:id="rId26"/>
    <sheet name="allBarcodes" sheetId="32" r:id="rId27"/>
  </sheets>
  <externalReferences>
    <externalReference r:id="rId28"/>
  </externalReferences>
  <definedNames>
    <definedName name="_xlnm.Print_Area" localSheetId="8">ligationPlate2!$A$1:$AD$33</definedName>
    <definedName name="_xlnm.Print_Area" localSheetId="20">PCRplate1!$A$1:$W$23</definedName>
    <definedName name="_xlnm.Print_Area" localSheetId="21">PCRplate2!$A$1:$W$23</definedName>
    <definedName name="_xlnm.Print_Area" localSheetId="22">PCRplate3!$A$1:$W$23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" i="31" l="1"/>
  <c r="N236" i="30" l="1"/>
  <c r="N235" i="30"/>
  <c r="N238" i="30"/>
  <c r="N237" i="30"/>
  <c r="N234" i="30"/>
  <c r="N233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Z2" i="21" l="1"/>
  <c r="Z2" i="22"/>
  <c r="R12" i="22" s="1"/>
  <c r="Z2" i="23"/>
  <c r="R17" i="23" s="1"/>
  <c r="P17" i="23"/>
  <c r="Q20" i="23"/>
  <c r="Q20" i="22"/>
  <c r="R19" i="22"/>
  <c r="P17" i="22"/>
  <c r="R16" i="22"/>
  <c r="R15" i="22"/>
  <c r="R14" i="22"/>
  <c r="R13" i="22"/>
  <c r="P17" i="21"/>
  <c r="G4" i="28"/>
  <c r="G5" i="28"/>
  <c r="F14" i="28"/>
  <c r="G12" i="28"/>
  <c r="G11" i="28"/>
  <c r="G10" i="28"/>
  <c r="G9" i="28"/>
  <c r="G8" i="28"/>
  <c r="G7" i="28"/>
  <c r="G6" i="28"/>
  <c r="D22" i="25"/>
  <c r="D21" i="25"/>
  <c r="D20" i="25"/>
  <c r="D19" i="25"/>
  <c r="D18" i="25"/>
  <c r="D17" i="25"/>
  <c r="D16" i="25"/>
  <c r="D15" i="25"/>
  <c r="D14" i="25"/>
  <c r="D13" i="25"/>
  <c r="D12" i="25"/>
  <c r="D11" i="25"/>
  <c r="D10" i="25"/>
  <c r="D9" i="25"/>
  <c r="D8" i="25"/>
  <c r="D7" i="25"/>
  <c r="D6" i="25"/>
  <c r="D5" i="25"/>
  <c r="D4" i="25"/>
  <c r="D3" i="25"/>
  <c r="D2" i="25"/>
  <c r="C2" i="25" a="1"/>
  <c r="C7" i="25" a="1"/>
  <c r="C12" i="25" a="1"/>
  <c r="C8" i="25" a="1"/>
  <c r="C13" i="25" a="1"/>
  <c r="C4" i="25" a="1"/>
  <c r="C5" i="25" a="1"/>
  <c r="C3" i="25" a="1"/>
  <c r="C14" i="25" a="1"/>
  <c r="C9" i="25" a="1"/>
  <c r="C11" i="25" a="1"/>
  <c r="C10" i="25" a="1"/>
  <c r="C6" i="25" a="1"/>
  <c r="C16" i="25" a="1"/>
  <c r="C19" i="25" a="1"/>
  <c r="C17" i="25" a="1"/>
  <c r="C22" i="25" a="1"/>
  <c r="C18" i="25" a="1"/>
  <c r="C21" i="25" a="1"/>
  <c r="C20" i="25" a="1"/>
  <c r="C15" i="25" a="1"/>
  <c r="C6" i="25" l="1"/>
  <c r="C10" i="25"/>
  <c r="C11" i="25"/>
  <c r="C9" i="25"/>
  <c r="C14" i="25"/>
  <c r="C3" i="25"/>
  <c r="C5" i="25"/>
  <c r="C4" i="25"/>
  <c r="C13" i="25"/>
  <c r="C8" i="25"/>
  <c r="C12" i="25"/>
  <c r="C7" i="25"/>
  <c r="C2" i="25"/>
  <c r="C20" i="25"/>
  <c r="C21" i="25"/>
  <c r="C18" i="25"/>
  <c r="C22" i="25"/>
  <c r="C17" i="25"/>
  <c r="C19" i="25"/>
  <c r="C16" i="25"/>
  <c r="C15" i="25"/>
  <c r="R17" i="22"/>
  <c r="R18" i="22"/>
  <c r="R20" i="22"/>
  <c r="R12" i="23"/>
  <c r="R13" i="23"/>
  <c r="R14" i="23"/>
  <c r="R15" i="23"/>
  <c r="R16" i="23"/>
  <c r="R19" i="23"/>
  <c r="R18" i="23"/>
  <c r="G14" i="28"/>
  <c r="R20" i="23" l="1"/>
  <c r="U10" i="24" l="1"/>
  <c r="Q8" i="24" s="1"/>
  <c r="P10" i="24"/>
  <c r="V3" i="11"/>
  <c r="Q3" i="24" l="1"/>
  <c r="Q4" i="24"/>
  <c r="Q5" i="24"/>
  <c r="Q6" i="24"/>
  <c r="Q7" i="24"/>
  <c r="Q10" i="24" l="1"/>
  <c r="Q20" i="21" l="1"/>
  <c r="R17" i="21"/>
  <c r="R14" i="21" l="1"/>
  <c r="R12" i="21"/>
  <c r="R15" i="21"/>
  <c r="R16" i="21"/>
  <c r="R18" i="21"/>
  <c r="R19" i="21"/>
  <c r="R13" i="21"/>
  <c r="R20" i="21" l="1"/>
  <c r="M17" i="18" l="1"/>
  <c r="M10" i="18"/>
  <c r="M18" i="18" s="1"/>
  <c r="M11" i="18"/>
  <c r="M12" i="18"/>
  <c r="M13" i="18"/>
  <c r="M14" i="18"/>
  <c r="M15" i="18"/>
  <c r="M16" i="18"/>
  <c r="M9" i="18"/>
  <c r="L18" i="18"/>
  <c r="M8" i="18"/>
  <c r="U10" i="14" l="1"/>
  <c r="Q8" i="14" s="1"/>
  <c r="P10" i="14"/>
  <c r="U10" i="13"/>
  <c r="Q4" i="13" s="1"/>
  <c r="P10" i="13"/>
  <c r="Q6" i="13"/>
  <c r="U10" i="12"/>
  <c r="Q5" i="12" s="1"/>
  <c r="P10" i="12"/>
  <c r="E214" i="5"/>
  <c r="F214" i="5" s="1"/>
  <c r="E213" i="5"/>
  <c r="F213" i="5" s="1"/>
  <c r="F212" i="5"/>
  <c r="E212" i="5"/>
  <c r="E211" i="5"/>
  <c r="F211" i="5" s="1"/>
  <c r="E210" i="5"/>
  <c r="F210" i="5" s="1"/>
  <c r="E209" i="5"/>
  <c r="F209" i="5" s="1"/>
  <c r="E208" i="5"/>
  <c r="F208" i="5" s="1"/>
  <c r="F207" i="5"/>
  <c r="E207" i="5"/>
  <c r="E206" i="5"/>
  <c r="F206" i="5" s="1"/>
  <c r="E205" i="5"/>
  <c r="F205" i="5" s="1"/>
  <c r="E204" i="5"/>
  <c r="F204" i="5" s="1"/>
  <c r="E203" i="5"/>
  <c r="F203" i="5" s="1"/>
  <c r="F202" i="5"/>
  <c r="E202" i="5"/>
  <c r="E201" i="5"/>
  <c r="F201" i="5" s="1"/>
  <c r="E200" i="5"/>
  <c r="F200" i="5" s="1"/>
  <c r="E199" i="5"/>
  <c r="F199" i="5" s="1"/>
  <c r="E198" i="5"/>
  <c r="F198" i="5" s="1"/>
  <c r="E197" i="5"/>
  <c r="F197" i="5" s="1"/>
  <c r="E196" i="5"/>
  <c r="F196" i="5" s="1"/>
  <c r="E195" i="5"/>
  <c r="F195" i="5" s="1"/>
  <c r="E194" i="5"/>
  <c r="F194" i="5" s="1"/>
  <c r="E193" i="5"/>
  <c r="F193" i="5" s="1"/>
  <c r="E192" i="5"/>
  <c r="F192" i="5" s="1"/>
  <c r="E191" i="5"/>
  <c r="F191" i="5" s="1"/>
  <c r="E190" i="5"/>
  <c r="F190" i="5" s="1"/>
  <c r="E189" i="5"/>
  <c r="F189" i="5" s="1"/>
  <c r="E188" i="5"/>
  <c r="F188" i="5" s="1"/>
  <c r="E187" i="5"/>
  <c r="F187" i="5" s="1"/>
  <c r="E186" i="5"/>
  <c r="F186" i="5" s="1"/>
  <c r="E185" i="5"/>
  <c r="F185" i="5" s="1"/>
  <c r="E184" i="5"/>
  <c r="F184" i="5" s="1"/>
  <c r="E183" i="5"/>
  <c r="F183" i="5" s="1"/>
  <c r="E182" i="5"/>
  <c r="F182" i="5" s="1"/>
  <c r="E181" i="5"/>
  <c r="F181" i="5" s="1"/>
  <c r="E180" i="5"/>
  <c r="F180" i="5" s="1"/>
  <c r="E179" i="5"/>
  <c r="F179" i="5" s="1"/>
  <c r="E178" i="5"/>
  <c r="F178" i="5" s="1"/>
  <c r="E177" i="5"/>
  <c r="F177" i="5" s="1"/>
  <c r="E176" i="5"/>
  <c r="F176" i="5" s="1"/>
  <c r="E175" i="5"/>
  <c r="F175" i="5" s="1"/>
  <c r="E174" i="5"/>
  <c r="F174" i="5" s="1"/>
  <c r="E173" i="5"/>
  <c r="F173" i="5" s="1"/>
  <c r="E172" i="5"/>
  <c r="F172" i="5" s="1"/>
  <c r="E171" i="5"/>
  <c r="F171" i="5" s="1"/>
  <c r="F170" i="5"/>
  <c r="E170" i="5"/>
  <c r="E169" i="5"/>
  <c r="F169" i="5" s="1"/>
  <c r="E168" i="5"/>
  <c r="F168" i="5" s="1"/>
  <c r="E167" i="5"/>
  <c r="F167" i="5" s="1"/>
  <c r="F166" i="5"/>
  <c r="E166" i="5"/>
  <c r="F165" i="5"/>
  <c r="E165" i="5"/>
  <c r="E164" i="5"/>
  <c r="F164" i="5" s="1"/>
  <c r="E163" i="5"/>
  <c r="F163" i="5" s="1"/>
  <c r="E162" i="5"/>
  <c r="F162" i="5" s="1"/>
  <c r="F161" i="5"/>
  <c r="E161" i="5"/>
  <c r="F160" i="5"/>
  <c r="E160" i="5"/>
  <c r="E159" i="5"/>
  <c r="F159" i="5" s="1"/>
  <c r="E158" i="5"/>
  <c r="F158" i="5" s="1"/>
  <c r="E157" i="5"/>
  <c r="F157" i="5" s="1"/>
  <c r="F156" i="5"/>
  <c r="E156" i="5"/>
  <c r="F155" i="5"/>
  <c r="E155" i="5"/>
  <c r="E154" i="5"/>
  <c r="F154" i="5" s="1"/>
  <c r="E153" i="5"/>
  <c r="F153" i="5" s="1"/>
  <c r="E152" i="5"/>
  <c r="F152" i="5" s="1"/>
  <c r="F151" i="5"/>
  <c r="E151" i="5"/>
  <c r="F150" i="5"/>
  <c r="E150" i="5"/>
  <c r="E149" i="5"/>
  <c r="F149" i="5" s="1"/>
  <c r="E148" i="5"/>
  <c r="F148" i="5" s="1"/>
  <c r="E147" i="5"/>
  <c r="F147" i="5" s="1"/>
  <c r="F146" i="5"/>
  <c r="E146" i="5"/>
  <c r="F145" i="5"/>
  <c r="E145" i="5"/>
  <c r="E144" i="5"/>
  <c r="F144" i="5" s="1"/>
  <c r="E143" i="5"/>
  <c r="F143" i="5" s="1"/>
  <c r="E142" i="5"/>
  <c r="F142" i="5" s="1"/>
  <c r="F141" i="5"/>
  <c r="E141" i="5"/>
  <c r="F140" i="5"/>
  <c r="E140" i="5"/>
  <c r="E139" i="5"/>
  <c r="F139" i="5" s="1"/>
  <c r="E138" i="5"/>
  <c r="F138" i="5" s="1"/>
  <c r="E137" i="5"/>
  <c r="F137" i="5" s="1"/>
  <c r="F136" i="5"/>
  <c r="E136" i="5"/>
  <c r="F135" i="5"/>
  <c r="E135" i="5"/>
  <c r="E134" i="5"/>
  <c r="F134" i="5" s="1"/>
  <c r="E133" i="5"/>
  <c r="F133" i="5" s="1"/>
  <c r="E132" i="5"/>
  <c r="F132" i="5" s="1"/>
  <c r="F131" i="5"/>
  <c r="E131" i="5"/>
  <c r="F130" i="5"/>
  <c r="E130" i="5"/>
  <c r="E129" i="5"/>
  <c r="F129" i="5" s="1"/>
  <c r="E128" i="5"/>
  <c r="F128" i="5" s="1"/>
  <c r="E127" i="5"/>
  <c r="F127" i="5" s="1"/>
  <c r="F126" i="5"/>
  <c r="E126" i="5"/>
  <c r="F125" i="5"/>
  <c r="E125" i="5"/>
  <c r="E124" i="5"/>
  <c r="F124" i="5" s="1"/>
  <c r="E123" i="5"/>
  <c r="F123" i="5" s="1"/>
  <c r="E122" i="5"/>
  <c r="F122" i="5" s="1"/>
  <c r="F121" i="5"/>
  <c r="E121" i="5"/>
  <c r="F120" i="5"/>
  <c r="E120" i="5"/>
  <c r="E119" i="5"/>
  <c r="F119" i="5" s="1"/>
  <c r="E118" i="5"/>
  <c r="F118" i="5" s="1"/>
  <c r="E117" i="5"/>
  <c r="F117" i="5" s="1"/>
  <c r="E116" i="5"/>
  <c r="F116" i="5" s="1"/>
  <c r="E115" i="5"/>
  <c r="F115" i="5" s="1"/>
  <c r="E114" i="5"/>
  <c r="F114" i="5" s="1"/>
  <c r="E113" i="5"/>
  <c r="F113" i="5" s="1"/>
  <c r="E112" i="5"/>
  <c r="F112" i="5" s="1"/>
  <c r="E111" i="5"/>
  <c r="F111" i="5" s="1"/>
  <c r="E110" i="5"/>
  <c r="F110" i="5" s="1"/>
  <c r="E109" i="5"/>
  <c r="F109" i="5" s="1"/>
  <c r="E108" i="5"/>
  <c r="F108" i="5" s="1"/>
  <c r="E107" i="5"/>
  <c r="F107" i="5" s="1"/>
  <c r="E106" i="5"/>
  <c r="F106" i="5" s="1"/>
  <c r="E105" i="5"/>
  <c r="F105" i="5" s="1"/>
  <c r="E104" i="5"/>
  <c r="F104" i="5" s="1"/>
  <c r="E103" i="5"/>
  <c r="F103" i="5" s="1"/>
  <c r="E102" i="5"/>
  <c r="F102" i="5" s="1"/>
  <c r="F101" i="5"/>
  <c r="E101" i="5"/>
  <c r="E100" i="5"/>
  <c r="F100" i="5" s="1"/>
  <c r="E99" i="5"/>
  <c r="F99" i="5" s="1"/>
  <c r="E98" i="5"/>
  <c r="F98" i="5" s="1"/>
  <c r="E97" i="5"/>
  <c r="F97" i="5" s="1"/>
  <c r="E96" i="5"/>
  <c r="F96" i="5" s="1"/>
  <c r="E95" i="5"/>
  <c r="F95" i="5" s="1"/>
  <c r="E94" i="5"/>
  <c r="F94" i="5" s="1"/>
  <c r="E93" i="5"/>
  <c r="F93" i="5" s="1"/>
  <c r="E92" i="5"/>
  <c r="F92" i="5" s="1"/>
  <c r="E91" i="5"/>
  <c r="F91" i="5" s="1"/>
  <c r="E90" i="5"/>
  <c r="F90" i="5" s="1"/>
  <c r="E89" i="5"/>
  <c r="F89" i="5" s="1"/>
  <c r="E88" i="5"/>
  <c r="F88" i="5" s="1"/>
  <c r="E87" i="5"/>
  <c r="F87" i="5" s="1"/>
  <c r="E86" i="5"/>
  <c r="F86" i="5" s="1"/>
  <c r="E85" i="5"/>
  <c r="F85" i="5" s="1"/>
  <c r="E84" i="5"/>
  <c r="F84" i="5" s="1"/>
  <c r="E83" i="5"/>
  <c r="F83" i="5" s="1"/>
  <c r="E82" i="5"/>
  <c r="F82" i="5" s="1"/>
  <c r="E81" i="5"/>
  <c r="F81" i="5" s="1"/>
  <c r="E80" i="5"/>
  <c r="F80" i="5" s="1"/>
  <c r="E79" i="5"/>
  <c r="F79" i="5" s="1"/>
  <c r="E78" i="5"/>
  <c r="F78" i="5" s="1"/>
  <c r="E77" i="5"/>
  <c r="F77" i="5" s="1"/>
  <c r="E76" i="5"/>
  <c r="F76" i="5" s="1"/>
  <c r="Q3" i="14" l="1"/>
  <c r="Q4" i="14"/>
  <c r="Q10" i="14" s="1"/>
  <c r="Q5" i="14"/>
  <c r="Q6" i="14"/>
  <c r="Q7" i="14"/>
  <c r="Q3" i="13"/>
  <c r="Q5" i="13"/>
  <c r="Q10" i="13" s="1"/>
  <c r="Q7" i="13"/>
  <c r="Q8" i="13"/>
  <c r="Q6" i="12"/>
  <c r="Q3" i="12"/>
  <c r="Q7" i="12"/>
  <c r="Q8" i="12"/>
  <c r="Q4" i="12"/>
  <c r="AD27" i="11"/>
  <c r="V18" i="11"/>
  <c r="R18" i="11"/>
  <c r="V5" i="11"/>
  <c r="X14" i="11" s="1"/>
  <c r="V4" i="11"/>
  <c r="AA22" i="11" s="1"/>
  <c r="S16" i="11"/>
  <c r="AD27" i="10"/>
  <c r="V18" i="10"/>
  <c r="R18" i="10"/>
  <c r="S16" i="10"/>
  <c r="V5" i="10"/>
  <c r="W23" i="10" s="1"/>
  <c r="V4" i="10"/>
  <c r="AA22" i="10" s="1"/>
  <c r="V3" i="10"/>
  <c r="S15" i="10" s="1"/>
  <c r="V3" i="9"/>
  <c r="S16" i="9" s="1"/>
  <c r="AD27" i="9"/>
  <c r="V18" i="9"/>
  <c r="R18" i="9"/>
  <c r="V5" i="9"/>
  <c r="X14" i="9" s="1"/>
  <c r="V4" i="9"/>
  <c r="AA22" i="9" s="1"/>
  <c r="Q10" i="12" l="1"/>
  <c r="S14" i="11"/>
  <c r="X28" i="11"/>
  <c r="S17" i="11"/>
  <c r="W23" i="11"/>
  <c r="AA23" i="11"/>
  <c r="AA24" i="11" s="1"/>
  <c r="S15" i="11"/>
  <c r="S18" i="11" s="1"/>
  <c r="X27" i="11"/>
  <c r="W17" i="11"/>
  <c r="X17" i="11" s="1"/>
  <c r="W14" i="11"/>
  <c r="W15" i="11"/>
  <c r="X29" i="11"/>
  <c r="W16" i="11"/>
  <c r="X16" i="11" s="1"/>
  <c r="W22" i="11"/>
  <c r="X30" i="11"/>
  <c r="X31" i="11" s="1"/>
  <c r="W14" i="10"/>
  <c r="W15" i="10"/>
  <c r="X28" i="10"/>
  <c r="S17" i="10"/>
  <c r="S18" i="10" s="1"/>
  <c r="W17" i="10"/>
  <c r="X17" i="10" s="1"/>
  <c r="AA23" i="10"/>
  <c r="AA24" i="10"/>
  <c r="S14" i="10"/>
  <c r="X29" i="10"/>
  <c r="X14" i="10"/>
  <c r="X27" i="10"/>
  <c r="X15" i="10"/>
  <c r="W16" i="10"/>
  <c r="X16" i="10" s="1"/>
  <c r="W22" i="10"/>
  <c r="W24" i="10" s="1"/>
  <c r="X30" i="10"/>
  <c r="X28" i="9"/>
  <c r="AA24" i="9"/>
  <c r="S17" i="9"/>
  <c r="W23" i="9"/>
  <c r="S14" i="9"/>
  <c r="W17" i="9"/>
  <c r="X17" i="9" s="1"/>
  <c r="AA23" i="9"/>
  <c r="W14" i="9"/>
  <c r="S15" i="9"/>
  <c r="X27" i="9"/>
  <c r="W15" i="9"/>
  <c r="X29" i="9"/>
  <c r="X31" i="9" s="1"/>
  <c r="W16" i="9"/>
  <c r="X16" i="9" s="1"/>
  <c r="W22" i="9"/>
  <c r="W24" i="9" s="1"/>
  <c r="X30" i="9"/>
  <c r="W24" i="11" l="1"/>
  <c r="X15" i="11"/>
  <c r="X18" i="11" s="1"/>
  <c r="W18" i="11"/>
  <c r="X31" i="10"/>
  <c r="X18" i="10"/>
  <c r="W18" i="10"/>
  <c r="S18" i="9"/>
  <c r="W18" i="9"/>
  <c r="X15" i="9"/>
  <c r="X18" i="9" s="1"/>
  <c r="B14" i="7" l="1"/>
  <c r="C14" i="7"/>
  <c r="D14" i="7"/>
  <c r="E14" i="7"/>
  <c r="F14" i="7"/>
  <c r="G14" i="7"/>
  <c r="H14" i="7"/>
  <c r="I14" i="7"/>
  <c r="J14" i="7"/>
  <c r="K14" i="7"/>
  <c r="L14" i="7"/>
  <c r="M14" i="7"/>
  <c r="B15" i="7"/>
  <c r="C15" i="7"/>
  <c r="D15" i="7"/>
  <c r="E15" i="7"/>
  <c r="F15" i="7"/>
  <c r="G15" i="7"/>
  <c r="H15" i="7"/>
  <c r="I15" i="7"/>
  <c r="J15" i="7"/>
  <c r="K15" i="7"/>
  <c r="L15" i="7"/>
  <c r="M15" i="7"/>
  <c r="B16" i="7"/>
  <c r="C16" i="7"/>
  <c r="D16" i="7"/>
  <c r="E16" i="7"/>
  <c r="F16" i="7"/>
  <c r="G16" i="7"/>
  <c r="H16" i="7"/>
  <c r="I16" i="7"/>
  <c r="J16" i="7"/>
  <c r="K16" i="7"/>
  <c r="L16" i="7"/>
  <c r="M16" i="7"/>
  <c r="B17" i="7"/>
  <c r="C17" i="7"/>
  <c r="D17" i="7"/>
  <c r="E17" i="7"/>
  <c r="F17" i="7"/>
  <c r="G17" i="7"/>
  <c r="H17" i="7"/>
  <c r="I17" i="7"/>
  <c r="J17" i="7"/>
  <c r="K17" i="7"/>
  <c r="L17" i="7"/>
  <c r="M17" i="7"/>
  <c r="B18" i="7"/>
  <c r="C18" i="7"/>
  <c r="D18" i="7"/>
  <c r="E18" i="7"/>
  <c r="F18" i="7"/>
  <c r="G18" i="7"/>
  <c r="H18" i="7"/>
  <c r="I18" i="7"/>
  <c r="J18" i="7"/>
  <c r="K18" i="7"/>
  <c r="L18" i="7"/>
  <c r="M18" i="7"/>
  <c r="B19" i="7"/>
  <c r="C19" i="7"/>
  <c r="D19" i="7"/>
  <c r="E19" i="7"/>
  <c r="F19" i="7"/>
  <c r="G19" i="7"/>
  <c r="H19" i="7"/>
  <c r="I19" i="7"/>
  <c r="J19" i="7"/>
  <c r="K19" i="7"/>
  <c r="L19" i="7"/>
  <c r="M19" i="7"/>
  <c r="B20" i="7"/>
  <c r="C20" i="7"/>
  <c r="D20" i="7"/>
  <c r="E20" i="7"/>
  <c r="F20" i="7"/>
  <c r="G20" i="7"/>
  <c r="H20" i="7"/>
  <c r="I20" i="7"/>
  <c r="J20" i="7"/>
  <c r="K20" i="7"/>
  <c r="L20" i="7"/>
  <c r="M20" i="7"/>
  <c r="B21" i="7"/>
  <c r="C21" i="7"/>
  <c r="D21" i="7"/>
  <c r="E21" i="7"/>
  <c r="F21" i="7"/>
  <c r="G21" i="7"/>
  <c r="H21" i="7"/>
  <c r="I21" i="7"/>
  <c r="J21" i="7"/>
  <c r="K21" i="7"/>
  <c r="L21" i="7"/>
  <c r="M21" i="7"/>
  <c r="M30" i="6"/>
  <c r="M31" i="6"/>
  <c r="M32" i="6"/>
  <c r="M29" i="6"/>
  <c r="L26" i="6" l="1"/>
  <c r="K30" i="6"/>
  <c r="I30" i="6"/>
  <c r="J30" i="6"/>
  <c r="L30" i="6"/>
  <c r="I31" i="6"/>
  <c r="J31" i="6"/>
  <c r="K31" i="6"/>
  <c r="L31" i="6"/>
  <c r="I32" i="6"/>
  <c r="J32" i="6"/>
  <c r="K32" i="6"/>
  <c r="L32" i="6"/>
  <c r="I26" i="6"/>
  <c r="J26" i="6"/>
  <c r="K26" i="6"/>
  <c r="M26" i="6"/>
  <c r="I27" i="6"/>
  <c r="J27" i="6"/>
  <c r="K27" i="6"/>
  <c r="L27" i="6"/>
  <c r="M27" i="6"/>
  <c r="I28" i="6"/>
  <c r="J28" i="6"/>
  <c r="K28" i="6"/>
  <c r="L28" i="6"/>
  <c r="M28" i="6"/>
  <c r="I29" i="6"/>
  <c r="J29" i="6"/>
  <c r="K29" i="6"/>
  <c r="L29" i="6"/>
  <c r="J25" i="6"/>
  <c r="K25" i="6"/>
  <c r="L25" i="6"/>
  <c r="M25" i="6"/>
  <c r="I25" i="6"/>
  <c r="F25" i="6"/>
  <c r="G25" i="6"/>
  <c r="H25" i="6"/>
  <c r="F26" i="6"/>
  <c r="G26" i="6"/>
  <c r="H26" i="6"/>
  <c r="F27" i="6"/>
  <c r="G27" i="6"/>
  <c r="H27" i="6"/>
  <c r="F28" i="6"/>
  <c r="G28" i="6"/>
  <c r="H28" i="6"/>
  <c r="F29" i="6"/>
  <c r="G29" i="6"/>
  <c r="H29" i="6"/>
  <c r="F30" i="6"/>
  <c r="G30" i="6"/>
  <c r="H30" i="6"/>
  <c r="F31" i="6"/>
  <c r="G31" i="6"/>
  <c r="H31" i="6"/>
  <c r="F32" i="6"/>
  <c r="G32" i="6"/>
  <c r="H32" i="6"/>
  <c r="E29" i="6"/>
  <c r="E30" i="6"/>
  <c r="E31" i="6"/>
  <c r="E32" i="6"/>
  <c r="E25" i="6"/>
  <c r="E28" i="6"/>
  <c r="E27" i="6"/>
  <c r="E26" i="6"/>
  <c r="D30" i="6"/>
  <c r="D31" i="6"/>
  <c r="D32" i="6"/>
  <c r="D29" i="6"/>
  <c r="D25" i="6"/>
  <c r="D26" i="6"/>
  <c r="D27" i="6"/>
  <c r="D28" i="6"/>
  <c r="C32" i="6"/>
  <c r="C25" i="6"/>
  <c r="C26" i="6"/>
  <c r="C27" i="6"/>
  <c r="C28" i="6"/>
  <c r="C29" i="6"/>
  <c r="C30" i="6"/>
  <c r="C31" i="6"/>
  <c r="B26" i="6"/>
  <c r="B27" i="6"/>
  <c r="B28" i="6"/>
  <c r="B29" i="6"/>
  <c r="B30" i="6"/>
  <c r="B31" i="6"/>
  <c r="B32" i="6"/>
  <c r="B25" i="6"/>
  <c r="E3" i="5"/>
  <c r="F3" i="5"/>
  <c r="E4" i="5"/>
  <c r="F4" i="5" s="1"/>
  <c r="E5" i="5"/>
  <c r="F5" i="5" s="1"/>
  <c r="E6" i="5"/>
  <c r="F6" i="5" s="1"/>
  <c r="E7" i="5"/>
  <c r="F7" i="5" s="1"/>
  <c r="E8" i="5"/>
  <c r="F8" i="5" s="1"/>
  <c r="E9" i="5"/>
  <c r="F9" i="5" s="1"/>
  <c r="E10" i="5"/>
  <c r="F10" i="5" s="1"/>
  <c r="E11" i="5"/>
  <c r="F11" i="5" s="1"/>
  <c r="E12" i="5"/>
  <c r="F12" i="5" s="1"/>
  <c r="E13" i="5"/>
  <c r="F13" i="5" s="1"/>
  <c r="E14" i="5"/>
  <c r="F14" i="5"/>
  <c r="E15" i="5"/>
  <c r="F15" i="5" s="1"/>
  <c r="E16" i="5"/>
  <c r="F16" i="5" s="1"/>
  <c r="E17" i="5"/>
  <c r="F17" i="5" s="1"/>
  <c r="E18" i="5"/>
  <c r="F18" i="5" s="1"/>
  <c r="E19" i="5"/>
  <c r="F19" i="5" s="1"/>
  <c r="E20" i="5"/>
  <c r="F20" i="5" s="1"/>
  <c r="E21" i="5"/>
  <c r="F21" i="5" s="1"/>
  <c r="E22" i="5"/>
  <c r="F22" i="5" s="1"/>
  <c r="E23" i="5"/>
  <c r="F23" i="5" s="1"/>
  <c r="E24" i="5"/>
  <c r="F24" i="5" s="1"/>
  <c r="E25" i="5"/>
  <c r="F25" i="5" s="1"/>
  <c r="E26" i="5"/>
  <c r="F26" i="5" s="1"/>
  <c r="E27" i="5"/>
  <c r="F27" i="5" s="1"/>
  <c r="E28" i="5"/>
  <c r="F28" i="5" s="1"/>
  <c r="E29" i="5"/>
  <c r="F29" i="5" s="1"/>
  <c r="E30" i="5"/>
  <c r="F30" i="5" s="1"/>
  <c r="E31" i="5"/>
  <c r="F31" i="5" s="1"/>
  <c r="E32" i="5"/>
  <c r="F32" i="5" s="1"/>
  <c r="E33" i="5"/>
  <c r="F33" i="5" s="1"/>
  <c r="E34" i="5"/>
  <c r="F34" i="5" s="1"/>
  <c r="E35" i="5"/>
  <c r="F35" i="5" s="1"/>
  <c r="E36" i="5"/>
  <c r="F36" i="5" s="1"/>
  <c r="E37" i="5"/>
  <c r="F37" i="5" s="1"/>
  <c r="E38" i="5"/>
  <c r="F38" i="5" s="1"/>
  <c r="E39" i="5"/>
  <c r="F39" i="5" s="1"/>
  <c r="E40" i="5"/>
  <c r="F40" i="5" s="1"/>
  <c r="E41" i="5"/>
  <c r="F41" i="5" s="1"/>
  <c r="E42" i="5"/>
  <c r="F42" i="5" s="1"/>
  <c r="E43" i="5"/>
  <c r="F43" i="5" s="1"/>
  <c r="E44" i="5"/>
  <c r="F44" i="5" s="1"/>
  <c r="E45" i="5"/>
  <c r="F45" i="5" s="1"/>
  <c r="E46" i="5"/>
  <c r="F46" i="5" s="1"/>
  <c r="E47" i="5"/>
  <c r="F47" i="5"/>
  <c r="E48" i="5"/>
  <c r="F48" i="5" s="1"/>
  <c r="E49" i="5"/>
  <c r="F49" i="5" s="1"/>
  <c r="E50" i="5"/>
  <c r="F50" i="5"/>
  <c r="E51" i="5"/>
  <c r="F51" i="5" s="1"/>
  <c r="E52" i="5"/>
  <c r="F52" i="5"/>
  <c r="E53" i="5"/>
  <c r="F53" i="5" s="1"/>
  <c r="E54" i="5"/>
  <c r="F54" i="5" s="1"/>
  <c r="E55" i="5"/>
  <c r="F55" i="5" s="1"/>
  <c r="E56" i="5"/>
  <c r="F56" i="5" s="1"/>
  <c r="E57" i="5"/>
  <c r="F57" i="5" s="1"/>
  <c r="E58" i="5"/>
  <c r="F58" i="5" s="1"/>
  <c r="E59" i="5"/>
  <c r="F59" i="5" s="1"/>
  <c r="E60" i="5"/>
  <c r="F60" i="5"/>
  <c r="E61" i="5"/>
  <c r="F61" i="5" s="1"/>
  <c r="E62" i="5"/>
  <c r="F62" i="5" s="1"/>
  <c r="E63" i="5"/>
  <c r="F63" i="5" s="1"/>
  <c r="E64" i="5"/>
  <c r="F64" i="5" s="1"/>
  <c r="E65" i="5"/>
  <c r="F65" i="5" s="1"/>
  <c r="E66" i="5"/>
  <c r="F66" i="5" s="1"/>
  <c r="E67" i="5"/>
  <c r="F67" i="5"/>
  <c r="E68" i="5"/>
  <c r="F68" i="5" s="1"/>
  <c r="E69" i="5"/>
  <c r="F69" i="5" s="1"/>
  <c r="E70" i="5"/>
  <c r="F70" i="5" s="1"/>
  <c r="E71" i="5"/>
  <c r="F71" i="5" s="1"/>
  <c r="E72" i="5"/>
  <c r="F72" i="5" s="1"/>
  <c r="E73" i="5"/>
  <c r="F73" i="5" s="1"/>
  <c r="E74" i="5"/>
  <c r="F74" i="5" s="1"/>
  <c r="E75" i="5"/>
  <c r="F75" i="5" s="1"/>
  <c r="E2" i="5"/>
  <c r="F2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<sst xmlns="http://schemas.openxmlformats.org/spreadsheetml/2006/main" count="6270" uniqueCount="943">
  <si>
    <t>Total</t>
  </si>
  <si>
    <t>S. intersepta</t>
  </si>
  <si>
    <t>sampleID</t>
  </si>
  <si>
    <t>tubeID</t>
  </si>
  <si>
    <t>region</t>
  </si>
  <si>
    <t>site</t>
  </si>
  <si>
    <t>date</t>
  </si>
  <si>
    <t>time</t>
  </si>
  <si>
    <t>species</t>
  </si>
  <si>
    <t>latDD</t>
  </si>
  <si>
    <t>longDD</t>
  </si>
  <si>
    <t>depthFt</t>
  </si>
  <si>
    <t>depthM</t>
  </si>
  <si>
    <t>depthZone</t>
  </si>
  <si>
    <t>16-V-23-1-13</t>
  </si>
  <si>
    <t>MGB001</t>
  </si>
  <si>
    <t>Geyer</t>
  </si>
  <si>
    <t>G1</t>
  </si>
  <si>
    <t>1049</t>
  </si>
  <si>
    <t>MCAV</t>
  </si>
  <si>
    <t>Mesophotic</t>
  </si>
  <si>
    <t>16-V-23-1-25</t>
  </si>
  <si>
    <t>MGB002</t>
  </si>
  <si>
    <t>1042</t>
  </si>
  <si>
    <t>16-V-23-2-04</t>
  </si>
  <si>
    <t>MGB003</t>
  </si>
  <si>
    <t>1526</t>
  </si>
  <si>
    <t>16-V-23-2-06</t>
  </si>
  <si>
    <t>MGB004</t>
  </si>
  <si>
    <t>1531</t>
  </si>
  <si>
    <t>17-V-23-1-15</t>
  </si>
  <si>
    <t>MGB005</t>
  </si>
  <si>
    <t>0934</t>
  </si>
  <si>
    <t>17-V-23-1-17</t>
  </si>
  <si>
    <t>MGB006</t>
  </si>
  <si>
    <t>0941</t>
  </si>
  <si>
    <t>17-V-23-1-18</t>
  </si>
  <si>
    <t>MGB007</t>
  </si>
  <si>
    <t>0946</t>
  </si>
  <si>
    <t>17-V-23-2-02</t>
  </si>
  <si>
    <t>MGB008</t>
  </si>
  <si>
    <t>1434</t>
  </si>
  <si>
    <t>17-V-23-2-10</t>
  </si>
  <si>
    <t>MGB009</t>
  </si>
  <si>
    <t>1435</t>
  </si>
  <si>
    <t>17-V-23-2-11</t>
  </si>
  <si>
    <t>MGB010</t>
  </si>
  <si>
    <t>1437</t>
  </si>
  <si>
    <t>18-V-23-1-01</t>
  </si>
  <si>
    <t>MGB011</t>
  </si>
  <si>
    <t>0843</t>
  </si>
  <si>
    <t>18-V-23-1-02</t>
  </si>
  <si>
    <t>MGB012</t>
  </si>
  <si>
    <t>0850</t>
  </si>
  <si>
    <t>18-V-23-1-03</t>
  </si>
  <si>
    <t>MGB013</t>
  </si>
  <si>
    <t>0855</t>
  </si>
  <si>
    <t>18-V-23-1-04</t>
  </si>
  <si>
    <t>MGB014</t>
  </si>
  <si>
    <t>0859</t>
  </si>
  <si>
    <t>16-V-23-1-14</t>
  </si>
  <si>
    <t>SGB001</t>
  </si>
  <si>
    <t>1051</t>
  </si>
  <si>
    <t>SINT</t>
  </si>
  <si>
    <t>16-V-23-1-15</t>
  </si>
  <si>
    <t>SGB002</t>
  </si>
  <si>
    <t>1054</t>
  </si>
  <si>
    <t>16-V-23-1-16</t>
  </si>
  <si>
    <t>SGB003</t>
  </si>
  <si>
    <t>1032</t>
  </si>
  <si>
    <t>16-V-23-1-17</t>
  </si>
  <si>
    <t>SGB004</t>
  </si>
  <si>
    <t>1033</t>
  </si>
  <si>
    <t>16-V-23-1-18</t>
  </si>
  <si>
    <t>SGB005</t>
  </si>
  <si>
    <t>1034</t>
  </si>
  <si>
    <t>16-V-23-1-20</t>
  </si>
  <si>
    <t>SGB006</t>
  </si>
  <si>
    <t>1036</t>
  </si>
  <si>
    <t>16-V-23-1-21</t>
  </si>
  <si>
    <t>SGB007</t>
  </si>
  <si>
    <t>1038</t>
  </si>
  <si>
    <t>16-V-23-1-23</t>
  </si>
  <si>
    <t>SGB008</t>
  </si>
  <si>
    <t>1040</t>
  </si>
  <si>
    <t>16-V-23-1-24</t>
  </si>
  <si>
    <t>SGB009</t>
  </si>
  <si>
    <t>1041</t>
  </si>
  <si>
    <t>16-V-23-1-27</t>
  </si>
  <si>
    <t>SGB010</t>
  </si>
  <si>
    <t>1045</t>
  </si>
  <si>
    <t>16-V-23-2-01</t>
  </si>
  <si>
    <t>SGB011</t>
  </si>
  <si>
    <t>1520</t>
  </si>
  <si>
    <t>16-V-23-2-02</t>
  </si>
  <si>
    <t>SGB012</t>
  </si>
  <si>
    <t>1521</t>
  </si>
  <si>
    <t>16-V-23-2-03</t>
  </si>
  <si>
    <t>SGB013</t>
  </si>
  <si>
    <t>1523</t>
  </si>
  <si>
    <t>17-V-23-1-09</t>
  </si>
  <si>
    <t>SGB014</t>
  </si>
  <si>
    <t>17-V-23-1-10</t>
  </si>
  <si>
    <t>SGB015</t>
  </si>
  <si>
    <t>0949</t>
  </si>
  <si>
    <t>17-V-23-1-11</t>
  </si>
  <si>
    <t>SGB016</t>
  </si>
  <si>
    <t>0930</t>
  </si>
  <si>
    <t>17-V-23-1-12</t>
  </si>
  <si>
    <t>SGB017</t>
  </si>
  <si>
    <t>0931</t>
  </si>
  <si>
    <t>17-V-23-1-13</t>
  </si>
  <si>
    <t>SGB018</t>
  </si>
  <si>
    <t>0932</t>
  </si>
  <si>
    <t>17-V-23-1-14</t>
  </si>
  <si>
    <t>SGB019</t>
  </si>
  <si>
    <t>0933</t>
  </si>
  <si>
    <t>17-V-23-1-16</t>
  </si>
  <si>
    <t>SGB020</t>
  </si>
  <si>
    <t>0936</t>
  </si>
  <si>
    <t>17-V-23-1-19</t>
  </si>
  <si>
    <t>SGB021</t>
  </si>
  <si>
    <t>0947</t>
  </si>
  <si>
    <t>17-V-23-1-20</t>
  </si>
  <si>
    <t>SGB022</t>
  </si>
  <si>
    <t>0948</t>
  </si>
  <si>
    <t>17-V-23-1-21</t>
  </si>
  <si>
    <t>SGB023</t>
  </si>
  <si>
    <t>17-V-23-2-01</t>
  </si>
  <si>
    <t>SGB024</t>
  </si>
  <si>
    <t>1433</t>
  </si>
  <si>
    <t>17-V-23-2-03</t>
  </si>
  <si>
    <t>SGB025</t>
  </si>
  <si>
    <t>1438</t>
  </si>
  <si>
    <t>17-V-23-2-04</t>
  </si>
  <si>
    <t>SGB026</t>
  </si>
  <si>
    <t>1446</t>
  </si>
  <si>
    <t>17-V-23-2-05</t>
  </si>
  <si>
    <t>SGB027</t>
  </si>
  <si>
    <t>1447</t>
  </si>
  <si>
    <t>17-V-23-2-06</t>
  </si>
  <si>
    <t>SGB028</t>
  </si>
  <si>
    <t>1449</t>
  </si>
  <si>
    <t>17-V-23-2-07</t>
  </si>
  <si>
    <t>SGB029</t>
  </si>
  <si>
    <t>1450</t>
  </si>
  <si>
    <t>17-V-23-2-08</t>
  </si>
  <si>
    <t>SGB030</t>
  </si>
  <si>
    <t>1453</t>
  </si>
  <si>
    <t>17-V-23-2-09</t>
  </si>
  <si>
    <t>SGB031</t>
  </si>
  <si>
    <t>17-V-23-2-12</t>
  </si>
  <si>
    <t>SGB032</t>
  </si>
  <si>
    <t>1448</t>
  </si>
  <si>
    <t>17-V-23-2-13</t>
  </si>
  <si>
    <t>SGB033</t>
  </si>
  <si>
    <t>1451</t>
  </si>
  <si>
    <t>16-V-23-1-01</t>
  </si>
  <si>
    <t>XGB001</t>
  </si>
  <si>
    <t>XMUT</t>
  </si>
  <si>
    <t>16-V-23-1-02</t>
  </si>
  <si>
    <t>XGB002</t>
  </si>
  <si>
    <t>16-V-23-1-03</t>
  </si>
  <si>
    <t>XGB003</t>
  </si>
  <si>
    <t>16-V-23-1-04</t>
  </si>
  <si>
    <t>XGB004</t>
  </si>
  <si>
    <t>1037</t>
  </si>
  <si>
    <t>16-V-23-1-05</t>
  </si>
  <si>
    <t>XGB005</t>
  </si>
  <si>
    <t>1039</t>
  </si>
  <si>
    <t>16-V-23-1-06</t>
  </si>
  <si>
    <t>XGB006</t>
  </si>
  <si>
    <t>16-V-23-1-07</t>
  </si>
  <si>
    <t>XGB007</t>
  </si>
  <si>
    <t>16-V-23-1-08</t>
  </si>
  <si>
    <t>XGB008</t>
  </si>
  <si>
    <t>16-V-23-1-09</t>
  </si>
  <si>
    <t>XGB009</t>
  </si>
  <si>
    <t>1046</t>
  </si>
  <si>
    <t>16-V-23-1-10</t>
  </si>
  <si>
    <t>XGB010</t>
  </si>
  <si>
    <t>1047</t>
  </si>
  <si>
    <t>16-V-23-1-11</t>
  </si>
  <si>
    <t>XGB011</t>
  </si>
  <si>
    <t>16-V-23-1-12</t>
  </si>
  <si>
    <t>XGB012</t>
  </si>
  <si>
    <t>1053</t>
  </si>
  <si>
    <t>16-V-23-1-19</t>
  </si>
  <si>
    <t>XGB013</t>
  </si>
  <si>
    <t>1035</t>
  </si>
  <si>
    <t>16-V-23-1-22</t>
  </si>
  <si>
    <t>XGB014</t>
  </si>
  <si>
    <t>16-V-23-1-26</t>
  </si>
  <si>
    <t>XGB015</t>
  </si>
  <si>
    <t>1044</t>
  </si>
  <si>
    <t>16-V-23-2-05</t>
  </si>
  <si>
    <t>XGB016</t>
  </si>
  <si>
    <t>1530</t>
  </si>
  <si>
    <t>16-V-23-2-07</t>
  </si>
  <si>
    <t>XGB017</t>
  </si>
  <si>
    <t>1522</t>
  </si>
  <si>
    <t>16-V-23-2-08</t>
  </si>
  <si>
    <t>XGB018</t>
  </si>
  <si>
    <t>16-V-23-2-09</t>
  </si>
  <si>
    <t>XGB019</t>
  </si>
  <si>
    <t>1525</t>
  </si>
  <si>
    <t>16-V-23-2-10</t>
  </si>
  <si>
    <t>XGB020</t>
  </si>
  <si>
    <t>16-V-23-2-11</t>
  </si>
  <si>
    <t>XGB021</t>
  </si>
  <si>
    <t>1529</t>
  </si>
  <si>
    <t>16-V-23-2-12</t>
  </si>
  <si>
    <t>XGB022</t>
  </si>
  <si>
    <t>17-V-23-1-01</t>
  </si>
  <si>
    <t>XGB023</t>
  </si>
  <si>
    <t>17-V-23-1-02</t>
  </si>
  <si>
    <t>XGB024</t>
  </si>
  <si>
    <t>17-V-23-1-03</t>
  </si>
  <si>
    <t>XGB025</t>
  </si>
  <si>
    <t>17-V-23-1-04</t>
  </si>
  <si>
    <t>XGB026</t>
  </si>
  <si>
    <t>17-V-23-1-05</t>
  </si>
  <si>
    <t>XGB027</t>
  </si>
  <si>
    <t>17-V-23-1-06</t>
  </si>
  <si>
    <t>XGB028</t>
  </si>
  <si>
    <t>0937</t>
  </si>
  <si>
    <t>17-V-23-1-07</t>
  </si>
  <si>
    <t>XGB029</t>
  </si>
  <si>
    <t>0939</t>
  </si>
  <si>
    <t>17-V-23-1-08</t>
  </si>
  <si>
    <t>XGB030</t>
  </si>
  <si>
    <t>0942</t>
  </si>
  <si>
    <t>Sample</t>
  </si>
  <si>
    <t>260/280</t>
  </si>
  <si>
    <t>260/230</t>
  </si>
  <si>
    <t>Qubit Conc. (ng/µL)</t>
  </si>
  <si>
    <t>Unit</t>
  </si>
  <si>
    <t>Notes</t>
  </si>
  <si>
    <t>ng/µL</t>
  </si>
  <si>
    <t>GP</t>
  </si>
  <si>
    <t>SSF001</t>
  </si>
  <si>
    <t>AC</t>
  </si>
  <si>
    <t>CHS_OFAV01</t>
  </si>
  <si>
    <t>RE</t>
  </si>
  <si>
    <t>SSF002</t>
  </si>
  <si>
    <t>CHS_OFAV02</t>
  </si>
  <si>
    <t>SSF003</t>
  </si>
  <si>
    <t>CHS_OFAV03</t>
  </si>
  <si>
    <t>SSF004</t>
  </si>
  <si>
    <t>CHS_OFAV04</t>
  </si>
  <si>
    <t>SSF005</t>
  </si>
  <si>
    <t>CHS_OFAV05</t>
  </si>
  <si>
    <t>SSF006</t>
  </si>
  <si>
    <t>CHS_OFAV06</t>
  </si>
  <si>
    <t>SSF007</t>
  </si>
  <si>
    <t>CHS_OFAV07</t>
  </si>
  <si>
    <t>SSF008</t>
  </si>
  <si>
    <t>CHS_OFAV08</t>
  </si>
  <si>
    <t>SSF009</t>
  </si>
  <si>
    <t>CHS_OFAV09</t>
  </si>
  <si>
    <t>SSF010</t>
  </si>
  <si>
    <t>CHS_OFAV10</t>
  </si>
  <si>
    <t>SSF011</t>
  </si>
  <si>
    <t>CHS_OFAV11</t>
  </si>
  <si>
    <t>SSF012</t>
  </si>
  <si>
    <t>CHS_OFAV12</t>
  </si>
  <si>
    <t>SSF013</t>
  </si>
  <si>
    <t>CHS_OFAV13</t>
  </si>
  <si>
    <t>SSF014</t>
  </si>
  <si>
    <t>CHS_OFAV14</t>
  </si>
  <si>
    <t>SSF015</t>
  </si>
  <si>
    <t>CHS_OFAV15</t>
  </si>
  <si>
    <t>SSF016</t>
  </si>
  <si>
    <t>CHS_OFAV16</t>
  </si>
  <si>
    <t>SSF017</t>
  </si>
  <si>
    <t>CHS_OFAV17</t>
  </si>
  <si>
    <t>SSF018</t>
  </si>
  <si>
    <t>SSF019</t>
  </si>
  <si>
    <t>SSF020</t>
  </si>
  <si>
    <t>SSF021</t>
  </si>
  <si>
    <t>SSF022</t>
  </si>
  <si>
    <t>SSF023</t>
  </si>
  <si>
    <t>SSF024</t>
  </si>
  <si>
    <t>SSF025</t>
  </si>
  <si>
    <t>SSF026</t>
  </si>
  <si>
    <t>SSF027</t>
  </si>
  <si>
    <t>SSF028</t>
  </si>
  <si>
    <t>SSF029</t>
  </si>
  <si>
    <t>SSF030</t>
  </si>
  <si>
    <t>SSF031</t>
  </si>
  <si>
    <t>SSF032</t>
  </si>
  <si>
    <t>SSF033</t>
  </si>
  <si>
    <t>SSF034</t>
  </si>
  <si>
    <t>SSF035</t>
  </si>
  <si>
    <t>SSF036</t>
  </si>
  <si>
    <t>SSF037</t>
  </si>
  <si>
    <t>SSF038</t>
  </si>
  <si>
    <t>SSF039</t>
  </si>
  <si>
    <t>SSF040</t>
  </si>
  <si>
    <t>SSF041</t>
  </si>
  <si>
    <t>SSF042</t>
  </si>
  <si>
    <t>SSF043</t>
  </si>
  <si>
    <t>SSF044</t>
  </si>
  <si>
    <t>SSF045</t>
  </si>
  <si>
    <t>SSF046</t>
  </si>
  <si>
    <t>SSF047</t>
  </si>
  <si>
    <t>SSF048</t>
  </si>
  <si>
    <t>SSF049</t>
  </si>
  <si>
    <t>SSF050</t>
  </si>
  <si>
    <t>SSF051</t>
  </si>
  <si>
    <t>SSF052</t>
  </si>
  <si>
    <t>SSF053</t>
  </si>
  <si>
    <t>SSF054</t>
  </si>
  <si>
    <t>SSF055</t>
  </si>
  <si>
    <t>SSF056</t>
  </si>
  <si>
    <t>SSF057</t>
  </si>
  <si>
    <t>SSF058</t>
  </si>
  <si>
    <t>SSF059</t>
  </si>
  <si>
    <t>SSF060</t>
  </si>
  <si>
    <t>SSF061</t>
  </si>
  <si>
    <t>SSF062</t>
  </si>
  <si>
    <t>SSF063</t>
  </si>
  <si>
    <t>SSF064</t>
  </si>
  <si>
    <t>SSF065</t>
  </si>
  <si>
    <t>SSF066</t>
  </si>
  <si>
    <t>SSF067</t>
  </si>
  <si>
    <t>SSF068</t>
  </si>
  <si>
    <t>SSF069</t>
  </si>
  <si>
    <t>SSF070</t>
  </si>
  <si>
    <t>SSF071</t>
  </si>
  <si>
    <t>SSF072</t>
  </si>
  <si>
    <t>SSF073</t>
  </si>
  <si>
    <t>SSF074</t>
  </si>
  <si>
    <t>SSF075</t>
  </si>
  <si>
    <t>SSF076</t>
  </si>
  <si>
    <t>SSF077</t>
  </si>
  <si>
    <t>SSF078</t>
  </si>
  <si>
    <t>SSF079</t>
  </si>
  <si>
    <t>SSF080</t>
  </si>
  <si>
    <t>SSF081</t>
  </si>
  <si>
    <t>SSF082</t>
  </si>
  <si>
    <t>SSF083</t>
  </si>
  <si>
    <t>SSF084</t>
  </si>
  <si>
    <t>SSF085</t>
  </si>
  <si>
    <t>SSF086</t>
  </si>
  <si>
    <t>SSF087</t>
  </si>
  <si>
    <t>SSF088</t>
  </si>
  <si>
    <t>SSF089</t>
  </si>
  <si>
    <t>SSF090</t>
  </si>
  <si>
    <t>SSF091</t>
  </si>
  <si>
    <t>SSF092</t>
  </si>
  <si>
    <t>SSF093</t>
  </si>
  <si>
    <t>SSF094</t>
  </si>
  <si>
    <t>SSF095</t>
  </si>
  <si>
    <t>SSF096</t>
  </si>
  <si>
    <t>SSF097</t>
  </si>
  <si>
    <t>SSF098</t>
  </si>
  <si>
    <t>SSF099</t>
  </si>
  <si>
    <t>SSF100</t>
  </si>
  <si>
    <t>SSF101</t>
  </si>
  <si>
    <t>SSF102</t>
  </si>
  <si>
    <t>SSF103</t>
  </si>
  <si>
    <t>SSF104</t>
  </si>
  <si>
    <t>SSF105</t>
  </si>
  <si>
    <t>SSF106</t>
  </si>
  <si>
    <t>SSF107</t>
  </si>
  <si>
    <t>SSF108</t>
  </si>
  <si>
    <t>SSF109</t>
  </si>
  <si>
    <t>SSF110</t>
  </si>
  <si>
    <t>SSF111</t>
  </si>
  <si>
    <t>SSF112</t>
  </si>
  <si>
    <t>SSF113</t>
  </si>
  <si>
    <t>SSF114</t>
  </si>
  <si>
    <t>SSF115</t>
  </si>
  <si>
    <t>SSF116</t>
  </si>
  <si>
    <t>SSF117</t>
  </si>
  <si>
    <t>SSF118</t>
  </si>
  <si>
    <t>SSF119</t>
  </si>
  <si>
    <t>SSF120</t>
  </si>
  <si>
    <t>SSF121</t>
  </si>
  <si>
    <t>SSF122</t>
  </si>
  <si>
    <t>Qubit Conc. (ng/µL [C1])</t>
  </si>
  <si>
    <t>Target vol (µL [V2])</t>
  </si>
  <si>
    <t>Target conc. (ng/µL [C2])</t>
  </si>
  <si>
    <t>Vol DNA (µL [V1])</t>
  </si>
  <si>
    <t>Vol NFW (µL)</t>
  </si>
  <si>
    <t>Plate 1 Layout</t>
  </si>
  <si>
    <t>A</t>
  </si>
  <si>
    <t>MGB008.2</t>
  </si>
  <si>
    <t>XGB017.2</t>
  </si>
  <si>
    <t>B</t>
  </si>
  <si>
    <t>MGB008.3</t>
  </si>
  <si>
    <t>XGB017.3</t>
  </si>
  <si>
    <t>C</t>
  </si>
  <si>
    <t>MGB013.2</t>
  </si>
  <si>
    <t>SGB008.2</t>
  </si>
  <si>
    <t>XGB027.2</t>
  </si>
  <si>
    <t>D</t>
  </si>
  <si>
    <t>MGB013.3</t>
  </si>
  <si>
    <t>SGB008.3</t>
  </si>
  <si>
    <t>XGB027.3</t>
  </si>
  <si>
    <t>E</t>
  </si>
  <si>
    <t>SGB020.2</t>
  </si>
  <si>
    <t>F</t>
  </si>
  <si>
    <t>SGB020.3</t>
  </si>
  <si>
    <t>G</t>
  </si>
  <si>
    <t>MGB002.2</t>
  </si>
  <si>
    <t>SGB029.2</t>
  </si>
  <si>
    <t>XGB003.2</t>
  </si>
  <si>
    <t>H</t>
  </si>
  <si>
    <t>MGB002.3</t>
  </si>
  <si>
    <t>SGB029.3</t>
  </si>
  <si>
    <t>XGB003.3</t>
  </si>
  <si>
    <t>Plate 1 µL DNA</t>
  </si>
  <si>
    <t>Plate 1 µL NFW</t>
  </si>
  <si>
    <t xml:space="preserve"> </t>
  </si>
  <si>
    <t>Dilution Plate 2 Layout</t>
  </si>
  <si>
    <t>Dilution Plate 2 µL NFW</t>
  </si>
  <si>
    <t>Dilution Plate 2 µL DNA</t>
  </si>
  <si>
    <t>Dilution Plate 3 Layout</t>
  </si>
  <si>
    <t>SSF005.3</t>
  </si>
  <si>
    <t>CHS_OFAV05.2</t>
  </si>
  <si>
    <t>CHS_OFAV12.2</t>
  </si>
  <si>
    <t>SSF066.2</t>
  </si>
  <si>
    <t>CHS_OFAV05.3</t>
  </si>
  <si>
    <t>SSF066.3</t>
  </si>
  <si>
    <t>CHS_OFAV10.2</t>
  </si>
  <si>
    <t>SSF091.2</t>
  </si>
  <si>
    <t>CHS_OFAV10.3</t>
  </si>
  <si>
    <t>SSF005.2</t>
  </si>
  <si>
    <t>SSF091.3</t>
  </si>
  <si>
    <t>Dilution Plate 3 µL NFW</t>
  </si>
  <si>
    <t>Dilution Plate 3 µL DNA</t>
  </si>
  <si>
    <t>3illBC-1</t>
  </si>
  <si>
    <t>3illBC-2</t>
  </si>
  <si>
    <t>3illBC-3</t>
  </si>
  <si>
    <t>3illBC-4</t>
  </si>
  <si>
    <t>3illBC-5</t>
  </si>
  <si>
    <t>3illBC-6</t>
  </si>
  <si>
    <t>3illBC-7</t>
  </si>
  <si>
    <t>3illBC-8</t>
  </si>
  <si>
    <t>3illBC-9</t>
  </si>
  <si>
    <t>3illBC-10</t>
  </si>
  <si>
    <t>3illBC-11</t>
  </si>
  <si>
    <t>3illBC-12</t>
  </si>
  <si>
    <t>ILL-BC-23</t>
  </si>
  <si>
    <t>Samples =</t>
  </si>
  <si>
    <t>ILL-BC-24</t>
  </si>
  <si>
    <t xml:space="preserve">Rows = </t>
  </si>
  <si>
    <t>ILL-BC-25</t>
  </si>
  <si>
    <t xml:space="preserve">Columns = </t>
  </si>
  <si>
    <t>ILL-BC-26</t>
  </si>
  <si>
    <t>ILL-BC-27</t>
  </si>
  <si>
    <t>ILL-BC-28</t>
  </si>
  <si>
    <t>ILL-BC-29</t>
  </si>
  <si>
    <t>ILL-BC-30</t>
  </si>
  <si>
    <t>TruSeq =</t>
  </si>
  <si>
    <t>Digest</t>
  </si>
  <si>
    <t>Ligation</t>
  </si>
  <si>
    <t>Component</t>
  </si>
  <si>
    <t>Reaction Vol (uL)</t>
  </si>
  <si>
    <t>NEB Buffer #3</t>
  </si>
  <si>
    <t>10x T4 ligase buffer w 10 mM ATP</t>
  </si>
  <si>
    <t>BcgI (2 U µl-1)</t>
  </si>
  <si>
    <t>10 µM Adapter 1*</t>
  </si>
  <si>
    <t>H2O</t>
  </si>
  <si>
    <t>T4 DNA ligase</t>
  </si>
  <si>
    <t>Adapter 1 Component</t>
  </si>
  <si>
    <t>Total Vol (uL)</t>
  </si>
  <si>
    <t>Adapter 2 Component</t>
  </si>
  <si>
    <t>5ILL-NNRW</t>
  </si>
  <si>
    <t>3illBC (1-12)</t>
  </si>
  <si>
    <t>NFW</t>
  </si>
  <si>
    <t>Anti5ill-NNRW</t>
  </si>
  <si>
    <t>Anti-ill-BC (1-11)</t>
  </si>
  <si>
    <t>Adapter 1</t>
  </si>
  <si>
    <t>Adapter 2</t>
  </si>
  <si>
    <t>x 12 3illBC</t>
  </si>
  <si>
    <t>10 µM Adapter 2*</t>
  </si>
  <si>
    <t>To which a different one of these is added:</t>
  </si>
  <si>
    <t>Initial MM</t>
  </si>
  <si>
    <t>Add 20 µL of the appropriate ligation mix to each well using multichannel pipette</t>
  </si>
  <si>
    <t>only 25ng of ofav</t>
  </si>
  <si>
    <r>
      <rPr>
        <b/>
        <i/>
        <sz val="12"/>
        <color theme="1"/>
        <rFont val="Helvetica"/>
        <family val="2"/>
      </rPr>
      <t>GOM SEFL Plate 1</t>
    </r>
    <r>
      <rPr>
        <b/>
        <sz val="12"/>
        <color theme="1"/>
        <rFont val="Helvetica"/>
        <family val="2"/>
      </rPr>
      <t xml:space="preserve"> - qPCR</t>
    </r>
  </si>
  <si>
    <t>qPCR MM</t>
  </si>
  <si>
    <t>qPCR Profile</t>
  </si>
  <si>
    <t>Rxn Vol. (µL)</t>
  </si>
  <si>
    <t>95 ºC</t>
  </si>
  <si>
    <t>10 min</t>
  </si>
  <si>
    <t>–C</t>
  </si>
  <si>
    <t>15 s</t>
  </si>
  <si>
    <t>ROX (10X diluted*)</t>
  </si>
  <si>
    <t>60 ºC</t>
  </si>
  <si>
    <t>30 s</t>
  </si>
  <si>
    <t>40 x</t>
  </si>
  <si>
    <t>SYBR Green Mastermix</t>
  </si>
  <si>
    <t>72 ºC</t>
  </si>
  <si>
    <t>10 uM TruSeq</t>
  </si>
  <si>
    <t>1 uM any ILLBC  Primer</t>
  </si>
  <si>
    <t>+ ligation template</t>
  </si>
  <si>
    <t>–</t>
  </si>
  <si>
    <t>TOTAL</t>
  </si>
  <si>
    <t>Rxn =</t>
  </si>
  <si>
    <t>*dilute 2 µl ROX in 18 µL NFW</t>
  </si>
  <si>
    <t>Well</t>
  </si>
  <si>
    <t>Cq</t>
  </si>
  <si>
    <t>G5</t>
  </si>
  <si>
    <t>C4</t>
  </si>
  <si>
    <t>A9</t>
  </si>
  <si>
    <t>F5</t>
  </si>
  <si>
    <t>B4</t>
  </si>
  <si>
    <t>E4</t>
  </si>
  <si>
    <t>C9</t>
  </si>
  <si>
    <t>C5</t>
  </si>
  <si>
    <t>E5</t>
  </si>
  <si>
    <t>D9</t>
  </si>
  <si>
    <t>B8</t>
  </si>
  <si>
    <t>A5</t>
  </si>
  <si>
    <t>D5</t>
  </si>
  <si>
    <t>F6</t>
  </si>
  <si>
    <t>C6</t>
  </si>
  <si>
    <t>B5</t>
  </si>
  <si>
    <t>E3</t>
  </si>
  <si>
    <t>H8</t>
  </si>
  <si>
    <t>G3</t>
  </si>
  <si>
    <t>E6</t>
  </si>
  <si>
    <t>B1</t>
  </si>
  <si>
    <t>F3</t>
  </si>
  <si>
    <t>B6</t>
  </si>
  <si>
    <t>G9</t>
  </si>
  <si>
    <t>H6</t>
  </si>
  <si>
    <t>H5</t>
  </si>
  <si>
    <t>F4</t>
  </si>
  <si>
    <t>G4</t>
  </si>
  <si>
    <t>H9</t>
  </si>
  <si>
    <t>E11</t>
  </si>
  <si>
    <t>D6</t>
  </si>
  <si>
    <t>H4</t>
  </si>
  <si>
    <t>A6</t>
  </si>
  <si>
    <t>G7</t>
  </si>
  <si>
    <t>E1</t>
  </si>
  <si>
    <t>F9</t>
  </si>
  <si>
    <t>A7</t>
  </si>
  <si>
    <t>B9</t>
  </si>
  <si>
    <t>H7</t>
  </si>
  <si>
    <t>G11</t>
  </si>
  <si>
    <t>A4</t>
  </si>
  <si>
    <t>H10</t>
  </si>
  <si>
    <t>A1</t>
  </si>
  <si>
    <t>F2</t>
  </si>
  <si>
    <t>D3</t>
  </si>
  <si>
    <t>C10</t>
  </si>
  <si>
    <t>H3</t>
  </si>
  <si>
    <t>A8</t>
  </si>
  <si>
    <t>D4</t>
  </si>
  <si>
    <t>H11</t>
  </si>
  <si>
    <t>A10</t>
  </si>
  <si>
    <t>B3</t>
  </si>
  <si>
    <t>G6</t>
  </si>
  <si>
    <t>E2</t>
  </si>
  <si>
    <t>B10</t>
  </si>
  <si>
    <t>C7</t>
  </si>
  <si>
    <t>F1</t>
  </si>
  <si>
    <t>B2</t>
  </si>
  <si>
    <t>D2</t>
  </si>
  <si>
    <t>C2</t>
  </si>
  <si>
    <t>C3</t>
  </si>
  <si>
    <t>E9</t>
  </si>
  <si>
    <t>A11</t>
  </si>
  <si>
    <t>A2</t>
  </si>
  <si>
    <t>G10</t>
  </si>
  <si>
    <t>G2</t>
  </si>
  <si>
    <t>B11</t>
  </si>
  <si>
    <t>D10</t>
  </si>
  <si>
    <t>E7</t>
  </si>
  <si>
    <t>H1</t>
  </si>
  <si>
    <t>C11</t>
  </si>
  <si>
    <t>D11</t>
  </si>
  <si>
    <t>F10</t>
  </si>
  <si>
    <t>F11</t>
  </si>
  <si>
    <t>B7</t>
  </si>
  <si>
    <t>A3</t>
  </si>
  <si>
    <t>C8</t>
  </si>
  <si>
    <t>H2</t>
  </si>
  <si>
    <t>D8</t>
  </si>
  <si>
    <t>F8</t>
  </si>
  <si>
    <t>E10</t>
  </si>
  <si>
    <t>C1</t>
  </si>
  <si>
    <t>D7</t>
  </si>
  <si>
    <t>F7</t>
  </si>
  <si>
    <t>E8</t>
  </si>
  <si>
    <t>D1</t>
  </si>
  <si>
    <t>G8</t>
  </si>
  <si>
    <t>C12</t>
  </si>
  <si>
    <t>-C</t>
  </si>
  <si>
    <t>A12</t>
  </si>
  <si>
    <t>Undetermined</t>
  </si>
  <si>
    <t>B12</t>
  </si>
  <si>
    <r>
      <rPr>
        <b/>
        <i/>
        <sz val="12"/>
        <color theme="1"/>
        <rFont val="Helvetica"/>
        <family val="2"/>
      </rPr>
      <t>GOM SEFL Plate 2</t>
    </r>
    <r>
      <rPr>
        <b/>
        <sz val="12"/>
        <color theme="1"/>
        <rFont val="Helvetica"/>
        <family val="2"/>
      </rPr>
      <t xml:space="preserve"> - qPCR</t>
    </r>
  </si>
  <si>
    <r>
      <t>GOM SEFL Plate 3</t>
    </r>
    <r>
      <rPr>
        <b/>
        <sz val="12"/>
        <color rgb="FF000000"/>
        <rFont val="Helvetica"/>
        <family val="2"/>
      </rPr>
      <t xml:space="preserve"> - qPCR</t>
    </r>
  </si>
  <si>
    <t>CHS_OFAV12.3</t>
  </si>
  <si>
    <t>PCR Profile</t>
  </si>
  <si>
    <t>rxn =</t>
  </si>
  <si>
    <t>70 ºC</t>
  </si>
  <si>
    <t>20 s</t>
  </si>
  <si>
    <t>65 ºC</t>
  </si>
  <si>
    <t>3 min</t>
  </si>
  <si>
    <t>15 x</t>
  </si>
  <si>
    <t>4 ºC</t>
  </si>
  <si>
    <t>hold</t>
  </si>
  <si>
    <t>Reagent</t>
  </si>
  <si>
    <t>Rxn Vol (µL)</t>
  </si>
  <si>
    <t>dNTPs 2.5 mM ea</t>
  </si>
  <si>
    <r>
      <t>H</t>
    </r>
    <r>
      <rPr>
        <vertAlign val="subscript"/>
        <sz val="12"/>
        <color theme="1"/>
        <rFont val="Helvetica"/>
        <family val="2"/>
      </rPr>
      <t>2</t>
    </r>
    <r>
      <rPr>
        <sz val="12"/>
        <color theme="1"/>
        <rFont val="Helvetica"/>
        <family val="2"/>
      </rPr>
      <t>O</t>
    </r>
  </si>
  <si>
    <t>10 µM IC1-P5</t>
  </si>
  <si>
    <t>10 µM IC1-P7</t>
  </si>
  <si>
    <t>1 µM ILL-BC oligo</t>
  </si>
  <si>
    <t>10 µM TruSeq_UN oligo</t>
  </si>
  <si>
    <t>10x Titanium buffer</t>
  </si>
  <si>
    <t>Titanium Taq</t>
  </si>
  <si>
    <t>sample</t>
  </si>
  <si>
    <t>plate</t>
  </si>
  <si>
    <t>well</t>
  </si>
  <si>
    <t>H12</t>
  </si>
  <si>
    <t>G12</t>
  </si>
  <si>
    <t>Pools =</t>
  </si>
  <si>
    <t>per pool</t>
  </si>
  <si>
    <t>GBSF1.1</t>
  </si>
  <si>
    <t>GBSF1.2</t>
  </si>
  <si>
    <t>GBSF1.3</t>
  </si>
  <si>
    <t>GBSF1.4</t>
  </si>
  <si>
    <t>GBSF1.5</t>
  </si>
  <si>
    <t>GBSF1.6</t>
  </si>
  <si>
    <t>GBSF1.7</t>
  </si>
  <si>
    <t>GBSF1.8</t>
  </si>
  <si>
    <t xml:space="preserve">Pool 6µL from each ligation across rows (e.g. 6µL each from A1-A12 into one pool) </t>
  </si>
  <si>
    <t>To each sample add a different 1 uM ILL-BC oligo</t>
  </si>
  <si>
    <t>To each sample add pooled ligation</t>
  </si>
  <si>
    <t>GBSF2.1</t>
  </si>
  <si>
    <t>GBSF2.2</t>
  </si>
  <si>
    <t>GBSF2.3</t>
  </si>
  <si>
    <t>GBSF2.4</t>
  </si>
  <si>
    <t>GBSF2.5</t>
  </si>
  <si>
    <t>GBSF2.6</t>
  </si>
  <si>
    <t>GBSF2.7</t>
  </si>
  <si>
    <t>GBSF2.8</t>
  </si>
  <si>
    <t>GBSF3.1</t>
  </si>
  <si>
    <t>GBSF3.2</t>
  </si>
  <si>
    <t>GBSF3.3</t>
  </si>
  <si>
    <t>GBSF3.4</t>
  </si>
  <si>
    <t>GBSF3.5</t>
  </si>
  <si>
    <t>Pool</t>
  </si>
  <si>
    <t>SamplePool</t>
  </si>
  <si>
    <t>BC i7</t>
  </si>
  <si>
    <t>BC i5</t>
  </si>
  <si>
    <t>ill-BC</t>
  </si>
  <si>
    <t>index</t>
  </si>
  <si>
    <t>TruSeq</t>
  </si>
  <si>
    <t>GBSF1-1</t>
  </si>
  <si>
    <t>BC23</t>
  </si>
  <si>
    <t>CCACTC</t>
  </si>
  <si>
    <t>TruSeq_Un1</t>
  </si>
  <si>
    <t>ATCACG</t>
  </si>
  <si>
    <t>GBSF1-2</t>
  </si>
  <si>
    <t>BC24</t>
  </si>
  <si>
    <t>GCTACC</t>
  </si>
  <si>
    <t>GBSF1-3</t>
  </si>
  <si>
    <t>BC25</t>
  </si>
  <si>
    <t>ATCAGT</t>
  </si>
  <si>
    <t>GBSF1-4</t>
  </si>
  <si>
    <t>BC26</t>
  </si>
  <si>
    <t>GCTCAT</t>
  </si>
  <si>
    <t>GBSF1-5</t>
  </si>
  <si>
    <t>BC27</t>
  </si>
  <si>
    <t>AGGAAT</t>
  </si>
  <si>
    <t>GBSF1-6</t>
  </si>
  <si>
    <t>BC28</t>
  </si>
  <si>
    <t>CTTTTG</t>
  </si>
  <si>
    <t>GBSF1-7</t>
  </si>
  <si>
    <t>BC29</t>
  </si>
  <si>
    <t>TAGTTG</t>
  </si>
  <si>
    <t>GBSF1-8</t>
  </si>
  <si>
    <t>BC30</t>
  </si>
  <si>
    <t>CCGGTG</t>
  </si>
  <si>
    <t>GBSF2-1</t>
  </si>
  <si>
    <t>TruSeq_Un2</t>
  </si>
  <si>
    <t>ACTTGA</t>
  </si>
  <si>
    <t>GBSF2-2</t>
  </si>
  <si>
    <t>GBSF2-3</t>
  </si>
  <si>
    <t>GBSF2-4</t>
  </si>
  <si>
    <t>GBSF2-5</t>
  </si>
  <si>
    <t>GBSF2-6</t>
  </si>
  <si>
    <t>GBSF2-7</t>
  </si>
  <si>
    <t>GBSF2-8</t>
  </si>
  <si>
    <t>GBSF3-1</t>
  </si>
  <si>
    <t>TruSeq_Un3</t>
  </si>
  <si>
    <t>TAGCTT</t>
  </si>
  <si>
    <t>GBSF3-2</t>
  </si>
  <si>
    <t>GBSF3-3</t>
  </si>
  <si>
    <t>GBSF3-4</t>
  </si>
  <si>
    <t>GBSF3-5</t>
  </si>
  <si>
    <t>pool</t>
  </si>
  <si>
    <t>inline</t>
  </si>
  <si>
    <t>bank</t>
  </si>
  <si>
    <t>GTGT</t>
  </si>
  <si>
    <t>AGAC</t>
  </si>
  <si>
    <t>ACCA</t>
  </si>
  <si>
    <t>AGTG</t>
  </si>
  <si>
    <t>CATC</t>
  </si>
  <si>
    <t>GTGA</t>
  </si>
  <si>
    <t>TCAG</t>
  </si>
  <si>
    <t>GCTT</t>
  </si>
  <si>
    <t>CTAC</t>
  </si>
  <si>
    <t>TGTC</t>
  </si>
  <si>
    <t>TCAC</t>
  </si>
  <si>
    <t>GACT</t>
  </si>
  <si>
    <t>Shallow</t>
  </si>
  <si>
    <t>08-VI-22-1-01</t>
  </si>
  <si>
    <t>West Palm Beach</t>
  </si>
  <si>
    <t>SEFL-08</t>
  </si>
  <si>
    <t>08-VI-22-1-02</t>
  </si>
  <si>
    <t>08-VI-22-1-03</t>
  </si>
  <si>
    <t>08-VI-22-1-04</t>
  </si>
  <si>
    <t>08-VI-22-1-05</t>
  </si>
  <si>
    <t>08-VI-22-1-06</t>
  </si>
  <si>
    <t>08-VI-22-1-07</t>
  </si>
  <si>
    <t>08-VI-22-1-08</t>
  </si>
  <si>
    <t>08-VI-22-1-09</t>
  </si>
  <si>
    <t>08-VI-22-1-10</t>
  </si>
  <si>
    <t>08-VI-22-2-01</t>
  </si>
  <si>
    <t>SEFL-11</t>
  </si>
  <si>
    <t>08-VI-22-2-02</t>
  </si>
  <si>
    <t>08-VI-22-2-03</t>
  </si>
  <si>
    <t>08-VI-22-2-04</t>
  </si>
  <si>
    <t>08-VI-22-2-05</t>
  </si>
  <si>
    <t>08-VI-22-2-06</t>
  </si>
  <si>
    <t>08-VI-22-2-07</t>
  </si>
  <si>
    <t>08-VI-22-2-08</t>
  </si>
  <si>
    <t>08-VI-22-2-09</t>
  </si>
  <si>
    <t>08-VI-22-2-10</t>
  </si>
  <si>
    <t>08-VI-22-3-01</t>
  </si>
  <si>
    <t>SEFL-12</t>
  </si>
  <si>
    <t>08-VI-22-3-02</t>
  </si>
  <si>
    <t>08-VI-22-3-03</t>
  </si>
  <si>
    <t>08-VI-22-3-04</t>
  </si>
  <si>
    <t>08-VI-22-3-05</t>
  </si>
  <si>
    <t>08-VI-22-3-06</t>
  </si>
  <si>
    <t>08-VI-22-3-07</t>
  </si>
  <si>
    <t>08-VI-22-3-08</t>
  </si>
  <si>
    <t>08-VI-22-3-09</t>
  </si>
  <si>
    <t>08-VI-22-3-10</t>
  </si>
  <si>
    <t>10-VI-22-1-01</t>
  </si>
  <si>
    <t>Jupiter</t>
  </si>
  <si>
    <t>SEFL-06</t>
  </si>
  <si>
    <t>10-VI-22-1-02</t>
  </si>
  <si>
    <t>10-VI-22-1-03</t>
  </si>
  <si>
    <t>10-VI-22-1-04</t>
  </si>
  <si>
    <t>10-VI-22-1-05</t>
  </si>
  <si>
    <t>10-VI-22-1-06</t>
  </si>
  <si>
    <t>10-VI-22-1-07</t>
  </si>
  <si>
    <t>10-VI-22-1-08</t>
  </si>
  <si>
    <t>10-VI-22-1-09</t>
  </si>
  <si>
    <t>10-VI-22-1-10</t>
  </si>
  <si>
    <t>10-VI-22-2-01</t>
  </si>
  <si>
    <t>SEFL-05</t>
  </si>
  <si>
    <t>10-VI-22-2-02</t>
  </si>
  <si>
    <t>10-VI-22-2-03</t>
  </si>
  <si>
    <t>10-VI-22-2-04</t>
  </si>
  <si>
    <t>10-VI-22-2-05</t>
  </si>
  <si>
    <t>10-VI-22-2-06</t>
  </si>
  <si>
    <t>10-VI-22-2-07</t>
  </si>
  <si>
    <t>10-VI-22-2-08</t>
  </si>
  <si>
    <t>10-VI-22-2-09</t>
  </si>
  <si>
    <t>10-VI-22-2-10</t>
  </si>
  <si>
    <t>10-VI-22-3-01</t>
  </si>
  <si>
    <t>SEFL-04</t>
  </si>
  <si>
    <t>10-VI-22-3-02</t>
  </si>
  <si>
    <t>10-VI-22-3-03</t>
  </si>
  <si>
    <t>10-VI-22-3-04</t>
  </si>
  <si>
    <t>10-VI-22-3-05</t>
  </si>
  <si>
    <t>10-VI-22-3-06</t>
  </si>
  <si>
    <t>10-VI-22-3-07</t>
  </si>
  <si>
    <t>10-VI-22-3-08</t>
  </si>
  <si>
    <t>10-VI-22-3-09</t>
  </si>
  <si>
    <t>10-VI-22-3-10</t>
  </si>
  <si>
    <t>23-VI-22-1-01</t>
  </si>
  <si>
    <t>St Lucie Reef</t>
  </si>
  <si>
    <t>Ledge</t>
  </si>
  <si>
    <t>-80.1275</t>
  </si>
  <si>
    <t>23-VI-22-1-02</t>
  </si>
  <si>
    <t>03-VIII-22-1-01</t>
  </si>
  <si>
    <t>Ft Lauderdale</t>
  </si>
  <si>
    <t>FTL4</t>
  </si>
  <si>
    <t>03-VIII-22-1-02</t>
  </si>
  <si>
    <t>03-VIII-22-1-03</t>
  </si>
  <si>
    <t>03-VIII-22-1-04</t>
  </si>
  <si>
    <t>03-VIII-22-1-05</t>
  </si>
  <si>
    <t>03-VIII-22-1-06</t>
  </si>
  <si>
    <t>03-VIII-22-1-07</t>
  </si>
  <si>
    <t>03-VIII-22-1-08</t>
  </si>
  <si>
    <t>03-VIII-22-1-09</t>
  </si>
  <si>
    <t>03-VIII-22-1-10</t>
  </si>
  <si>
    <t>03-VIII-22-2-01</t>
  </si>
  <si>
    <t>BC1</t>
  </si>
  <si>
    <t>03-VIII-22-2-02</t>
  </si>
  <si>
    <t>03-VIII-22-2-03</t>
  </si>
  <si>
    <t>03-VIII-22-2-04</t>
  </si>
  <si>
    <t>03-VIII-22-2-05</t>
  </si>
  <si>
    <t>03-VIII-22-2-06</t>
  </si>
  <si>
    <t>03-VIII-22-2-07</t>
  </si>
  <si>
    <t>03-VIII-22-2-08</t>
  </si>
  <si>
    <t>03-VIII-22-2-09</t>
  </si>
  <si>
    <t>03-VIII-22-2-10</t>
  </si>
  <si>
    <t>03-VIII-22-3-01</t>
  </si>
  <si>
    <t>T328</t>
  </si>
  <si>
    <t>03-VIII-22-3-02</t>
  </si>
  <si>
    <t>03-VIII-22-3-03</t>
  </si>
  <si>
    <t>03-VIII-22-3-04</t>
  </si>
  <si>
    <t>03-VIII-22-3-05</t>
  </si>
  <si>
    <t>03-VIII-22-3-06</t>
  </si>
  <si>
    <t>03-VIII-22-3-07</t>
  </si>
  <si>
    <t>03-VIII-22-3-08</t>
  </si>
  <si>
    <t>03-VIII-22-3-09</t>
  </si>
  <si>
    <t>03-VIII-22-3-10</t>
  </si>
  <si>
    <t>31-VIII-22-1-01</t>
  </si>
  <si>
    <t>Boynton</t>
  </si>
  <si>
    <t>SEFL-20</t>
  </si>
  <si>
    <t>31-VIII-22-1-02</t>
  </si>
  <si>
    <t>31-VIII-22-1-03</t>
  </si>
  <si>
    <t>31-VIII-22-1-04</t>
  </si>
  <si>
    <t>31-VIII-22-1-05</t>
  </si>
  <si>
    <t>31-VIII-22-1-06</t>
  </si>
  <si>
    <t>31-VIII-22-1-07</t>
  </si>
  <si>
    <t>31-VIII-22-1-08</t>
  </si>
  <si>
    <t>31-VIII-22-1-09</t>
  </si>
  <si>
    <t>31-VIII-22-1-10</t>
  </si>
  <si>
    <t>31-VIII-22-2-01</t>
  </si>
  <si>
    <t>SEFL-18</t>
  </si>
  <si>
    <t>31-VIII-22-2-02</t>
  </si>
  <si>
    <t>31-VIII-22-2-03</t>
  </si>
  <si>
    <t>31-VIII-22-2-04</t>
  </si>
  <si>
    <t>31-VIII-22-2-05</t>
  </si>
  <si>
    <t>31-VIII-22-2-06</t>
  </si>
  <si>
    <t>31-VIII-22-2-07</t>
  </si>
  <si>
    <t>31-VIII-22-2-08</t>
  </si>
  <si>
    <t>31-VIII-22-2-09</t>
  </si>
  <si>
    <t>31-VIII-22-2-10</t>
  </si>
  <si>
    <t>31-VIII-22-3-01</t>
  </si>
  <si>
    <t>SEFL-16</t>
  </si>
  <si>
    <t>31-VIII-22-3-02</t>
  </si>
  <si>
    <t>31-VIII-22-3-03</t>
  </si>
  <si>
    <t>31-VIII-22-3-04</t>
  </si>
  <si>
    <t>31-VIII-22-3-05</t>
  </si>
  <si>
    <t>31-VIII-22-3-06</t>
  </si>
  <si>
    <t>31-VIII-22-3-07</t>
  </si>
  <si>
    <t>31-VIII-22-3-08</t>
  </si>
  <si>
    <t>31-VIII-22-3-09</t>
  </si>
  <si>
    <t>31-VIII-22-3-10</t>
  </si>
  <si>
    <t>AGTC</t>
  </si>
  <si>
    <r>
      <t>CAGACGTGTGCTCTTCCGATCT</t>
    </r>
    <r>
      <rPr>
        <sz val="12"/>
        <color rgb="FFFF0000"/>
        <rFont val="JetBrains Mono Regular"/>
      </rPr>
      <t>AGTC</t>
    </r>
    <r>
      <rPr>
        <sz val="12"/>
        <color rgb="FF000000"/>
        <rFont val="JetBrains Mono Regular"/>
      </rPr>
      <t>NN</t>
    </r>
  </si>
  <si>
    <t>3illBC12</t>
  </si>
  <si>
    <r>
      <t>CAGACGTGTGCTCTTCCGATCT</t>
    </r>
    <r>
      <rPr>
        <sz val="12"/>
        <color rgb="FFFF0000"/>
        <rFont val="JetBrains Mono Regular"/>
      </rPr>
      <t>GTGA</t>
    </r>
    <r>
      <rPr>
        <sz val="12"/>
        <color rgb="FF000000"/>
        <rFont val="JetBrains Mono Regular"/>
      </rPr>
      <t>NN</t>
    </r>
  </si>
  <si>
    <t>3illBC11</t>
  </si>
  <si>
    <t>GACA</t>
  </si>
  <si>
    <r>
      <t>CAGACGTGTGCTCTTCCGATCT</t>
    </r>
    <r>
      <rPr>
        <sz val="12"/>
        <color rgb="FFFF0000"/>
        <rFont val="JetBrains Mono Regular"/>
      </rPr>
      <t>GACA</t>
    </r>
    <r>
      <rPr>
        <sz val="12"/>
        <color rgb="FF000000"/>
        <rFont val="JetBrains Mono Regular"/>
      </rPr>
      <t>NN</t>
    </r>
  </si>
  <si>
    <t>3illBC10</t>
  </si>
  <si>
    <t>GTAG</t>
  </si>
  <si>
    <r>
      <t>CAGACGTGTGCTCTTCCGATCT</t>
    </r>
    <r>
      <rPr>
        <sz val="12"/>
        <color rgb="FFFF0000"/>
        <rFont val="JetBrains Mono Regular"/>
      </rPr>
      <t>GTAG</t>
    </r>
    <r>
      <rPr>
        <sz val="12"/>
        <color rgb="FF000000"/>
        <rFont val="JetBrains Mono Regular"/>
      </rPr>
      <t>NN</t>
    </r>
  </si>
  <si>
    <t>3illBC9</t>
  </si>
  <si>
    <t>AAGC</t>
  </si>
  <si>
    <r>
      <t>CAGACGTGTGCTCTTCCGATCT</t>
    </r>
    <r>
      <rPr>
        <sz val="12"/>
        <color rgb="FFFF0000"/>
        <rFont val="JetBrains Mono Regular"/>
      </rPr>
      <t>AAGC</t>
    </r>
    <r>
      <rPr>
        <sz val="12"/>
        <color rgb="FF000000"/>
        <rFont val="JetBrains Mono Regular"/>
      </rPr>
      <t>NN</t>
    </r>
  </si>
  <si>
    <t>3illBC8</t>
  </si>
  <si>
    <t>CTGA</t>
  </si>
  <si>
    <r>
      <t>CAGACGTGTGCTCTTCCGATCT</t>
    </r>
    <r>
      <rPr>
        <sz val="12"/>
        <color rgb="FFFF0000"/>
        <rFont val="JetBrains Mono Regular"/>
      </rPr>
      <t>CTGA</t>
    </r>
    <r>
      <rPr>
        <sz val="12"/>
        <color rgb="FF000000"/>
        <rFont val="JetBrains Mono Regular"/>
      </rPr>
      <t>NN</t>
    </r>
  </si>
  <si>
    <t>3illBC7</t>
  </si>
  <si>
    <r>
      <t>CAGACGTGTGCTCTTCCGATCT</t>
    </r>
    <r>
      <rPr>
        <sz val="12"/>
        <color rgb="FFFF0000"/>
        <rFont val="JetBrains Mono Regular"/>
      </rPr>
      <t>TCAC</t>
    </r>
    <r>
      <rPr>
        <sz val="12"/>
        <color rgb="FF000000"/>
        <rFont val="JetBrains Mono Regular"/>
      </rPr>
      <t>NN</t>
    </r>
  </si>
  <si>
    <t>3illBC6</t>
  </si>
  <si>
    <t>GATG</t>
  </si>
  <si>
    <r>
      <t>CAGACGTGTGCTCTTCCGATCT</t>
    </r>
    <r>
      <rPr>
        <sz val="12"/>
        <color rgb="FFFF0000"/>
        <rFont val="JetBrains Mono Regular"/>
      </rPr>
      <t>GATG</t>
    </r>
    <r>
      <rPr>
        <sz val="12"/>
        <color rgb="FF000000"/>
        <rFont val="JetBrains Mono Regular"/>
      </rPr>
      <t>NN</t>
    </r>
  </si>
  <si>
    <t>3illBC5</t>
  </si>
  <si>
    <t>CACT</t>
  </si>
  <si>
    <r>
      <t>CAGACGTGTGCTCTTCCGATCT</t>
    </r>
    <r>
      <rPr>
        <sz val="12"/>
        <color rgb="FFFF0000"/>
        <rFont val="JetBrains Mono Regular"/>
      </rPr>
      <t>CACT</t>
    </r>
    <r>
      <rPr>
        <sz val="12"/>
        <color rgb="FF000000"/>
        <rFont val="JetBrains Mono Regular"/>
      </rPr>
      <t>NN</t>
    </r>
  </si>
  <si>
    <t>3illBC4</t>
  </si>
  <si>
    <t>TGGT</t>
  </si>
  <si>
    <r>
      <t>CAGACGTGTGCTCTTCCGATCT</t>
    </r>
    <r>
      <rPr>
        <sz val="12"/>
        <color rgb="FFFF0000"/>
        <rFont val="JetBrains Mono Regular"/>
      </rPr>
      <t>TGGT</t>
    </r>
    <r>
      <rPr>
        <sz val="12"/>
        <color rgb="FF000000"/>
        <rFont val="JetBrains Mono Regular"/>
      </rPr>
      <t>NN</t>
    </r>
  </si>
  <si>
    <t>3illBC3</t>
  </si>
  <si>
    <t>GTCT</t>
  </si>
  <si>
    <r>
      <t>CAGACGTGTGCTCTTCCGATCT</t>
    </r>
    <r>
      <rPr>
        <sz val="12"/>
        <color rgb="FFFF0000"/>
        <rFont val="JetBrains Mono Regular"/>
      </rPr>
      <t>GTCT</t>
    </r>
    <r>
      <rPr>
        <sz val="12"/>
        <color rgb="FF000000"/>
        <rFont val="JetBrains Mono Regular"/>
      </rPr>
      <t>NN</t>
    </r>
  </si>
  <si>
    <t>3illBC2</t>
  </si>
  <si>
    <t>ACAC</t>
  </si>
  <si>
    <r>
      <t>CAGACGTGTGCTCTTCCGATCT</t>
    </r>
    <r>
      <rPr>
        <sz val="12"/>
        <color rgb="FFFF0000"/>
        <rFont val="JetBrains Mono Regular"/>
      </rPr>
      <t>ACAC</t>
    </r>
    <r>
      <rPr>
        <sz val="12"/>
        <color rgb="FF000000"/>
        <rFont val="JetBrains Mono Regular"/>
      </rPr>
      <t>NN</t>
    </r>
  </si>
  <si>
    <t>3illBC1</t>
  </si>
  <si>
    <t>CACCGG</t>
  </si>
  <si>
    <r>
      <t>CAAGCAGAAGACGGCATACGAGAT</t>
    </r>
    <r>
      <rPr>
        <sz val="12"/>
        <color indexed="10"/>
        <rFont val="JetBrains Mono Regular"/>
      </rPr>
      <t>CCGGTG</t>
    </r>
    <r>
      <rPr>
        <sz val="12"/>
        <color indexed="8"/>
        <rFont val="JetBrains Mono Regular"/>
      </rPr>
      <t>GTGACTGGAGTTCAGACGTGTGCTCTTCCGAT</t>
    </r>
  </si>
  <si>
    <t>ILL-BC30</t>
  </si>
  <si>
    <t>CAACTA</t>
  </si>
  <si>
    <r>
      <t>CAAGCAGAAGACGGCATACGAGAT</t>
    </r>
    <r>
      <rPr>
        <sz val="12"/>
        <color indexed="10"/>
        <rFont val="JetBrains Mono Regular"/>
      </rPr>
      <t>TAGTTG</t>
    </r>
    <r>
      <rPr>
        <sz val="12"/>
        <color indexed="8"/>
        <rFont val="JetBrains Mono Regular"/>
      </rPr>
      <t>GTGACTGGAGTTCAGACGTGTGCTCTTCCGAT</t>
    </r>
  </si>
  <si>
    <t>ILL-BC29</t>
  </si>
  <si>
    <t>CAAAAG</t>
  </si>
  <si>
    <r>
      <t>CAAGCAGAAGACGGCATACGAGAT</t>
    </r>
    <r>
      <rPr>
        <sz val="12"/>
        <color indexed="10"/>
        <rFont val="JetBrains Mono Regular"/>
      </rPr>
      <t>CTTTTG</t>
    </r>
    <r>
      <rPr>
        <sz val="12"/>
        <color indexed="8"/>
        <rFont val="JetBrains Mono Regular"/>
      </rPr>
      <t>GTGACTGGAGTTCAGACGTGTGCTCTTCCGAT</t>
    </r>
  </si>
  <si>
    <t>ILL-BC28</t>
  </si>
  <si>
    <t>ATTCCT</t>
  </si>
  <si>
    <r>
      <t>CAAGCAGAAGACGGCATACGAGAT</t>
    </r>
    <r>
      <rPr>
        <sz val="12"/>
        <color indexed="10"/>
        <rFont val="JetBrains Mono Regular"/>
      </rPr>
      <t>AGGAAT</t>
    </r>
    <r>
      <rPr>
        <sz val="12"/>
        <color indexed="8"/>
        <rFont val="JetBrains Mono Regular"/>
      </rPr>
      <t>GTGACTGGAGTTCAGACGTGTGCTCTTCCGAT</t>
    </r>
  </si>
  <si>
    <t>ILL-BC27</t>
  </si>
  <si>
    <t>ATGAGC</t>
  </si>
  <si>
    <r>
      <t>CAAGCAGAAGACGGCATACGAGAT</t>
    </r>
    <r>
      <rPr>
        <sz val="12"/>
        <color indexed="10"/>
        <rFont val="JetBrains Mono Regular"/>
      </rPr>
      <t>GCTCAT</t>
    </r>
    <r>
      <rPr>
        <sz val="12"/>
        <color indexed="8"/>
        <rFont val="JetBrains Mono Regular"/>
      </rPr>
      <t>GTGACTGGAGTTCAGACGTGTGCTCTTCCGAT</t>
    </r>
  </si>
  <si>
    <t>ILL-BC26</t>
  </si>
  <si>
    <t>ACTGAT</t>
  </si>
  <si>
    <r>
      <t>CAAGCAGAAGACGGCATACGAGAT</t>
    </r>
    <r>
      <rPr>
        <sz val="12"/>
        <color indexed="10"/>
        <rFont val="JetBrains Mono Regular"/>
      </rPr>
      <t>ATCAGT</t>
    </r>
    <r>
      <rPr>
        <sz val="12"/>
        <color indexed="8"/>
        <rFont val="JetBrains Mono Regular"/>
      </rPr>
      <t>GTGACTGGAGTTCAGACGTGTGCTCTTCCGAT</t>
    </r>
  </si>
  <si>
    <t>ILL-BC25</t>
  </si>
  <si>
    <t>GGTAGC</t>
  </si>
  <si>
    <r>
      <t>CAAGCAGAAGACGGCATACGAGAT</t>
    </r>
    <r>
      <rPr>
        <sz val="12"/>
        <color indexed="10"/>
        <rFont val="JetBrains Mono Regular"/>
      </rPr>
      <t>GCTACC</t>
    </r>
    <r>
      <rPr>
        <sz val="12"/>
        <color indexed="8"/>
        <rFont val="JetBrains Mono Regular"/>
      </rPr>
      <t>GTGACTGGAGTTCAGACGTGTGCTCTTCCGAT</t>
    </r>
  </si>
  <si>
    <t>ILL-BC24</t>
  </si>
  <si>
    <t>GAGTGG</t>
  </si>
  <si>
    <r>
      <t>CAAGCAGAAGACGGCATACGAGAT</t>
    </r>
    <r>
      <rPr>
        <sz val="12"/>
        <color indexed="10"/>
        <rFont val="JetBrains Mono Regular"/>
      </rPr>
      <t>CCACTC</t>
    </r>
    <r>
      <rPr>
        <sz val="12"/>
        <color indexed="8"/>
        <rFont val="JetBrains Mono Regular"/>
      </rPr>
      <t>GTGACTGGAGTTCAGACGTGTGCTCTTCCGAT</t>
    </r>
  </si>
  <si>
    <t>ILL-BC23</t>
  </si>
  <si>
    <t>CGATGT</t>
  </si>
  <si>
    <r>
      <t>AATGATACGGCGACCACCGAGATCTACAC</t>
    </r>
    <r>
      <rPr>
        <sz val="12"/>
        <color rgb="FFFF0000"/>
        <rFont val="JetBrains Mono Regular"/>
      </rPr>
      <t>CGATGT</t>
    </r>
    <r>
      <rPr>
        <sz val="12"/>
        <color rgb="FF000000"/>
        <rFont val="JetBrains Mono Regular"/>
      </rPr>
      <t>ACACTCTTTCCCTACACGACGCTCTTCCGATCT</t>
    </r>
  </si>
  <si>
    <t>TruSeq_Un6</t>
  </si>
  <si>
    <t>TTAGGC</t>
  </si>
  <si>
    <r>
      <t>AATGATACGGCGACCACCGAGATCTACAC</t>
    </r>
    <r>
      <rPr>
        <sz val="12"/>
        <color rgb="FFFF0000"/>
        <rFont val="JetBrains Mono Regular"/>
      </rPr>
      <t>TTAGGC</t>
    </r>
    <r>
      <rPr>
        <sz val="12"/>
        <color rgb="FF000000"/>
        <rFont val="JetBrains Mono Regular"/>
      </rPr>
      <t>ACACTCTTTCCCTACACGACGCTCTTCCGATCT</t>
    </r>
  </si>
  <si>
    <t>TruSeq_Un5</t>
  </si>
  <si>
    <t>GGCTAC</t>
  </si>
  <si>
    <r>
      <t>AATGATACGGCGACCACCGAGATCTACAC</t>
    </r>
    <r>
      <rPr>
        <sz val="12"/>
        <color rgb="FFFF0000"/>
        <rFont val="JetBrains Mono Regular"/>
      </rPr>
      <t>GGCTAC</t>
    </r>
    <r>
      <rPr>
        <sz val="12"/>
        <color rgb="FF000000"/>
        <rFont val="JetBrains Mono Regular"/>
      </rPr>
      <t>ACACTCTTTCCCTACACGACGCTCTTCCGATCT</t>
    </r>
  </si>
  <si>
    <t>TruSeq_Un4</t>
  </si>
  <si>
    <r>
      <t>AATGATACGGCGACCACCGAGATCTACAC</t>
    </r>
    <r>
      <rPr>
        <sz val="12"/>
        <color rgb="FFFF0000"/>
        <rFont val="JetBrains Mono Regular"/>
      </rPr>
      <t>TAGCTT</t>
    </r>
    <r>
      <rPr>
        <sz val="12"/>
        <color rgb="FF000000"/>
        <rFont val="JetBrains Mono Regular"/>
      </rPr>
      <t>ACACTCTTTCCCTACACGACGCTCTTCCGATCT</t>
    </r>
  </si>
  <si>
    <r>
      <t>AATGATACGGCGACCACCGAGATCTACAC</t>
    </r>
    <r>
      <rPr>
        <sz val="12"/>
        <color rgb="FFFF0000"/>
        <rFont val="JetBrains Mono Regular"/>
      </rPr>
      <t>ACTTGA</t>
    </r>
    <r>
      <rPr>
        <sz val="12"/>
        <color rgb="FF000000"/>
        <rFont val="JetBrains Mono Regular"/>
      </rPr>
      <t>ACACTCTTTCCCTACACGACGCTCTTCCGATCT</t>
    </r>
  </si>
  <si>
    <r>
      <t>AATGATACGGCGACCACCGAGATCTACAC</t>
    </r>
    <r>
      <rPr>
        <sz val="12"/>
        <color rgb="FFFF0000"/>
        <rFont val="JetBrains Mono Regular"/>
      </rPr>
      <t>ATCACG</t>
    </r>
    <r>
      <rPr>
        <sz val="12"/>
        <color rgb="FF000000"/>
        <rFont val="JetBrains Mono Regular"/>
      </rPr>
      <t>ACACTCTTTCCCTACACGACGCTCTTCCGATCT</t>
    </r>
  </si>
  <si>
    <t>RevComp</t>
  </si>
  <si>
    <t>Barcode</t>
  </si>
  <si>
    <t>Sequence</t>
  </si>
  <si>
    <t>Name</t>
  </si>
  <si>
    <t>Gel Loading Layout</t>
  </si>
  <si>
    <t>L</t>
  </si>
  <si>
    <t>Pooled 25µL each</t>
  </si>
  <si>
    <t>Cleaned with Zymo DCC-5 using 5:1 Binding Buffer: Sample</t>
  </si>
  <si>
    <t>Eluted in 25 µL NFW for sequencing</t>
  </si>
  <si>
    <t>Nanodrop for quality/purity; Qubit for concentration</t>
  </si>
  <si>
    <t>POOL</t>
  </si>
  <si>
    <t>Qubit</t>
  </si>
  <si>
    <t>nM =</t>
  </si>
  <si>
    <t>NanoDrop</t>
  </si>
  <si>
    <t>Pool1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</si>
</sst>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29">
    <font>
      <sz val="12"/>
      <color theme="1"/>
      <name val="Helvetica"/>
      <family val="2"/>
    </font>
    <font>
      <sz val="12"/>
      <color rgb="FF006100"/>
      <name val="Helvetica"/>
      <family val="2"/>
    </font>
    <font>
      <sz val="12"/>
      <color rgb="FF9C0006"/>
      <name val="Helvetica"/>
      <family val="2"/>
    </font>
    <font>
      <sz val="12"/>
      <color rgb="FF9C5700"/>
      <name val="Helvetica"/>
      <family val="2"/>
    </font>
    <font>
      <b/>
      <sz val="12"/>
      <color theme="1"/>
      <name val="Helvetica"/>
      <family val="2"/>
    </font>
    <font>
      <i/>
      <sz val="12"/>
      <color theme="1"/>
      <name val="Helvetica"/>
      <family val="2"/>
    </font>
    <font>
      <b/>
      <i/>
      <sz val="12"/>
      <color theme="1"/>
      <name val="Helvetica"/>
      <family val="2"/>
    </font>
    <font>
      <b/>
      <sz val="12"/>
      <name val="Helvetica"/>
      <family val="2"/>
    </font>
    <font>
      <sz val="12"/>
      <name val="Helvetica"/>
      <family val="2"/>
    </font>
    <font>
      <sz val="8"/>
      <name val="Helvetica"/>
      <family val="2"/>
    </font>
    <font>
      <b/>
      <sz val="12"/>
      <color rgb="FF000000"/>
      <name val="Helvetica"/>
      <family val="2"/>
    </font>
    <font>
      <sz val="12"/>
      <color rgb="FF000000"/>
      <name val="Helvetica"/>
      <family val="2"/>
    </font>
    <font>
      <sz val="12"/>
      <color theme="1"/>
      <name val="Helvetica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Helvetica"/>
      <family val="2"/>
    </font>
    <font>
      <sz val="12"/>
      <color theme="0"/>
      <name val="Helvetica"/>
      <family val="2"/>
    </font>
    <font>
      <b/>
      <sz val="11"/>
      <color theme="1"/>
      <name val="Helvetica"/>
      <family val="2"/>
    </font>
    <font>
      <sz val="11"/>
      <color theme="1"/>
      <name val="Helvetica"/>
      <family val="2"/>
    </font>
    <font>
      <b/>
      <i/>
      <sz val="12"/>
      <color rgb="FF000000"/>
      <name val="Helvetica"/>
      <family val="2"/>
    </font>
    <font>
      <vertAlign val="subscript"/>
      <sz val="12"/>
      <color theme="1"/>
      <name val="Helvetica"/>
      <family val="2"/>
    </font>
    <font>
      <sz val="12"/>
      <color theme="1"/>
      <name val="JetBrains Mono Regular"/>
    </font>
    <font>
      <sz val="12"/>
      <color rgb="FF000000"/>
      <name val="JetBrains Mono Regular"/>
    </font>
    <font>
      <sz val="12"/>
      <name val="JetBrains Mono Regular"/>
    </font>
    <font>
      <sz val="10"/>
      <color rgb="FF000000"/>
      <name val="Arial Unicode MS"/>
      <family val="2"/>
    </font>
    <font>
      <sz val="12"/>
      <color theme="1"/>
      <name val="Courier New"/>
      <family val="1"/>
    </font>
    <font>
      <sz val="12"/>
      <color rgb="FFFF0000"/>
      <name val="JetBrains Mono Regular"/>
    </font>
    <font>
      <sz val="12"/>
      <color indexed="10"/>
      <name val="JetBrains Mono Regular"/>
    </font>
    <font>
      <sz val="12"/>
      <color indexed="8"/>
      <name val="JetBrains Mono Regula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7276"/>
        <bgColor indexed="64"/>
      </patternFill>
    </fill>
    <fill>
      <patternFill patternType="solid">
        <fgColor rgb="FFFFAA4D"/>
        <bgColor indexed="64"/>
      </patternFill>
    </fill>
    <fill>
      <patternFill patternType="solid">
        <fgColor rgb="FF50FA7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4DB3D3"/>
        <bgColor indexed="64"/>
      </patternFill>
    </fill>
    <fill>
      <patternFill patternType="solid">
        <fgColor rgb="FF440154"/>
        <bgColor indexed="64"/>
      </patternFill>
    </fill>
    <fill>
      <patternFill patternType="solid">
        <fgColor rgb="FF482173"/>
        <bgColor indexed="64"/>
      </patternFill>
    </fill>
    <fill>
      <patternFill patternType="solid">
        <fgColor rgb="FF433E85"/>
        <bgColor indexed="64"/>
      </patternFill>
    </fill>
    <fill>
      <patternFill patternType="solid">
        <fgColor rgb="FF38598C"/>
        <bgColor indexed="64"/>
      </patternFill>
    </fill>
    <fill>
      <patternFill patternType="solid">
        <fgColor rgb="FF2D708E"/>
        <bgColor indexed="64"/>
      </patternFill>
    </fill>
    <fill>
      <patternFill patternType="solid">
        <fgColor rgb="FF25858E"/>
        <bgColor indexed="64"/>
      </patternFill>
    </fill>
    <fill>
      <patternFill patternType="solid">
        <fgColor rgb="FF1E9B8A"/>
        <bgColor indexed="64"/>
      </patternFill>
    </fill>
    <fill>
      <patternFill patternType="solid">
        <fgColor rgb="FF2BB07F"/>
        <bgColor indexed="64"/>
      </patternFill>
    </fill>
    <fill>
      <patternFill patternType="solid">
        <fgColor rgb="FF51C56A"/>
        <bgColor indexed="64"/>
      </patternFill>
    </fill>
    <fill>
      <patternFill patternType="solid">
        <fgColor rgb="FF85D54A"/>
        <bgColor indexed="64"/>
      </patternFill>
    </fill>
    <fill>
      <patternFill patternType="solid">
        <fgColor rgb="FFC2DF23"/>
        <bgColor indexed="64"/>
      </patternFill>
    </fill>
    <fill>
      <patternFill patternType="solid">
        <fgColor rgb="FFFDE725"/>
        <bgColor indexed="64"/>
      </patternFill>
    </fill>
    <fill>
      <patternFill patternType="solid">
        <fgColor rgb="FF0D0887"/>
        <bgColor indexed="64"/>
      </patternFill>
    </fill>
    <fill>
      <patternFill patternType="solid">
        <fgColor rgb="FF5402A3"/>
        <bgColor indexed="64"/>
      </patternFill>
    </fill>
    <fill>
      <patternFill patternType="solid">
        <fgColor rgb="FF8B0AA5"/>
        <bgColor indexed="64"/>
      </patternFill>
    </fill>
    <fill>
      <patternFill patternType="solid">
        <fgColor rgb="FFB93289"/>
        <bgColor indexed="64"/>
      </patternFill>
    </fill>
    <fill>
      <patternFill patternType="solid">
        <fgColor rgb="FFDB5C68"/>
        <bgColor indexed="64"/>
      </patternFill>
    </fill>
    <fill>
      <patternFill patternType="solid">
        <fgColor rgb="FFF48849"/>
        <bgColor indexed="64"/>
      </patternFill>
    </fill>
    <fill>
      <patternFill patternType="solid">
        <fgColor rgb="FFFEBC2A"/>
        <bgColor indexed="64"/>
      </patternFill>
    </fill>
    <fill>
      <patternFill patternType="solid">
        <fgColor rgb="FFF0F921"/>
        <bgColor indexed="64"/>
      </patternFill>
    </fill>
    <fill>
      <patternFill patternType="solid">
        <fgColor rgb="FFF8FF4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C9D"/>
        <bgColor indexed="64"/>
      </patternFill>
    </fill>
    <fill>
      <patternFill patternType="solid">
        <fgColor rgb="FF5CD6FF"/>
        <bgColor indexed="64"/>
      </patternFill>
    </fill>
    <fill>
      <patternFill patternType="solid">
        <fgColor rgb="FF9AFAAB"/>
        <bgColor indexed="64"/>
      </patternFill>
    </fill>
    <fill>
      <patternFill patternType="solid">
        <fgColor rgb="FFF1FA8C"/>
        <bgColor indexed="64"/>
      </patternFill>
    </fill>
    <fill>
      <patternFill patternType="solid">
        <fgColor rgb="FF0070C0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13" fillId="0" borderId="0"/>
  </cellStyleXfs>
  <cellXfs count="536">
    <xf numFmtId="0" fontId="0" fillId="0" borderId="0" xfId="0"/>
    <xf numFmtId="0" fontId="0" fillId="0" borderId="1" xfId="0" applyBorder="1"/>
    <xf numFmtId="0" fontId="0" fillId="0" borderId="14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19" xfId="0" applyBorder="1"/>
    <xf numFmtId="165" fontId="0" fillId="0" borderId="19" xfId="0" applyNumberFormat="1" applyBorder="1"/>
    <xf numFmtId="0" fontId="4" fillId="8" borderId="21" xfId="0" applyFont="1" applyFill="1" applyBorder="1"/>
    <xf numFmtId="0" fontId="4" fillId="8" borderId="22" xfId="0" applyFont="1" applyFill="1" applyBorder="1"/>
    <xf numFmtId="0" fontId="4" fillId="8" borderId="23" xfId="0" applyFont="1" applyFill="1" applyBorder="1"/>
    <xf numFmtId="49" fontId="4" fillId="8" borderId="22" xfId="0" applyNumberFormat="1" applyFont="1" applyFill="1" applyBorder="1"/>
    <xf numFmtId="164" fontId="4" fillId="8" borderId="22" xfId="0" applyNumberFormat="1" applyFont="1" applyFill="1" applyBorder="1"/>
    <xf numFmtId="164" fontId="4" fillId="8" borderId="24" xfId="0" applyNumberFormat="1" applyFont="1" applyFill="1" applyBorder="1"/>
    <xf numFmtId="14" fontId="0" fillId="0" borderId="19" xfId="0" applyNumberFormat="1" applyBorder="1"/>
    <xf numFmtId="49" fontId="0" fillId="0" borderId="19" xfId="0" applyNumberFormat="1" applyBorder="1"/>
    <xf numFmtId="164" fontId="0" fillId="0" borderId="19" xfId="0" applyNumberFormat="1" applyBorder="1" applyAlignment="1">
      <alignment horizontal="left"/>
    </xf>
    <xf numFmtId="164" fontId="0" fillId="0" borderId="25" xfId="0" applyNumberFormat="1" applyBorder="1" applyAlignment="1">
      <alignment horizontal="left"/>
    </xf>
    <xf numFmtId="0" fontId="0" fillId="0" borderId="20" xfId="0" applyBorder="1"/>
    <xf numFmtId="49" fontId="0" fillId="0" borderId="1" xfId="0" applyNumberFormat="1" applyBorder="1"/>
    <xf numFmtId="14" fontId="0" fillId="0" borderId="1" xfId="0" applyNumberFormat="1" applyBorder="1"/>
    <xf numFmtId="164" fontId="0" fillId="0" borderId="1" xfId="0" applyNumberFormat="1" applyBorder="1" applyAlignment="1">
      <alignment horizontal="left"/>
    </xf>
    <xf numFmtId="164" fontId="0" fillId="0" borderId="15" xfId="0" applyNumberFormat="1" applyBorder="1" applyAlignment="1">
      <alignment horizontal="left"/>
    </xf>
    <xf numFmtId="0" fontId="0" fillId="0" borderId="18" xfId="0" applyBorder="1"/>
    <xf numFmtId="14" fontId="0" fillId="0" borderId="8" xfId="0" applyNumberFormat="1" applyBorder="1"/>
    <xf numFmtId="49" fontId="0" fillId="0" borderId="8" xfId="0" applyNumberFormat="1" applyBorder="1"/>
    <xf numFmtId="164" fontId="0" fillId="0" borderId="8" xfId="0" applyNumberFormat="1" applyBorder="1" applyAlignment="1">
      <alignment horizontal="left"/>
    </xf>
    <xf numFmtId="164" fontId="0" fillId="0" borderId="16" xfId="0" applyNumberFormat="1" applyBorder="1" applyAlignment="1">
      <alignment horizontal="left"/>
    </xf>
    <xf numFmtId="165" fontId="0" fillId="0" borderId="17" xfId="0" applyNumberFormat="1" applyBorder="1"/>
    <xf numFmtId="0" fontId="0" fillId="0" borderId="12" xfId="0" applyBorder="1"/>
    <xf numFmtId="0" fontId="7" fillId="0" borderId="21" xfId="0" applyFont="1" applyBorder="1"/>
    <xf numFmtId="0" fontId="7" fillId="0" borderId="22" xfId="0" applyFont="1" applyBorder="1"/>
    <xf numFmtId="0" fontId="7" fillId="0" borderId="22" xfId="0" applyFont="1" applyBorder="1" applyAlignment="1">
      <alignment wrapText="1"/>
    </xf>
    <xf numFmtId="0" fontId="7" fillId="0" borderId="24" xfId="0" applyFont="1" applyBorder="1"/>
    <xf numFmtId="0" fontId="7" fillId="0" borderId="23" xfId="0" applyFont="1" applyBorder="1"/>
    <xf numFmtId="0" fontId="8" fillId="0" borderId="18" xfId="0" applyFont="1" applyBorder="1"/>
    <xf numFmtId="0" fontId="8" fillId="0" borderId="19" xfId="0" applyFont="1" applyBorder="1" applyAlignment="1">
      <alignment horizontal="right"/>
    </xf>
    <xf numFmtId="0" fontId="8" fillId="0" borderId="25" xfId="0" applyFont="1" applyBorder="1"/>
    <xf numFmtId="0" fontId="8" fillId="0" borderId="11" xfId="0" applyFont="1" applyBorder="1"/>
    <xf numFmtId="0" fontId="8" fillId="0" borderId="5" xfId="0" applyFont="1" applyBorder="1"/>
    <xf numFmtId="0" fontId="8" fillId="0" borderId="1" xfId="0" applyFont="1" applyBorder="1" applyAlignment="1">
      <alignment horizontal="right"/>
    </xf>
    <xf numFmtId="0" fontId="8" fillId="0" borderId="15" xfId="0" applyFont="1" applyBorder="1"/>
    <xf numFmtId="0" fontId="8" fillId="0" borderId="6" xfId="0" applyFont="1" applyBorder="1"/>
    <xf numFmtId="0" fontId="8" fillId="0" borderId="5" xfId="3" applyFont="1" applyFill="1" applyBorder="1"/>
    <xf numFmtId="0" fontId="8" fillId="0" borderId="1" xfId="0" applyFont="1" applyBorder="1"/>
    <xf numFmtId="0" fontId="8" fillId="0" borderId="5" xfId="1" applyFont="1" applyFill="1" applyBorder="1"/>
    <xf numFmtId="0" fontId="8" fillId="0" borderId="6" xfId="3" applyFont="1" applyFill="1" applyBorder="1"/>
    <xf numFmtId="0" fontId="8" fillId="0" borderId="5" xfId="2" applyFont="1" applyFill="1" applyBorder="1"/>
    <xf numFmtId="0" fontId="8" fillId="0" borderId="13" xfId="3" applyFont="1" applyFill="1" applyBorder="1"/>
    <xf numFmtId="0" fontId="8" fillId="0" borderId="14" xfId="0" applyFont="1" applyBorder="1" applyAlignment="1">
      <alignment horizontal="right"/>
    </xf>
    <xf numFmtId="0" fontId="8" fillId="0" borderId="26" xfId="0" applyFont="1" applyBorder="1"/>
    <xf numFmtId="0" fontId="8" fillId="0" borderId="9" xfId="0" applyFont="1" applyBorder="1"/>
    <xf numFmtId="0" fontId="8" fillId="0" borderId="2" xfId="0" applyFont="1" applyBorder="1"/>
    <xf numFmtId="0" fontId="8" fillId="0" borderId="3" xfId="0" applyFont="1" applyBorder="1" applyAlignment="1">
      <alignment horizontal="right"/>
    </xf>
    <xf numFmtId="0" fontId="8" fillId="0" borderId="3" xfId="0" applyFont="1" applyBorder="1"/>
    <xf numFmtId="0" fontId="8" fillId="0" borderId="4" xfId="0" applyFont="1" applyBorder="1"/>
    <xf numFmtId="0" fontId="8" fillId="0" borderId="20" xfId="0" applyFont="1" applyBorder="1"/>
    <xf numFmtId="0" fontId="8" fillId="0" borderId="7" xfId="0" applyFont="1" applyBorder="1"/>
    <xf numFmtId="0" fontId="8" fillId="0" borderId="8" xfId="0" applyFont="1" applyBorder="1" applyAlignment="1">
      <alignment horizontal="right"/>
    </xf>
    <xf numFmtId="0" fontId="8" fillId="0" borderId="8" xfId="0" applyFont="1" applyBorder="1"/>
    <xf numFmtId="0" fontId="8" fillId="0" borderId="19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0" xfId="0" applyFont="1"/>
    <xf numFmtId="0" fontId="8" fillId="0" borderId="27" xfId="0" applyFont="1" applyBorder="1"/>
    <xf numFmtId="0" fontId="7" fillId="9" borderId="21" xfId="0" applyFont="1" applyFill="1" applyBorder="1"/>
    <xf numFmtId="0" fontId="10" fillId="9" borderId="22" xfId="0" applyFont="1" applyFill="1" applyBorder="1" applyAlignment="1">
      <alignment wrapText="1"/>
    </xf>
    <xf numFmtId="0" fontId="10" fillId="9" borderId="23" xfId="0" applyFont="1" applyFill="1" applyBorder="1" applyAlignment="1">
      <alignment wrapText="1"/>
    </xf>
    <xf numFmtId="165" fontId="0" fillId="10" borderId="19" xfId="0" applyNumberFormat="1" applyFill="1" applyBorder="1"/>
    <xf numFmtId="165" fontId="0" fillId="11" borderId="20" xfId="0" applyNumberFormat="1" applyFill="1" applyBorder="1"/>
    <xf numFmtId="0" fontId="8" fillId="0" borderId="17" xfId="0" applyFont="1" applyBorder="1" applyAlignment="1">
      <alignment horizontal="right"/>
    </xf>
    <xf numFmtId="0" fontId="0" fillId="0" borderId="17" xfId="0" applyBorder="1"/>
    <xf numFmtId="165" fontId="0" fillId="10" borderId="17" xfId="0" applyNumberFormat="1" applyFill="1" applyBorder="1"/>
    <xf numFmtId="165" fontId="0" fillId="11" borderId="12" xfId="0" applyNumberFormat="1" applyFill="1" applyBorder="1"/>
    <xf numFmtId="0" fontId="8" fillId="5" borderId="5" xfId="0" applyFont="1" applyFill="1" applyBorder="1"/>
    <xf numFmtId="0" fontId="8" fillId="5" borderId="1" xfId="0" applyFont="1" applyFill="1" applyBorder="1" applyAlignment="1">
      <alignment horizontal="right"/>
    </xf>
    <xf numFmtId="0" fontId="8" fillId="5" borderId="1" xfId="0" applyFont="1" applyFill="1" applyBorder="1"/>
    <xf numFmtId="0" fontId="8" fillId="5" borderId="6" xfId="0" applyFont="1" applyFill="1" applyBorder="1"/>
    <xf numFmtId="0" fontId="8" fillId="5" borderId="15" xfId="0" applyFont="1" applyFill="1" applyBorder="1"/>
    <xf numFmtId="0" fontId="8" fillId="5" borderId="5" xfId="3" applyFont="1" applyFill="1" applyBorder="1"/>
    <xf numFmtId="0" fontId="4" fillId="0" borderId="0" xfId="0" applyFont="1"/>
    <xf numFmtId="0" fontId="11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6" xfId="0" applyBorder="1" applyAlignment="1">
      <alignment horizontal="left"/>
    </xf>
    <xf numFmtId="0" fontId="11" fillId="0" borderId="6" xfId="0" applyFont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0" xfId="0" applyAlignment="1">
      <alignment horizontal="left"/>
    </xf>
    <xf numFmtId="0" fontId="11" fillId="0" borderId="0" xfId="0" applyFont="1" applyAlignment="1">
      <alignment horizontal="left"/>
    </xf>
    <xf numFmtId="165" fontId="0" fillId="0" borderId="0" xfId="0" applyNumberFormat="1" applyAlignment="1">
      <alignment horizontal="left"/>
    </xf>
    <xf numFmtId="165" fontId="0" fillId="7" borderId="2" xfId="0" applyNumberFormat="1" applyFill="1" applyBorder="1" applyAlignment="1">
      <alignment horizontal="left"/>
    </xf>
    <xf numFmtId="165" fontId="0" fillId="7" borderId="3" xfId="0" applyNumberFormat="1" applyFill="1" applyBorder="1" applyAlignment="1">
      <alignment horizontal="left"/>
    </xf>
    <xf numFmtId="165" fontId="0" fillId="7" borderId="4" xfId="0" applyNumberFormat="1" applyFill="1" applyBorder="1" applyAlignment="1">
      <alignment horizontal="left"/>
    </xf>
    <xf numFmtId="165" fontId="0" fillId="7" borderId="5" xfId="0" applyNumberFormat="1" applyFill="1" applyBorder="1" applyAlignment="1">
      <alignment horizontal="left"/>
    </xf>
    <xf numFmtId="165" fontId="0" fillId="7" borderId="1" xfId="0" applyNumberFormat="1" applyFill="1" applyBorder="1" applyAlignment="1">
      <alignment horizontal="left"/>
    </xf>
    <xf numFmtId="165" fontId="0" fillId="7" borderId="6" xfId="0" applyNumberFormat="1" applyFill="1" applyBorder="1" applyAlignment="1">
      <alignment horizontal="left"/>
    </xf>
    <xf numFmtId="165" fontId="0" fillId="7" borderId="7" xfId="0" applyNumberFormat="1" applyFill="1" applyBorder="1" applyAlignment="1">
      <alignment horizontal="left"/>
    </xf>
    <xf numFmtId="165" fontId="0" fillId="7" borderId="8" xfId="0" applyNumberFormat="1" applyFill="1" applyBorder="1" applyAlignment="1">
      <alignment horizontal="left"/>
    </xf>
    <xf numFmtId="165" fontId="0" fillId="12" borderId="2" xfId="0" applyNumberFormat="1" applyFill="1" applyBorder="1" applyAlignment="1">
      <alignment horizontal="left"/>
    </xf>
    <xf numFmtId="165" fontId="0" fillId="12" borderId="3" xfId="0" applyNumberFormat="1" applyFill="1" applyBorder="1" applyAlignment="1">
      <alignment horizontal="left"/>
    </xf>
    <xf numFmtId="165" fontId="0" fillId="12" borderId="4" xfId="0" applyNumberFormat="1" applyFill="1" applyBorder="1" applyAlignment="1">
      <alignment horizontal="left"/>
    </xf>
    <xf numFmtId="165" fontId="0" fillId="12" borderId="5" xfId="0" applyNumberFormat="1" applyFill="1" applyBorder="1" applyAlignment="1">
      <alignment horizontal="left"/>
    </xf>
    <xf numFmtId="165" fontId="0" fillId="12" borderId="1" xfId="0" applyNumberFormat="1" applyFill="1" applyBorder="1" applyAlignment="1">
      <alignment horizontal="left"/>
    </xf>
    <xf numFmtId="165" fontId="0" fillId="12" borderId="6" xfId="0" applyNumberFormat="1" applyFill="1" applyBorder="1" applyAlignment="1">
      <alignment horizontal="left"/>
    </xf>
    <xf numFmtId="165" fontId="0" fillId="12" borderId="7" xfId="0" applyNumberFormat="1" applyFill="1" applyBorder="1" applyAlignment="1">
      <alignment horizontal="left"/>
    </xf>
    <xf numFmtId="165" fontId="0" fillId="12" borderId="8" xfId="0" applyNumberFormat="1" applyFill="1" applyBorder="1" applyAlignment="1">
      <alignment horizontal="left"/>
    </xf>
    <xf numFmtId="165" fontId="0" fillId="0" borderId="0" xfId="0" applyNumberFormat="1"/>
    <xf numFmtId="165" fontId="11" fillId="7" borderId="6" xfId="0" applyNumberFormat="1" applyFont="1" applyFill="1" applyBorder="1" applyAlignment="1">
      <alignment horizontal="left"/>
    </xf>
    <xf numFmtId="165" fontId="11" fillId="7" borderId="9" xfId="0" applyNumberFormat="1" applyFont="1" applyFill="1" applyBorder="1" applyAlignment="1">
      <alignment horizontal="left"/>
    </xf>
    <xf numFmtId="165" fontId="11" fillId="12" borderId="6" xfId="0" applyNumberFormat="1" applyFont="1" applyFill="1" applyBorder="1" applyAlignment="1">
      <alignment horizontal="left"/>
    </xf>
    <xf numFmtId="165" fontId="11" fillId="12" borderId="9" xfId="0" applyNumberFormat="1" applyFont="1" applyFill="1" applyBorder="1" applyAlignment="1">
      <alignment horizontal="left"/>
    </xf>
    <xf numFmtId="0" fontId="8" fillId="6" borderId="6" xfId="0" applyFont="1" applyFill="1" applyBorder="1" applyAlignment="1">
      <alignment horizontal="left"/>
    </xf>
    <xf numFmtId="0" fontId="8" fillId="6" borderId="9" xfId="0" applyFont="1" applyFill="1" applyBorder="1" applyAlignment="1">
      <alignment horizontal="left"/>
    </xf>
    <xf numFmtId="0" fontId="13" fillId="0" borderId="0" xfId="4"/>
    <xf numFmtId="165" fontId="0" fillId="7" borderId="9" xfId="0" applyNumberFormat="1" applyFill="1" applyBorder="1" applyAlignment="1">
      <alignment horizontal="left"/>
    </xf>
    <xf numFmtId="0" fontId="14" fillId="0" borderId="0" xfId="4" applyFont="1"/>
    <xf numFmtId="165" fontId="11" fillId="12" borderId="9" xfId="4" applyNumberFormat="1" applyFont="1" applyFill="1" applyBorder="1" applyAlignment="1">
      <alignment horizontal="center"/>
    </xf>
    <xf numFmtId="165" fontId="11" fillId="12" borderId="8" xfId="4" applyNumberFormat="1" applyFont="1" applyFill="1" applyBorder="1" applyAlignment="1">
      <alignment horizontal="center"/>
    </xf>
    <xf numFmtId="165" fontId="11" fillId="12" borderId="7" xfId="4" applyNumberFormat="1" applyFont="1" applyFill="1" applyBorder="1" applyAlignment="1">
      <alignment horizontal="center"/>
    </xf>
    <xf numFmtId="165" fontId="11" fillId="12" borderId="6" xfId="4" applyNumberFormat="1" applyFont="1" applyFill="1" applyBorder="1" applyAlignment="1">
      <alignment horizontal="center"/>
    </xf>
    <xf numFmtId="165" fontId="11" fillId="12" borderId="1" xfId="4" applyNumberFormat="1" applyFont="1" applyFill="1" applyBorder="1" applyAlignment="1">
      <alignment horizontal="center"/>
    </xf>
    <xf numFmtId="165" fontId="11" fillId="12" borderId="5" xfId="4" applyNumberFormat="1" applyFont="1" applyFill="1" applyBorder="1" applyAlignment="1">
      <alignment horizontal="center"/>
    </xf>
    <xf numFmtId="165" fontId="11" fillId="12" borderId="4" xfId="4" applyNumberFormat="1" applyFont="1" applyFill="1" applyBorder="1" applyAlignment="1">
      <alignment horizontal="center"/>
    </xf>
    <xf numFmtId="165" fontId="11" fillId="12" borderId="3" xfId="4" applyNumberFormat="1" applyFont="1" applyFill="1" applyBorder="1" applyAlignment="1">
      <alignment horizontal="center"/>
    </xf>
    <xf numFmtId="165" fontId="11" fillId="12" borderId="2" xfId="4" applyNumberFormat="1" applyFont="1" applyFill="1" applyBorder="1" applyAlignment="1">
      <alignment horizontal="center"/>
    </xf>
    <xf numFmtId="0" fontId="11" fillId="0" borderId="0" xfId="4" applyFont="1" applyAlignment="1">
      <alignment horizontal="center"/>
    </xf>
    <xf numFmtId="0" fontId="8" fillId="8" borderId="29" xfId="0" applyFont="1" applyFill="1" applyBorder="1"/>
    <xf numFmtId="0" fontId="8" fillId="8" borderId="32" xfId="0" applyFont="1" applyFill="1" applyBorder="1"/>
    <xf numFmtId="0" fontId="0" fillId="6" borderId="2" xfId="0" applyFill="1" applyBorder="1" applyAlignment="1">
      <alignment horizontal="left"/>
    </xf>
    <xf numFmtId="0" fontId="0" fillId="6" borderId="3" xfId="0" applyFill="1" applyBorder="1" applyAlignment="1">
      <alignment horizontal="left"/>
    </xf>
    <xf numFmtId="0" fontId="8" fillId="6" borderId="3" xfId="0" applyFont="1" applyFill="1" applyBorder="1"/>
    <xf numFmtId="0" fontId="0" fillId="6" borderId="4" xfId="0" applyFill="1" applyBorder="1" applyAlignment="1">
      <alignment horizontal="left"/>
    </xf>
    <xf numFmtId="0" fontId="0" fillId="6" borderId="5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8" fillId="6" borderId="1" xfId="0" applyFont="1" applyFill="1" applyBorder="1"/>
    <xf numFmtId="0" fontId="0" fillId="6" borderId="6" xfId="0" applyFill="1" applyBorder="1" applyAlignment="1">
      <alignment horizontal="left"/>
    </xf>
    <xf numFmtId="0" fontId="0" fillId="6" borderId="7" xfId="0" applyFill="1" applyBorder="1" applyAlignment="1">
      <alignment horizontal="left"/>
    </xf>
    <xf numFmtId="0" fontId="0" fillId="6" borderId="8" xfId="0" applyFill="1" applyBorder="1" applyAlignment="1">
      <alignment horizontal="left"/>
    </xf>
    <xf numFmtId="0" fontId="0" fillId="6" borderId="9" xfId="0" applyFill="1" applyBorder="1" applyAlignment="1">
      <alignment horizontal="left"/>
    </xf>
    <xf numFmtId="0" fontId="0" fillId="0" borderId="6" xfId="0" applyBorder="1"/>
    <xf numFmtId="0" fontId="0" fillId="0" borderId="4" xfId="0" applyBorder="1"/>
    <xf numFmtId="0" fontId="0" fillId="0" borderId="9" xfId="0" applyBorder="1"/>
    <xf numFmtId="2" fontId="8" fillId="8" borderId="32" xfId="0" applyNumberFormat="1" applyFont="1" applyFill="1" applyBorder="1"/>
    <xf numFmtId="2" fontId="8" fillId="8" borderId="29" xfId="0" applyNumberFormat="1" applyFont="1" applyFill="1" applyBorder="1"/>
    <xf numFmtId="2" fontId="8" fillId="12" borderId="3" xfId="0" applyNumberFormat="1" applyFont="1" applyFill="1" applyBorder="1" applyAlignment="1">
      <alignment horizontal="left"/>
    </xf>
    <xf numFmtId="2" fontId="8" fillId="12" borderId="1" xfId="0" applyNumberFormat="1" applyFont="1" applyFill="1" applyBorder="1" applyAlignment="1">
      <alignment horizontal="left"/>
    </xf>
    <xf numFmtId="0" fontId="4" fillId="0" borderId="0" xfId="4" applyFont="1"/>
    <xf numFmtId="0" fontId="12" fillId="0" borderId="0" xfId="4" applyFont="1"/>
    <xf numFmtId="0" fontId="12" fillId="0" borderId="0" xfId="0" applyFont="1"/>
    <xf numFmtId="0" fontId="12" fillId="6" borderId="2" xfId="0" applyFont="1" applyFill="1" applyBorder="1" applyAlignment="1">
      <alignment horizontal="left"/>
    </xf>
    <xf numFmtId="0" fontId="12" fillId="6" borderId="3" xfId="0" applyFont="1" applyFill="1" applyBorder="1" applyAlignment="1">
      <alignment horizontal="left"/>
    </xf>
    <xf numFmtId="0" fontId="12" fillId="8" borderId="36" xfId="0" applyFont="1" applyFill="1" applyBorder="1" applyAlignment="1">
      <alignment horizontal="left"/>
    </xf>
    <xf numFmtId="0" fontId="12" fillId="6" borderId="5" xfId="0" applyFont="1" applyFill="1" applyBorder="1" applyAlignment="1">
      <alignment horizontal="left"/>
    </xf>
    <xf numFmtId="0" fontId="12" fillId="6" borderId="1" xfId="0" applyFont="1" applyFill="1" applyBorder="1" applyAlignment="1">
      <alignment horizontal="left"/>
    </xf>
    <xf numFmtId="0" fontId="12" fillId="8" borderId="32" xfId="0" applyFont="1" applyFill="1" applyBorder="1" applyAlignment="1">
      <alignment horizontal="left"/>
    </xf>
    <xf numFmtId="0" fontId="12" fillId="8" borderId="31" xfId="0" applyFont="1" applyFill="1" applyBorder="1" applyAlignment="1">
      <alignment horizontal="left"/>
    </xf>
    <xf numFmtId="0" fontId="12" fillId="8" borderId="33" xfId="0" applyFont="1" applyFill="1" applyBorder="1" applyAlignment="1">
      <alignment horizontal="left"/>
    </xf>
    <xf numFmtId="0" fontId="12" fillId="8" borderId="30" xfId="0" applyFont="1" applyFill="1" applyBorder="1" applyAlignment="1">
      <alignment horizontal="left"/>
    </xf>
    <xf numFmtId="0" fontId="12" fillId="8" borderId="29" xfId="0" applyFont="1" applyFill="1" applyBorder="1" applyAlignment="1">
      <alignment horizontal="left"/>
    </xf>
    <xf numFmtId="0" fontId="12" fillId="8" borderId="28" xfId="0" applyFont="1" applyFill="1" applyBorder="1" applyAlignment="1">
      <alignment horizontal="left"/>
    </xf>
    <xf numFmtId="2" fontId="12" fillId="12" borderId="2" xfId="0" applyNumberFormat="1" applyFont="1" applyFill="1" applyBorder="1" applyAlignment="1">
      <alignment horizontal="left"/>
    </xf>
    <xf numFmtId="2" fontId="12" fillId="12" borderId="3" xfId="0" applyNumberFormat="1" applyFont="1" applyFill="1" applyBorder="1" applyAlignment="1">
      <alignment horizontal="left"/>
    </xf>
    <xf numFmtId="2" fontId="12" fillId="8" borderId="36" xfId="0" applyNumberFormat="1" applyFont="1" applyFill="1" applyBorder="1" applyAlignment="1">
      <alignment horizontal="left"/>
    </xf>
    <xf numFmtId="2" fontId="12" fillId="12" borderId="5" xfId="0" applyNumberFormat="1" applyFont="1" applyFill="1" applyBorder="1" applyAlignment="1">
      <alignment horizontal="left"/>
    </xf>
    <xf numFmtId="2" fontId="12" fillId="12" borderId="1" xfId="0" applyNumberFormat="1" applyFont="1" applyFill="1" applyBorder="1" applyAlignment="1">
      <alignment horizontal="left"/>
    </xf>
    <xf numFmtId="2" fontId="12" fillId="8" borderId="32" xfId="0" applyNumberFormat="1" applyFont="1" applyFill="1" applyBorder="1" applyAlignment="1">
      <alignment horizontal="left"/>
    </xf>
    <xf numFmtId="2" fontId="12" fillId="8" borderId="31" xfId="0" applyNumberFormat="1" applyFont="1" applyFill="1" applyBorder="1" applyAlignment="1">
      <alignment horizontal="left"/>
    </xf>
    <xf numFmtId="2" fontId="12" fillId="8" borderId="33" xfId="0" applyNumberFormat="1" applyFont="1" applyFill="1" applyBorder="1" applyAlignment="1">
      <alignment horizontal="left"/>
    </xf>
    <xf numFmtId="2" fontId="12" fillId="8" borderId="30" xfId="0" applyNumberFormat="1" applyFont="1" applyFill="1" applyBorder="1" applyAlignment="1">
      <alignment horizontal="left"/>
    </xf>
    <xf numFmtId="2" fontId="12" fillId="8" borderId="29" xfId="0" applyNumberFormat="1" applyFont="1" applyFill="1" applyBorder="1" applyAlignment="1">
      <alignment horizontal="left"/>
    </xf>
    <xf numFmtId="2" fontId="12" fillId="8" borderId="28" xfId="0" applyNumberFormat="1" applyFont="1" applyFill="1" applyBorder="1" applyAlignment="1">
      <alignment horizontal="left"/>
    </xf>
    <xf numFmtId="2" fontId="12" fillId="7" borderId="2" xfId="0" applyNumberFormat="1" applyFont="1" applyFill="1" applyBorder="1" applyAlignment="1">
      <alignment horizontal="left"/>
    </xf>
    <xf numFmtId="2" fontId="12" fillId="7" borderId="1" xfId="0" applyNumberFormat="1" applyFont="1" applyFill="1" applyBorder="1" applyAlignment="1">
      <alignment horizontal="left"/>
    </xf>
    <xf numFmtId="2" fontId="12" fillId="7" borderId="3" xfId="0" applyNumberFormat="1" applyFont="1" applyFill="1" applyBorder="1" applyAlignment="1">
      <alignment horizontal="left"/>
    </xf>
    <xf numFmtId="2" fontId="12" fillId="7" borderId="5" xfId="0" applyNumberFormat="1" applyFont="1" applyFill="1" applyBorder="1" applyAlignment="1">
      <alignment horizontal="left"/>
    </xf>
    <xf numFmtId="0" fontId="11" fillId="0" borderId="0" xfId="4" applyFont="1" applyAlignment="1">
      <alignment horizontal="right"/>
    </xf>
    <xf numFmtId="0" fontId="15" fillId="13" borderId="0" xfId="4" applyFont="1" applyFill="1"/>
    <xf numFmtId="0" fontId="15" fillId="14" borderId="0" xfId="4" applyFont="1" applyFill="1"/>
    <xf numFmtId="0" fontId="15" fillId="15" borderId="0" xfId="4" applyFont="1" applyFill="1"/>
    <xf numFmtId="0" fontId="15" fillId="16" borderId="0" xfId="4" applyFont="1" applyFill="1"/>
    <xf numFmtId="0" fontId="10" fillId="17" borderId="0" xfId="4" applyFont="1" applyFill="1"/>
    <xf numFmtId="0" fontId="10" fillId="18" borderId="0" xfId="4" applyFont="1" applyFill="1"/>
    <xf numFmtId="0" fontId="10" fillId="19" borderId="0" xfId="4" applyFont="1" applyFill="1"/>
    <xf numFmtId="0" fontId="10" fillId="20" borderId="0" xfId="4" applyFont="1" applyFill="1"/>
    <xf numFmtId="0" fontId="10" fillId="21" borderId="0" xfId="4" applyFont="1" applyFill="1"/>
    <xf numFmtId="0" fontId="10" fillId="22" borderId="0" xfId="4" applyFont="1" applyFill="1"/>
    <xf numFmtId="0" fontId="10" fillId="23" borderId="0" xfId="4" applyFont="1" applyFill="1"/>
    <xf numFmtId="0" fontId="10" fillId="24" borderId="0" xfId="4" applyFont="1" applyFill="1"/>
    <xf numFmtId="0" fontId="10" fillId="0" borderId="0" xfId="4" applyFont="1"/>
    <xf numFmtId="0" fontId="11" fillId="0" borderId="0" xfId="4" applyFont="1"/>
    <xf numFmtId="0" fontId="10" fillId="0" borderId="0" xfId="4" applyFont="1" applyAlignment="1">
      <alignment horizontal="left"/>
    </xf>
    <xf numFmtId="0" fontId="11" fillId="0" borderId="0" xfId="4" applyFont="1" applyAlignment="1">
      <alignment horizontal="left"/>
    </xf>
    <xf numFmtId="0" fontId="10" fillId="0" borderId="0" xfId="4" applyFont="1" applyAlignment="1">
      <alignment horizontal="right"/>
    </xf>
    <xf numFmtId="0" fontId="0" fillId="0" borderId="2" xfId="0" applyBorder="1"/>
    <xf numFmtId="0" fontId="15" fillId="25" borderId="0" xfId="4" applyFont="1" applyFill="1"/>
    <xf numFmtId="0" fontId="15" fillId="0" borderId="0" xfId="4" applyFont="1"/>
    <xf numFmtId="0" fontId="15" fillId="0" borderId="0" xfId="4" applyFont="1" applyAlignment="1">
      <alignment horizontal="right"/>
    </xf>
    <xf numFmtId="0" fontId="16" fillId="0" borderId="0" xfId="4" applyFont="1" applyAlignment="1">
      <alignment horizontal="left"/>
    </xf>
    <xf numFmtId="0" fontId="15" fillId="26" borderId="0" xfId="4" applyFont="1" applyFill="1"/>
    <xf numFmtId="0" fontId="15" fillId="27" borderId="0" xfId="4" applyFont="1" applyFill="1"/>
    <xf numFmtId="0" fontId="15" fillId="28" borderId="0" xfId="4" applyFont="1" applyFill="1"/>
    <xf numFmtId="0" fontId="7" fillId="29" borderId="0" xfId="4" applyFont="1" applyFill="1"/>
    <xf numFmtId="0" fontId="7" fillId="0" borderId="0" xfId="4" applyFont="1"/>
    <xf numFmtId="0" fontId="7" fillId="30" borderId="0" xfId="4" applyFont="1" applyFill="1"/>
    <xf numFmtId="0" fontId="7" fillId="31" borderId="0" xfId="4" applyFont="1" applyFill="1"/>
    <xf numFmtId="0" fontId="7" fillId="32" borderId="0" xfId="4" applyFont="1" applyFill="1"/>
    <xf numFmtId="0" fontId="11" fillId="0" borderId="0" xfId="4" quotePrefix="1" applyFont="1"/>
    <xf numFmtId="0" fontId="4" fillId="5" borderId="0" xfId="4" applyFont="1" applyFill="1" applyAlignment="1">
      <alignment horizontal="right"/>
    </xf>
    <xf numFmtId="0" fontId="4" fillId="5" borderId="0" xfId="4" applyFont="1" applyFill="1" applyAlignment="1">
      <alignment horizontal="left"/>
    </xf>
    <xf numFmtId="0" fontId="17" fillId="0" borderId="0" xfId="4" applyFont="1"/>
    <xf numFmtId="0" fontId="18" fillId="0" borderId="0" xfId="4" applyFont="1"/>
    <xf numFmtId="0" fontId="17" fillId="0" borderId="0" xfId="4" applyFont="1" applyAlignment="1">
      <alignment horizontal="left"/>
    </xf>
    <xf numFmtId="0" fontId="18" fillId="0" borderId="0" xfId="4" applyFont="1" applyAlignment="1">
      <alignment horizontal="left"/>
    </xf>
    <xf numFmtId="0" fontId="17" fillId="0" borderId="37" xfId="4" applyFont="1" applyBorder="1" applyAlignment="1">
      <alignment horizontal="left"/>
    </xf>
    <xf numFmtId="0" fontId="17" fillId="0" borderId="38" xfId="4" applyFont="1" applyBorder="1" applyAlignment="1">
      <alignment horizontal="left" wrapText="1"/>
    </xf>
    <xf numFmtId="0" fontId="17" fillId="0" borderId="10" xfId="4" applyFont="1" applyBorder="1" applyAlignment="1">
      <alignment horizontal="left" wrapText="1"/>
    </xf>
    <xf numFmtId="0" fontId="17" fillId="0" borderId="39" xfId="4" applyFont="1" applyBorder="1" applyAlignment="1">
      <alignment horizontal="left" wrapText="1"/>
    </xf>
    <xf numFmtId="0" fontId="17" fillId="0" borderId="40" xfId="4" applyFont="1" applyBorder="1" applyAlignment="1">
      <alignment horizontal="left" wrapText="1"/>
    </xf>
    <xf numFmtId="0" fontId="17" fillId="0" borderId="41" xfId="4" applyFont="1" applyBorder="1" applyAlignment="1">
      <alignment horizontal="left" wrapText="1"/>
    </xf>
    <xf numFmtId="0" fontId="18" fillId="0" borderId="2" xfId="4" applyFont="1" applyBorder="1" applyAlignment="1">
      <alignment horizontal="left" vertical="center"/>
    </xf>
    <xf numFmtId="0" fontId="18" fillId="0" borderId="3" xfId="4" applyFont="1" applyBorder="1" applyAlignment="1">
      <alignment horizontal="left" vertical="center"/>
    </xf>
    <xf numFmtId="0" fontId="18" fillId="0" borderId="4" xfId="4" applyFont="1" applyBorder="1" applyAlignment="1">
      <alignment horizontal="left" vertical="center"/>
    </xf>
    <xf numFmtId="0" fontId="18" fillId="0" borderId="18" xfId="4" applyFont="1" applyBorder="1" applyAlignment="1">
      <alignment horizontal="left" wrapText="1"/>
    </xf>
    <xf numFmtId="0" fontId="18" fillId="0" borderId="19" xfId="4" applyFont="1" applyBorder="1" applyAlignment="1">
      <alignment horizontal="left"/>
    </xf>
    <xf numFmtId="0" fontId="18" fillId="0" borderId="20" xfId="4" applyFont="1" applyBorder="1" applyAlignment="1">
      <alignment horizontal="left"/>
    </xf>
    <xf numFmtId="0" fontId="18" fillId="0" borderId="5" xfId="4" applyFont="1" applyBorder="1" applyAlignment="1">
      <alignment horizontal="left" vertical="center"/>
    </xf>
    <xf numFmtId="0" fontId="18" fillId="0" borderId="1" xfId="4" applyFont="1" applyBorder="1" applyAlignment="1">
      <alignment horizontal="left" vertical="center"/>
    </xf>
    <xf numFmtId="0" fontId="18" fillId="0" borderId="6" xfId="4" applyFont="1" applyBorder="1" applyAlignment="1">
      <alignment horizontal="left" vertical="center"/>
    </xf>
    <xf numFmtId="0" fontId="18" fillId="0" borderId="5" xfId="4" applyFont="1" applyBorder="1" applyAlignment="1">
      <alignment horizontal="left"/>
    </xf>
    <xf numFmtId="0" fontId="18" fillId="0" borderId="1" xfId="4" applyFont="1" applyBorder="1" applyAlignment="1">
      <alignment horizontal="left"/>
    </xf>
    <xf numFmtId="0" fontId="18" fillId="0" borderId="7" xfId="4" applyFont="1" applyBorder="1" applyAlignment="1">
      <alignment horizontal="left" vertical="center"/>
    </xf>
    <xf numFmtId="0" fontId="18" fillId="0" borderId="8" xfId="4" applyFont="1" applyBorder="1" applyAlignment="1">
      <alignment horizontal="left" vertical="center"/>
    </xf>
    <xf numFmtId="0" fontId="18" fillId="0" borderId="9" xfId="4" applyFont="1" applyBorder="1" applyAlignment="1">
      <alignment horizontal="left" vertical="center"/>
    </xf>
    <xf numFmtId="0" fontId="18" fillId="0" borderId="13" xfId="4" applyFont="1" applyBorder="1" applyAlignment="1">
      <alignment horizontal="left"/>
    </xf>
    <xf numFmtId="0" fontId="18" fillId="0" borderId="14" xfId="4" applyFont="1" applyBorder="1" applyAlignment="1">
      <alignment horizontal="left"/>
    </xf>
    <xf numFmtId="0" fontId="17" fillId="0" borderId="42" xfId="4" applyFont="1" applyBorder="1" applyAlignment="1">
      <alignment horizontal="right" vertical="center"/>
    </xf>
    <xf numFmtId="0" fontId="17" fillId="0" borderId="17" xfId="4" applyFont="1" applyBorder="1" applyAlignment="1">
      <alignment horizontal="right" vertical="center"/>
    </xf>
    <xf numFmtId="0" fontId="17" fillId="0" borderId="12" xfId="4" applyFont="1" applyBorder="1" applyAlignment="1">
      <alignment horizontal="right" vertical="center"/>
    </xf>
    <xf numFmtId="0" fontId="17" fillId="0" borderId="39" xfId="4" applyFont="1" applyBorder="1" applyAlignment="1">
      <alignment horizontal="right"/>
    </xf>
    <xf numFmtId="0" fontId="17" fillId="0" borderId="40" xfId="4" applyFont="1" applyBorder="1" applyAlignment="1">
      <alignment horizontal="right"/>
    </xf>
    <xf numFmtId="0" fontId="17" fillId="0" borderId="41" xfId="4" applyFont="1" applyBorder="1" applyAlignment="1">
      <alignment horizontal="right"/>
    </xf>
    <xf numFmtId="0" fontId="17" fillId="0" borderId="0" xfId="4" applyFont="1" applyAlignment="1">
      <alignment horizontal="center" vertical="center"/>
    </xf>
    <xf numFmtId="0" fontId="12" fillId="0" borderId="0" xfId="4" applyFont="1" applyAlignment="1">
      <alignment horizontal="left"/>
    </xf>
    <xf numFmtId="0" fontId="17" fillId="0" borderId="37" xfId="4" applyFont="1" applyBorder="1" applyAlignment="1">
      <alignment horizontal="left" wrapText="1"/>
    </xf>
    <xf numFmtId="0" fontId="17" fillId="0" borderId="0" xfId="4" applyFont="1" applyAlignment="1">
      <alignment horizontal="left" wrapText="1"/>
    </xf>
    <xf numFmtId="0" fontId="18" fillId="0" borderId="2" xfId="4" applyFont="1" applyBorder="1" applyAlignment="1">
      <alignment horizontal="left" vertical="center" wrapText="1"/>
    </xf>
    <xf numFmtId="0" fontId="18" fillId="0" borderId="3" xfId="4" applyFont="1" applyBorder="1" applyAlignment="1">
      <alignment horizontal="left" vertical="center" wrapText="1"/>
    </xf>
    <xf numFmtId="0" fontId="18" fillId="0" borderId="4" xfId="4" applyFont="1" applyBorder="1" applyAlignment="1">
      <alignment horizontal="left" vertical="center" wrapText="1"/>
    </xf>
    <xf numFmtId="0" fontId="18" fillId="0" borderId="0" xfId="4" applyFont="1" applyAlignment="1">
      <alignment horizontal="left" vertical="center" wrapText="1"/>
    </xf>
    <xf numFmtId="0" fontId="18" fillId="0" borderId="2" xfId="4" applyFont="1" applyBorder="1" applyAlignment="1">
      <alignment horizontal="left"/>
    </xf>
    <xf numFmtId="0" fontId="18" fillId="0" borderId="4" xfId="4" applyFont="1" applyBorder="1" applyAlignment="1">
      <alignment horizontal="left"/>
    </xf>
    <xf numFmtId="0" fontId="18" fillId="0" borderId="7" xfId="4" applyFont="1" applyBorder="1" applyAlignment="1">
      <alignment horizontal="left" vertical="center" wrapText="1"/>
    </xf>
    <xf numFmtId="0" fontId="18" fillId="0" borderId="8" xfId="4" applyFont="1" applyBorder="1" applyAlignment="1">
      <alignment horizontal="left" vertical="center" wrapText="1"/>
    </xf>
    <xf numFmtId="0" fontId="18" fillId="0" borderId="9" xfId="4" applyFont="1" applyBorder="1" applyAlignment="1">
      <alignment horizontal="left" vertical="center" wrapText="1"/>
    </xf>
    <xf numFmtId="0" fontId="18" fillId="0" borderId="5" xfId="4" applyFont="1" applyBorder="1" applyAlignment="1">
      <alignment horizontal="left" wrapText="1"/>
    </xf>
    <xf numFmtId="0" fontId="18" fillId="0" borderId="6" xfId="4" applyFont="1" applyBorder="1" applyAlignment="1">
      <alignment horizontal="left"/>
    </xf>
    <xf numFmtId="0" fontId="17" fillId="0" borderId="42" xfId="4" applyFont="1" applyBorder="1" applyAlignment="1">
      <alignment horizontal="right" vertical="center" wrapText="1"/>
    </xf>
    <xf numFmtId="0" fontId="17" fillId="0" borderId="17" xfId="4" applyFont="1" applyBorder="1" applyAlignment="1">
      <alignment horizontal="right" vertical="center" wrapText="1"/>
    </xf>
    <xf numFmtId="0" fontId="17" fillId="0" borderId="12" xfId="4" applyFont="1" applyBorder="1" applyAlignment="1">
      <alignment horizontal="right" vertical="center" wrapText="1"/>
    </xf>
    <xf numFmtId="0" fontId="17" fillId="0" borderId="0" xfId="4" applyFont="1" applyAlignment="1">
      <alignment horizontal="right" vertical="center" wrapText="1"/>
    </xf>
    <xf numFmtId="0" fontId="18" fillId="0" borderId="7" xfId="4" applyFont="1" applyBorder="1" applyAlignment="1">
      <alignment horizontal="left"/>
    </xf>
    <xf numFmtId="0" fontId="18" fillId="0" borderId="9" xfId="4" applyFont="1" applyBorder="1" applyAlignment="1">
      <alignment horizontal="left"/>
    </xf>
    <xf numFmtId="0" fontId="17" fillId="0" borderId="42" xfId="4" applyFont="1" applyBorder="1" applyAlignment="1">
      <alignment horizontal="right"/>
    </xf>
    <xf numFmtId="0" fontId="17" fillId="0" borderId="12" xfId="4" applyFont="1" applyBorder="1" applyAlignment="1">
      <alignment horizontal="right"/>
    </xf>
    <xf numFmtId="0" fontId="4" fillId="6" borderId="0" xfId="4" applyFont="1" applyFill="1" applyAlignment="1">
      <alignment horizontal="right"/>
    </xf>
    <xf numFmtId="0" fontId="4" fillId="6" borderId="0" xfId="4" applyFont="1" applyFill="1" applyAlignment="1">
      <alignment horizontal="left"/>
    </xf>
    <xf numFmtId="165" fontId="11" fillId="0" borderId="0" xfId="4" applyNumberFormat="1" applyFont="1" applyAlignment="1">
      <alignment horizontal="left"/>
    </xf>
    <xf numFmtId="165" fontId="11" fillId="0" borderId="0" xfId="4" applyNumberFormat="1" applyFont="1" applyAlignment="1">
      <alignment horizontal="center"/>
    </xf>
    <xf numFmtId="0" fontId="4" fillId="33" borderId="0" xfId="4" applyFont="1" applyFill="1" applyAlignment="1">
      <alignment horizontal="right"/>
    </xf>
    <xf numFmtId="0" fontId="4" fillId="33" borderId="0" xfId="4" applyFont="1" applyFill="1" applyAlignment="1">
      <alignment horizontal="left"/>
    </xf>
    <xf numFmtId="0" fontId="12" fillId="34" borderId="2" xfId="0" applyFont="1" applyFill="1" applyBorder="1" applyAlignment="1">
      <alignment horizontal="left"/>
    </xf>
    <xf numFmtId="0" fontId="12" fillId="34" borderId="3" xfId="0" applyFont="1" applyFill="1" applyBorder="1" applyAlignment="1">
      <alignment horizontal="left"/>
    </xf>
    <xf numFmtId="0" fontId="8" fillId="34" borderId="3" xfId="0" applyFont="1" applyFill="1" applyBorder="1"/>
    <xf numFmtId="0" fontId="12" fillId="34" borderId="5" xfId="0" applyFont="1" applyFill="1" applyBorder="1" applyAlignment="1">
      <alignment horizontal="left"/>
    </xf>
    <xf numFmtId="0" fontId="12" fillId="34" borderId="1" xfId="0" applyFont="1" applyFill="1" applyBorder="1" applyAlignment="1">
      <alignment horizontal="left"/>
    </xf>
    <xf numFmtId="0" fontId="8" fillId="34" borderId="1" xfId="0" applyFont="1" applyFill="1" applyBorder="1"/>
    <xf numFmtId="165" fontId="11" fillId="8" borderId="33" xfId="4" applyNumberFormat="1" applyFont="1" applyFill="1" applyBorder="1" applyAlignment="1">
      <alignment horizontal="center"/>
    </xf>
    <xf numFmtId="165" fontId="11" fillId="8" borderId="32" xfId="4" applyNumberFormat="1" applyFont="1" applyFill="1" applyBorder="1" applyAlignment="1">
      <alignment horizontal="center"/>
    </xf>
    <xf numFmtId="165" fontId="11" fillId="8" borderId="31" xfId="4" applyNumberFormat="1" applyFont="1" applyFill="1" applyBorder="1" applyAlignment="1">
      <alignment horizontal="center"/>
    </xf>
    <xf numFmtId="165" fontId="11" fillId="8" borderId="30" xfId="4" applyNumberFormat="1" applyFont="1" applyFill="1" applyBorder="1" applyAlignment="1">
      <alignment horizontal="center"/>
    </xf>
    <xf numFmtId="165" fontId="11" fillId="8" borderId="29" xfId="4" applyNumberFormat="1" applyFont="1" applyFill="1" applyBorder="1" applyAlignment="1">
      <alignment horizontal="center"/>
    </xf>
    <xf numFmtId="165" fontId="11" fillId="8" borderId="28" xfId="4" applyNumberFormat="1" applyFont="1" applyFill="1" applyBorder="1" applyAlignment="1">
      <alignment horizontal="center"/>
    </xf>
    <xf numFmtId="0" fontId="11" fillId="0" borderId="25" xfId="0" applyFont="1" applyBorder="1"/>
    <xf numFmtId="0" fontId="0" fillId="0" borderId="43" xfId="0" applyBorder="1"/>
    <xf numFmtId="0" fontId="11" fillId="0" borderId="15" xfId="0" applyFont="1" applyBorder="1"/>
    <xf numFmtId="0" fontId="8" fillId="0" borderId="42" xfId="0" applyFont="1" applyBorder="1"/>
    <xf numFmtId="0" fontId="11" fillId="0" borderId="16" xfId="0" applyFont="1" applyBorder="1"/>
    <xf numFmtId="0" fontId="8" fillId="0" borderId="7" xfId="2" applyFont="1" applyFill="1" applyBorder="1"/>
    <xf numFmtId="165" fontId="0" fillId="10" borderId="1" xfId="0" applyNumberFormat="1" applyFill="1" applyBorder="1"/>
    <xf numFmtId="165" fontId="0" fillId="11" borderId="6" xfId="0" applyNumberFormat="1" applyFill="1" applyBorder="1"/>
    <xf numFmtId="0" fontId="11" fillId="0" borderId="1" xfId="0" applyFont="1" applyBorder="1"/>
    <xf numFmtId="165" fontId="0" fillId="10" borderId="14" xfId="0" applyNumberFormat="1" applyFill="1" applyBorder="1"/>
    <xf numFmtId="165" fontId="0" fillId="11" borderId="35" xfId="0" applyNumberFormat="1" applyFill="1" applyBorder="1"/>
    <xf numFmtId="165" fontId="0" fillId="10" borderId="3" xfId="0" applyNumberFormat="1" applyFill="1" applyBorder="1"/>
    <xf numFmtId="165" fontId="0" fillId="11" borderId="4" xfId="0" applyNumberFormat="1" applyFill="1" applyBorder="1"/>
    <xf numFmtId="165" fontId="0" fillId="10" borderId="8" xfId="0" applyNumberFormat="1" applyFill="1" applyBorder="1"/>
    <xf numFmtId="165" fontId="0" fillId="11" borderId="9" xfId="0" applyNumberFormat="1" applyFill="1" applyBorder="1"/>
    <xf numFmtId="0" fontId="0" fillId="35" borderId="1" xfId="0" applyFill="1" applyBorder="1"/>
    <xf numFmtId="0" fontId="12" fillId="0" borderId="46" xfId="4" applyFont="1" applyBorder="1"/>
    <xf numFmtId="0" fontId="4" fillId="0" borderId="44" xfId="4" applyFont="1" applyBorder="1"/>
    <xf numFmtId="0" fontId="12" fillId="0" borderId="44" xfId="4" applyFont="1" applyBorder="1"/>
    <xf numFmtId="0" fontId="12" fillId="0" borderId="47" xfId="4" applyFont="1" applyBorder="1"/>
    <xf numFmtId="0" fontId="4" fillId="0" borderId="37" xfId="4" applyFont="1" applyBorder="1" applyAlignment="1">
      <alignment horizontal="left"/>
    </xf>
    <xf numFmtId="0" fontId="4" fillId="0" borderId="38" xfId="4" applyFont="1" applyBorder="1" applyAlignment="1">
      <alignment horizontal="left"/>
    </xf>
    <xf numFmtId="0" fontId="4" fillId="0" borderId="10" xfId="4" applyFont="1" applyBorder="1" applyAlignment="1">
      <alignment horizontal="left" wrapText="1"/>
    </xf>
    <xf numFmtId="0" fontId="12" fillId="0" borderId="48" xfId="4" applyFont="1" applyBorder="1"/>
    <xf numFmtId="0" fontId="12" fillId="0" borderId="49" xfId="4" applyFont="1" applyBorder="1"/>
    <xf numFmtId="0" fontId="8" fillId="0" borderId="52" xfId="4" applyFont="1" applyBorder="1" applyAlignment="1">
      <alignment horizontal="center"/>
    </xf>
    <xf numFmtId="0" fontId="12" fillId="0" borderId="2" xfId="4" applyFont="1" applyBorder="1" applyAlignment="1">
      <alignment horizontal="left" vertical="center"/>
    </xf>
    <xf numFmtId="0" fontId="12" fillId="0" borderId="3" xfId="4" applyFont="1" applyBorder="1" applyAlignment="1">
      <alignment horizontal="right" vertical="center"/>
    </xf>
    <xf numFmtId="2" fontId="12" fillId="0" borderId="4" xfId="4" applyNumberFormat="1" applyFont="1" applyBorder="1" applyAlignment="1">
      <alignment horizontal="right" vertical="center"/>
    </xf>
    <xf numFmtId="0" fontId="8" fillId="0" borderId="53" xfId="4" applyFont="1" applyBorder="1" applyAlignment="1">
      <alignment horizontal="center"/>
    </xf>
    <xf numFmtId="0" fontId="12" fillId="0" borderId="5" xfId="4" applyFont="1" applyBorder="1" applyAlignment="1">
      <alignment horizontal="left" vertical="center"/>
    </xf>
    <xf numFmtId="0" fontId="12" fillId="0" borderId="1" xfId="4" applyFont="1" applyBorder="1" applyAlignment="1">
      <alignment horizontal="right" vertical="center"/>
    </xf>
    <xf numFmtId="2" fontId="12" fillId="0" borderId="6" xfId="4" applyNumberFormat="1" applyFont="1" applyBorder="1" applyAlignment="1">
      <alignment horizontal="right" vertical="center"/>
    </xf>
    <xf numFmtId="0" fontId="4" fillId="0" borderId="49" xfId="4" applyFont="1" applyBorder="1"/>
    <xf numFmtId="0" fontId="12" fillId="0" borderId="45" xfId="4" applyFont="1" applyBorder="1"/>
    <xf numFmtId="0" fontId="12" fillId="0" borderId="50" xfId="4" applyFont="1" applyBorder="1"/>
    <xf numFmtId="0" fontId="12" fillId="0" borderId="34" xfId="4" applyFont="1" applyBorder="1"/>
    <xf numFmtId="0" fontId="8" fillId="0" borderId="54" xfId="4" applyFont="1" applyBorder="1" applyAlignment="1">
      <alignment horizontal="center"/>
    </xf>
    <xf numFmtId="0" fontId="12" fillId="0" borderId="39" xfId="4" quotePrefix="1" applyFont="1" applyBorder="1" applyAlignment="1">
      <alignment horizontal="left" vertical="center"/>
    </xf>
    <xf numFmtId="0" fontId="12" fillId="0" borderId="40" xfId="4" applyFont="1" applyBorder="1" applyAlignment="1">
      <alignment vertical="center"/>
    </xf>
    <xf numFmtId="2" fontId="12" fillId="0" borderId="41" xfId="4" applyNumberFormat="1" applyFont="1" applyBorder="1" applyAlignment="1">
      <alignment horizontal="right" vertical="center"/>
    </xf>
    <xf numFmtId="0" fontId="4" fillId="0" borderId="0" xfId="4" applyFont="1" applyAlignment="1">
      <alignment horizontal="right"/>
    </xf>
    <xf numFmtId="0" fontId="8" fillId="0" borderId="9" xfId="4" applyFont="1" applyBorder="1" applyAlignment="1">
      <alignment horizontal="center"/>
    </xf>
    <xf numFmtId="0" fontId="4" fillId="0" borderId="42" xfId="4" applyFont="1" applyBorder="1" applyAlignment="1">
      <alignment horizontal="right" vertical="center"/>
    </xf>
    <xf numFmtId="0" fontId="4" fillId="0" borderId="17" xfId="4" applyFont="1" applyBorder="1" applyAlignment="1">
      <alignment horizontal="right" vertical="center"/>
    </xf>
    <xf numFmtId="2" fontId="4" fillId="0" borderId="12" xfId="4" applyNumberFormat="1" applyFont="1" applyBorder="1" applyAlignment="1">
      <alignment horizontal="right" vertical="center"/>
    </xf>
    <xf numFmtId="0" fontId="4" fillId="0" borderId="0" xfId="4" applyFont="1" applyAlignment="1">
      <alignment horizontal="right" vertical="center"/>
    </xf>
    <xf numFmtId="0" fontId="19" fillId="0" borderId="0" xfId="0" applyFont="1"/>
    <xf numFmtId="0" fontId="0" fillId="0" borderId="13" xfId="0" applyBorder="1"/>
    <xf numFmtId="0" fontId="0" fillId="8" borderId="5" xfId="0" applyFill="1" applyBorder="1"/>
    <xf numFmtId="0" fontId="0" fillId="8" borderId="1" xfId="0" applyFill="1" applyBorder="1"/>
    <xf numFmtId="0" fontId="0" fillId="8" borderId="55" xfId="0" applyFill="1" applyBorder="1"/>
    <xf numFmtId="0" fontId="8" fillId="8" borderId="53" xfId="4" applyFont="1" applyFill="1" applyBorder="1" applyAlignment="1">
      <alignment horizontal="center"/>
    </xf>
    <xf numFmtId="0" fontId="8" fillId="8" borderId="54" xfId="4" applyFont="1" applyFill="1" applyBorder="1" applyAlignment="1">
      <alignment horizontal="center"/>
    </xf>
    <xf numFmtId="0" fontId="0" fillId="8" borderId="8" xfId="0" applyFill="1" applyBorder="1"/>
    <xf numFmtId="0" fontId="8" fillId="8" borderId="9" xfId="4" applyFont="1" applyFill="1" applyBorder="1" applyAlignment="1">
      <alignment horizontal="center"/>
    </xf>
    <xf numFmtId="0" fontId="12" fillId="0" borderId="18" xfId="4" applyFont="1" applyBorder="1" applyAlignment="1">
      <alignment horizontal="left" vertical="center"/>
    </xf>
    <xf numFmtId="0" fontId="12" fillId="0" borderId="19" xfId="4" applyFont="1" applyBorder="1" applyAlignment="1">
      <alignment horizontal="right" vertical="center"/>
    </xf>
    <xf numFmtId="2" fontId="12" fillId="0" borderId="20" xfId="4" applyNumberFormat="1" applyFont="1" applyBorder="1" applyAlignment="1">
      <alignment horizontal="right" vertical="center"/>
    </xf>
    <xf numFmtId="0" fontId="8" fillId="0" borderId="0" xfId="4" applyFont="1" applyAlignment="1">
      <alignment horizontal="center"/>
    </xf>
    <xf numFmtId="0" fontId="0" fillId="37" borderId="0" xfId="0" applyFill="1"/>
    <xf numFmtId="0" fontId="0" fillId="6" borderId="0" xfId="0" applyFill="1"/>
    <xf numFmtId="0" fontId="0" fillId="35" borderId="0" xfId="0" applyFill="1"/>
    <xf numFmtId="0" fontId="0" fillId="38" borderId="0" xfId="0" applyFill="1"/>
    <xf numFmtId="0" fontId="0" fillId="31" borderId="0" xfId="0" applyFill="1"/>
    <xf numFmtId="0" fontId="8" fillId="0" borderId="6" xfId="0" applyFont="1" applyBorder="1" applyAlignment="1">
      <alignment horizontal="left"/>
    </xf>
    <xf numFmtId="0" fontId="8" fillId="0" borderId="9" xfId="0" applyFont="1" applyBorder="1" applyAlignment="1">
      <alignment horizontal="left"/>
    </xf>
    <xf numFmtId="0" fontId="8" fillId="35" borderId="4" xfId="0" applyFont="1" applyFill="1" applyBorder="1" applyAlignment="1">
      <alignment horizontal="left"/>
    </xf>
    <xf numFmtId="0" fontId="0" fillId="35" borderId="3" xfId="0" applyFill="1" applyBorder="1" applyAlignment="1">
      <alignment horizontal="left"/>
    </xf>
    <xf numFmtId="0" fontId="0" fillId="35" borderId="5" xfId="0" applyFill="1" applyBorder="1" applyAlignment="1">
      <alignment horizontal="left"/>
    </xf>
    <xf numFmtId="0" fontId="0" fillId="35" borderId="1" xfId="0" applyFill="1" applyBorder="1" applyAlignment="1">
      <alignment horizontal="left"/>
    </xf>
    <xf numFmtId="0" fontId="12" fillId="0" borderId="2" xfId="0" applyFont="1" applyBorder="1" applyAlignment="1">
      <alignment horizontal="left"/>
    </xf>
    <xf numFmtId="0" fontId="12" fillId="0" borderId="3" xfId="0" applyFont="1" applyBorder="1" applyAlignment="1">
      <alignment horizontal="left"/>
    </xf>
    <xf numFmtId="0" fontId="12" fillId="0" borderId="5" xfId="0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2" fillId="38" borderId="3" xfId="0" applyFont="1" applyFill="1" applyBorder="1" applyAlignment="1">
      <alignment horizontal="left"/>
    </xf>
    <xf numFmtId="0" fontId="8" fillId="38" borderId="3" xfId="0" applyFont="1" applyFill="1" applyBorder="1"/>
    <xf numFmtId="0" fontId="12" fillId="38" borderId="5" xfId="0" applyFont="1" applyFill="1" applyBorder="1" applyAlignment="1">
      <alignment horizontal="left"/>
    </xf>
    <xf numFmtId="0" fontId="8" fillId="38" borderId="1" xfId="0" applyFont="1" applyFill="1" applyBorder="1"/>
    <xf numFmtId="0" fontId="12" fillId="38" borderId="1" xfId="0" applyFont="1" applyFill="1" applyBorder="1" applyAlignment="1">
      <alignment horizontal="left"/>
    </xf>
    <xf numFmtId="0" fontId="0" fillId="6" borderId="1" xfId="0" applyFill="1" applyBorder="1"/>
    <xf numFmtId="0" fontId="0" fillId="38" borderId="1" xfId="0" applyFill="1" applyBorder="1"/>
    <xf numFmtId="0" fontId="12" fillId="0" borderId="46" xfId="0" applyFont="1" applyBorder="1"/>
    <xf numFmtId="0" fontId="4" fillId="0" borderId="44" xfId="0" applyFont="1" applyBorder="1"/>
    <xf numFmtId="0" fontId="12" fillId="0" borderId="44" xfId="0" applyFont="1" applyBorder="1"/>
    <xf numFmtId="0" fontId="12" fillId="0" borderId="47" xfId="0" applyFont="1" applyBorder="1"/>
    <xf numFmtId="0" fontId="7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0" fontId="12" fillId="0" borderId="48" xfId="0" applyFont="1" applyBorder="1"/>
    <xf numFmtId="0" fontId="12" fillId="0" borderId="49" xfId="0" applyFont="1" applyBorder="1"/>
    <xf numFmtId="0" fontId="4" fillId="0" borderId="49" xfId="0" applyFont="1" applyBorder="1"/>
    <xf numFmtId="0" fontId="12" fillId="0" borderId="45" xfId="0" applyFont="1" applyBorder="1"/>
    <xf numFmtId="0" fontId="12" fillId="0" borderId="50" xfId="0" applyFont="1" applyBorder="1"/>
    <xf numFmtId="0" fontId="12" fillId="0" borderId="34" xfId="0" applyFont="1" applyBorder="1"/>
    <xf numFmtId="0" fontId="4" fillId="0" borderId="37" xfId="0" applyFont="1" applyBorder="1" applyAlignment="1">
      <alignment horizontal="left" wrapText="1"/>
    </xf>
    <xf numFmtId="0" fontId="4" fillId="0" borderId="38" xfId="0" applyFont="1" applyBorder="1" applyAlignment="1">
      <alignment horizontal="left" wrapText="1"/>
    </xf>
    <xf numFmtId="0" fontId="4" fillId="0" borderId="10" xfId="0" applyFont="1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42" xfId="0" quotePrefix="1" applyBorder="1" applyAlignment="1">
      <alignment horizontal="left" wrapText="1"/>
    </xf>
    <xf numFmtId="0" fontId="0" fillId="0" borderId="17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7" fillId="0" borderId="42" xfId="0" applyFont="1" applyBorder="1" applyAlignment="1">
      <alignment horizontal="right"/>
    </xf>
    <xf numFmtId="0" fontId="7" fillId="0" borderId="17" xfId="0" applyFont="1" applyBorder="1" applyAlignment="1">
      <alignment horizontal="right" wrapText="1"/>
    </xf>
    <xf numFmtId="0" fontId="7" fillId="0" borderId="12" xfId="0" applyFont="1" applyBorder="1" applyAlignment="1">
      <alignment horizontal="right" wrapText="1"/>
    </xf>
    <xf numFmtId="0" fontId="0" fillId="38" borderId="3" xfId="0" applyFill="1" applyBorder="1" applyAlignment="1">
      <alignment horizontal="left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4" fillId="0" borderId="37" xfId="0" applyFont="1" applyBorder="1" applyAlignment="1">
      <alignment horizontal="left"/>
    </xf>
    <xf numFmtId="0" fontId="4" fillId="0" borderId="38" xfId="0" applyFont="1" applyBorder="1" applyAlignment="1">
      <alignment horizontal="left"/>
    </xf>
    <xf numFmtId="0" fontId="4" fillId="0" borderId="10" xfId="0" applyFont="1" applyBorder="1" applyAlignment="1">
      <alignment horizontal="left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35" xfId="0" applyBorder="1" applyAlignment="1">
      <alignment horizontal="left" vertical="center"/>
    </xf>
    <xf numFmtId="0" fontId="4" fillId="0" borderId="39" xfId="0" applyFont="1" applyBorder="1" applyAlignment="1">
      <alignment horizontal="right" vertical="center"/>
    </xf>
    <xf numFmtId="0" fontId="4" fillId="0" borderId="40" xfId="0" applyFont="1" applyBorder="1" applyAlignment="1">
      <alignment horizontal="right"/>
    </xf>
    <xf numFmtId="0" fontId="4" fillId="0" borderId="41" xfId="0" applyFont="1" applyBorder="1" applyAlignment="1">
      <alignment horizontal="right" vertical="center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4" applyFont="1" applyAlignment="1">
      <alignment horizontal="left"/>
    </xf>
    <xf numFmtId="0" fontId="15" fillId="25" borderId="39" xfId="4" applyFont="1" applyFill="1" applyBorder="1"/>
    <xf numFmtId="0" fontId="15" fillId="26" borderId="40" xfId="4" applyFont="1" applyFill="1" applyBorder="1"/>
    <xf numFmtId="0" fontId="15" fillId="27" borderId="40" xfId="4" applyFont="1" applyFill="1" applyBorder="1"/>
    <xf numFmtId="0" fontId="15" fillId="28" borderId="40" xfId="4" applyFont="1" applyFill="1" applyBorder="1"/>
    <xf numFmtId="0" fontId="7" fillId="29" borderId="40" xfId="4" applyFont="1" applyFill="1" applyBorder="1"/>
    <xf numFmtId="0" fontId="7" fillId="30" borderId="40" xfId="4" applyFont="1" applyFill="1" applyBorder="1"/>
    <xf numFmtId="0" fontId="7" fillId="31" borderId="40" xfId="4" applyFont="1" applyFill="1" applyBorder="1"/>
    <xf numFmtId="0" fontId="7" fillId="32" borderId="41" xfId="4" applyFont="1" applyFill="1" applyBorder="1"/>
    <xf numFmtId="165" fontId="11" fillId="8" borderId="56" xfId="4" applyNumberFormat="1" applyFont="1" applyFill="1" applyBorder="1" applyAlignment="1">
      <alignment horizontal="center"/>
    </xf>
    <xf numFmtId="165" fontId="11" fillId="8" borderId="57" xfId="4" applyNumberFormat="1" applyFont="1" applyFill="1" applyBorder="1" applyAlignment="1">
      <alignment horizontal="center"/>
    </xf>
    <xf numFmtId="0" fontId="11" fillId="6" borderId="0" xfId="4" applyFont="1" applyFill="1" applyAlignment="1">
      <alignment horizontal="left"/>
    </xf>
    <xf numFmtId="0" fontId="11" fillId="6" borderId="0" xfId="4" applyFont="1" applyFill="1"/>
    <xf numFmtId="0" fontId="21" fillId="0" borderId="19" xfId="0" applyFont="1" applyBorder="1"/>
    <xf numFmtId="0" fontId="22" fillId="0" borderId="19" xfId="0" applyFont="1" applyBorder="1" applyAlignment="1">
      <alignment vertical="center"/>
    </xf>
    <xf numFmtId="0" fontId="23" fillId="0" borderId="20" xfId="0" applyFont="1" applyBorder="1"/>
    <xf numFmtId="0" fontId="21" fillId="0" borderId="1" xfId="0" applyFont="1" applyBorder="1"/>
    <xf numFmtId="0" fontId="21" fillId="0" borderId="14" xfId="0" applyFont="1" applyBorder="1"/>
    <xf numFmtId="0" fontId="22" fillId="0" borderId="51" xfId="0" applyFont="1" applyBorder="1" applyAlignment="1">
      <alignment vertical="center"/>
    </xf>
    <xf numFmtId="0" fontId="23" fillId="0" borderId="11" xfId="0" applyFont="1" applyBorder="1"/>
    <xf numFmtId="0" fontId="21" fillId="0" borderId="3" xfId="0" applyFont="1" applyBorder="1"/>
    <xf numFmtId="0" fontId="22" fillId="0" borderId="3" xfId="0" applyFont="1" applyBorder="1" applyAlignment="1">
      <alignment vertical="center"/>
    </xf>
    <xf numFmtId="0" fontId="23" fillId="0" borderId="4" xfId="0" applyFont="1" applyBorder="1"/>
    <xf numFmtId="0" fontId="22" fillId="0" borderId="1" xfId="0" applyFont="1" applyBorder="1" applyAlignment="1">
      <alignment vertical="center"/>
    </xf>
    <xf numFmtId="0" fontId="23" fillId="0" borderId="6" xfId="0" applyFont="1" applyBorder="1"/>
    <xf numFmtId="0" fontId="21" fillId="0" borderId="8" xfId="0" applyFont="1" applyBorder="1"/>
    <xf numFmtId="0" fontId="22" fillId="0" borderId="8" xfId="0" applyFont="1" applyBorder="1" applyAlignment="1">
      <alignment vertical="center"/>
    </xf>
    <xf numFmtId="0" fontId="23" fillId="0" borderId="9" xfId="0" applyFont="1" applyBorder="1"/>
    <xf numFmtId="0" fontId="23" fillId="0" borderId="4" xfId="0" applyFont="1" applyBorder="1" applyAlignment="1">
      <alignment vertical="center"/>
    </xf>
    <xf numFmtId="0" fontId="23" fillId="0" borderId="20" xfId="0" applyFont="1" applyBorder="1" applyAlignment="1">
      <alignment vertical="center"/>
    </xf>
    <xf numFmtId="0" fontId="22" fillId="0" borderId="17" xfId="0" applyFont="1" applyBorder="1" applyAlignment="1">
      <alignment vertical="center"/>
    </xf>
    <xf numFmtId="0" fontId="23" fillId="0" borderId="12" xfId="0" applyFont="1" applyBorder="1" applyAlignment="1">
      <alignment vertical="center"/>
    </xf>
    <xf numFmtId="0" fontId="24" fillId="0" borderId="0" xfId="0" applyFont="1"/>
    <xf numFmtId="0" fontId="0" fillId="38" borderId="39" xfId="0" applyFill="1" applyBorder="1"/>
    <xf numFmtId="0" fontId="0" fillId="38" borderId="40" xfId="0" applyFill="1" applyBorder="1"/>
    <xf numFmtId="0" fontId="0" fillId="7" borderId="0" xfId="0" applyFill="1"/>
    <xf numFmtId="0" fontId="0" fillId="31" borderId="41" xfId="0" applyFill="1" applyBorder="1"/>
    <xf numFmtId="0" fontId="4" fillId="0" borderId="46" xfId="0" applyFont="1" applyBorder="1"/>
    <xf numFmtId="0" fontId="4" fillId="38" borderId="0" xfId="4" applyFont="1" applyFill="1" applyAlignment="1">
      <alignment horizontal="right"/>
    </xf>
    <xf numFmtId="0" fontId="4" fillId="38" borderId="0" xfId="4" applyFont="1" applyFill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4" fillId="8" borderId="24" xfId="0" applyFont="1" applyFill="1" applyBorder="1"/>
    <xf numFmtId="0" fontId="4" fillId="8" borderId="22" xfId="0" applyFont="1" applyFill="1" applyBorder="1" applyAlignment="1">
      <alignment horizontal="right"/>
    </xf>
    <xf numFmtId="0" fontId="0" fillId="0" borderId="25" xfId="0" applyBorder="1"/>
    <xf numFmtId="0" fontId="0" fillId="0" borderId="19" xfId="0" applyBorder="1" applyAlignment="1">
      <alignment horizontal="left" vertical="center"/>
    </xf>
    <xf numFmtId="164" fontId="0" fillId="0" borderId="19" xfId="0" applyNumberFormat="1" applyBorder="1" applyAlignment="1">
      <alignment horizontal="right"/>
    </xf>
    <xf numFmtId="0" fontId="0" fillId="0" borderId="0" xfId="0" applyAlignment="1">
      <alignment horizontal="right"/>
    </xf>
    <xf numFmtId="0" fontId="0" fillId="0" borderId="15" xfId="0" applyBorder="1"/>
    <xf numFmtId="164" fontId="0" fillId="0" borderId="1" xfId="0" applyNumberFormat="1" applyBorder="1" applyAlignment="1">
      <alignment horizontal="right"/>
    </xf>
    <xf numFmtId="165" fontId="0" fillId="0" borderId="1" xfId="0" applyNumberFormat="1" applyBorder="1"/>
    <xf numFmtId="0" fontId="11" fillId="0" borderId="1" xfId="0" applyFont="1" applyBorder="1" applyAlignment="1">
      <alignment horizontal="left" vertical="center"/>
    </xf>
    <xf numFmtId="0" fontId="0" fillId="0" borderId="58" xfId="0" applyBorder="1"/>
    <xf numFmtId="0" fontId="0" fillId="0" borderId="59" xfId="0" applyBorder="1"/>
    <xf numFmtId="0" fontId="0" fillId="0" borderId="1" xfId="0" applyBorder="1" applyAlignment="1">
      <alignment horizontal="right"/>
    </xf>
    <xf numFmtId="0" fontId="0" fillId="0" borderId="8" xfId="0" applyBorder="1" applyAlignment="1">
      <alignment horizontal="left" vertical="center"/>
    </xf>
    <xf numFmtId="164" fontId="0" fillId="0" borderId="8" xfId="0" applyNumberFormat="1" applyBorder="1" applyAlignment="1">
      <alignment horizontal="right"/>
    </xf>
    <xf numFmtId="0" fontId="0" fillId="0" borderId="48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12" fillId="0" borderId="1" xfId="0" applyFont="1" applyBorder="1" applyAlignment="1">
      <alignment horizontal="right"/>
    </xf>
    <xf numFmtId="0" fontId="12" fillId="0" borderId="1" xfId="0" applyFont="1" applyBorder="1"/>
    <xf numFmtId="14" fontId="12" fillId="0" borderId="1" xfId="0" applyNumberFormat="1" applyFont="1" applyBorder="1"/>
    <xf numFmtId="0" fontId="5" fillId="0" borderId="1" xfId="0" applyFont="1" applyBorder="1"/>
    <xf numFmtId="165" fontId="12" fillId="0" borderId="1" xfId="0" applyNumberFormat="1" applyFont="1" applyBorder="1"/>
    <xf numFmtId="0" fontId="11" fillId="0" borderId="19" xfId="0" applyFont="1" applyBorder="1"/>
    <xf numFmtId="0" fontId="12" fillId="36" borderId="1" xfId="0" applyFont="1" applyFill="1" applyBorder="1" applyAlignment="1">
      <alignment horizontal="right"/>
    </xf>
    <xf numFmtId="0" fontId="0" fillId="36" borderId="19" xfId="0" applyFill="1" applyBorder="1" applyAlignment="1">
      <alignment horizontal="left" vertical="center"/>
    </xf>
    <xf numFmtId="0" fontId="0" fillId="36" borderId="1" xfId="0" applyFill="1" applyBorder="1" applyAlignment="1">
      <alignment horizontal="left" vertical="center"/>
    </xf>
    <xf numFmtId="0" fontId="12" fillId="36" borderId="19" xfId="0" applyFont="1" applyFill="1" applyBorder="1" applyAlignment="1">
      <alignment horizontal="right"/>
    </xf>
    <xf numFmtId="0" fontId="12" fillId="0" borderId="19" xfId="0" applyFont="1" applyBorder="1" applyAlignment="1">
      <alignment horizontal="right"/>
    </xf>
    <xf numFmtId="0" fontId="12" fillId="0" borderId="19" xfId="0" applyFont="1" applyBorder="1"/>
    <xf numFmtId="14" fontId="12" fillId="0" borderId="19" xfId="0" applyNumberFormat="1" applyFont="1" applyBorder="1"/>
    <xf numFmtId="0" fontId="5" fillId="0" borderId="19" xfId="0" applyFont="1" applyBorder="1"/>
    <xf numFmtId="165" fontId="12" fillId="0" borderId="19" xfId="0" applyNumberFormat="1" applyFont="1" applyBorder="1"/>
    <xf numFmtId="0" fontId="12" fillId="36" borderId="60" xfId="0" applyFont="1" applyFill="1" applyBorder="1" applyAlignment="1">
      <alignment horizontal="right"/>
    </xf>
    <xf numFmtId="0" fontId="12" fillId="0" borderId="60" xfId="0" applyFont="1" applyBorder="1" applyAlignment="1">
      <alignment horizontal="right"/>
    </xf>
    <xf numFmtId="0" fontId="12" fillId="0" borderId="60" xfId="0" applyFont="1" applyBorder="1"/>
    <xf numFmtId="14" fontId="12" fillId="0" borderId="60" xfId="0" applyNumberFormat="1" applyFont="1" applyBorder="1"/>
    <xf numFmtId="0" fontId="5" fillId="0" borderId="60" xfId="0" applyFont="1" applyBorder="1"/>
    <xf numFmtId="0" fontId="11" fillId="0" borderId="60" xfId="0" applyFont="1" applyBorder="1"/>
    <xf numFmtId="165" fontId="12" fillId="0" borderId="60" xfId="0" applyNumberFormat="1" applyFont="1" applyBorder="1"/>
    <xf numFmtId="0" fontId="8" fillId="0" borderId="1" xfId="0" applyFont="1" applyFill="1" applyBorder="1"/>
    <xf numFmtId="0" fontId="0" fillId="0" borderId="1" xfId="0" applyFill="1" applyBorder="1" applyAlignment="1">
      <alignment horizontal="left" vertical="center"/>
    </xf>
    <xf numFmtId="0" fontId="12" fillId="0" borderId="6" xfId="0" applyFont="1" applyBorder="1"/>
    <xf numFmtId="0" fontId="8" fillId="0" borderId="8" xfId="0" applyFont="1" applyFill="1" applyBorder="1"/>
    <xf numFmtId="0" fontId="0" fillId="0" borderId="8" xfId="0" applyFill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165" fontId="0" fillId="0" borderId="8" xfId="0" applyNumberFormat="1" applyBorder="1"/>
    <xf numFmtId="0" fontId="12" fillId="0" borderId="9" xfId="0" applyFont="1" applyBorder="1"/>
    <xf numFmtId="0" fontId="12" fillId="0" borderId="20" xfId="0" applyFont="1" applyBorder="1"/>
    <xf numFmtId="0" fontId="12" fillId="0" borderId="61" xfId="0" applyFont="1" applyBorder="1"/>
    <xf numFmtId="0" fontId="8" fillId="36" borderId="1" xfId="0" applyFont="1" applyFill="1" applyBorder="1"/>
    <xf numFmtId="0" fontId="8" fillId="36" borderId="8" xfId="0" applyFont="1" applyFill="1" applyBorder="1"/>
    <xf numFmtId="0" fontId="0" fillId="7" borderId="1" xfId="0" applyFill="1" applyBorder="1"/>
    <xf numFmtId="0" fontId="0" fillId="7" borderId="60" xfId="0" applyFill="1" applyBorder="1"/>
    <xf numFmtId="0" fontId="12" fillId="7" borderId="19" xfId="0" applyFont="1" applyFill="1" applyBorder="1" applyAlignment="1">
      <alignment horizontal="left"/>
    </xf>
    <xf numFmtId="0" fontId="12" fillId="7" borderId="1" xfId="0" applyFont="1" applyFill="1" applyBorder="1" applyAlignment="1">
      <alignment horizontal="left"/>
    </xf>
    <xf numFmtId="0" fontId="8" fillId="7" borderId="1" xfId="0" applyFont="1" applyFill="1" applyBorder="1"/>
    <xf numFmtId="0" fontId="12" fillId="7" borderId="8" xfId="0" applyFont="1" applyFill="1" applyBorder="1" applyAlignment="1">
      <alignment horizontal="left"/>
    </xf>
    <xf numFmtId="0" fontId="0" fillId="7" borderId="19" xfId="0" applyFill="1" applyBorder="1"/>
    <xf numFmtId="0" fontId="25" fillId="0" borderId="0" xfId="0" applyFont="1"/>
    <xf numFmtId="0" fontId="21" fillId="0" borderId="0" xfId="0" applyFont="1"/>
    <xf numFmtId="0" fontId="23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3" fillId="0" borderId="0" xfId="0" applyFont="1"/>
    <xf numFmtId="0" fontId="4" fillId="39" borderId="39" xfId="0" applyFont="1" applyFill="1" applyBorder="1"/>
    <xf numFmtId="0" fontId="15" fillId="25" borderId="40" xfId="4" applyFont="1" applyFill="1" applyBorder="1"/>
    <xf numFmtId="0" fontId="7" fillId="32" borderId="40" xfId="4" applyFont="1" applyFill="1" applyBorder="1"/>
    <xf numFmtId="0" fontId="4" fillId="39" borderId="41" xfId="0" applyFont="1" applyFill="1" applyBorder="1"/>
    <xf numFmtId="0" fontId="10" fillId="0" borderId="0" xfId="0" applyFont="1"/>
  </cellXfs>
  <cellStyles count="5">
    <cellStyle name="Bad" xfId="2" builtinId="27"/>
    <cellStyle name="Good" xfId="1" builtinId="26"/>
    <cellStyle name="Neutral" xfId="3" builtinId="28"/>
    <cellStyle name="Normal" xfId="0" builtinId="0"/>
    <cellStyle name="Normal 2" xfId="4" xr:uid="{911B77AB-E0F4-7A49-88AC-05413C9FF7EB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50FA7B"/>
      <color rgb="FF5CD6FF"/>
      <color rgb="FFFFAA4D"/>
      <color rgb="FFFEBC2A"/>
      <color rgb="FFF1FA8C"/>
      <color rgb="FFFF9C9D"/>
      <color rgb="FF9AFAAB"/>
      <color rgb="FF4DB3D3"/>
      <color rgb="FFFF72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50799</xdr:colOff>
      <xdr:row>1</xdr:row>
      <xdr:rowOff>38100</xdr:rowOff>
    </xdr:from>
    <xdr:to>
      <xdr:col>15</xdr:col>
      <xdr:colOff>264092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F26ED8-95AE-283B-24FD-40CCEF116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0799" y="241300"/>
          <a:ext cx="10690793" cy="4787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</xdr:row>
      <xdr:rowOff>25400</xdr:rowOff>
    </xdr:from>
    <xdr:to>
      <xdr:col>12</xdr:col>
      <xdr:colOff>177800</xdr:colOff>
      <xdr:row>22</xdr:row>
      <xdr:rowOff>161909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19910E-532C-A001-9320-1CA99A222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5400" y="228600"/>
          <a:ext cx="7772400" cy="44037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</xdr:row>
      <xdr:rowOff>25400</xdr:rowOff>
    </xdr:from>
    <xdr:to>
      <xdr:col>12</xdr:col>
      <xdr:colOff>215900</xdr:colOff>
      <xdr:row>22</xdr:row>
      <xdr:rowOff>123520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506231-C0B0-AB4E-BBDA-4C040775A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2600" y="228600"/>
          <a:ext cx="7772400" cy="43653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49</xdr:row>
      <xdr:rowOff>50800</xdr:rowOff>
    </xdr:from>
    <xdr:to>
      <xdr:col>7</xdr:col>
      <xdr:colOff>393700</xdr:colOff>
      <xdr:row>78</xdr:row>
      <xdr:rowOff>8344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D27167-6A0D-20D9-9460-B4185E0ED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600" y="10388600"/>
          <a:ext cx="7772400" cy="58503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</xdr:row>
      <xdr:rowOff>12700</xdr:rowOff>
    </xdr:from>
    <xdr:to>
      <xdr:col>12</xdr:col>
      <xdr:colOff>177800</xdr:colOff>
      <xdr:row>21</xdr:row>
      <xdr:rowOff>171110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7F40E-3F18-2935-2179-2D3E92DC9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215900"/>
          <a:ext cx="7772400" cy="42224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25</xdr:row>
      <xdr:rowOff>12700</xdr:rowOff>
    </xdr:from>
    <xdr:to>
      <xdr:col>5</xdr:col>
      <xdr:colOff>901700</xdr:colOff>
      <xdr:row>48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CB5B6B-ABBC-E956-569E-86897194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5422900"/>
          <a:ext cx="5905500" cy="4851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25400</xdr:rowOff>
    </xdr:from>
    <xdr:to>
      <xdr:col>9</xdr:col>
      <xdr:colOff>432035</xdr:colOff>
      <xdr:row>32</xdr:row>
      <xdr:rowOff>152400</xdr:rowOff>
    </xdr:to>
    <xdr:pic>
      <xdr:nvPicPr>
        <xdr:cNvPr id="4" name="image-review">
          <a:extLst>
            <a:ext uri="{FF2B5EF4-FFF2-40B4-BE49-F238E27FC236}">
              <a16:creationId xmlns:a16="http://schemas.microsoft.com/office/drawing/2014/main" id="{1A2118BC-9786-FC89-3C50-7344F0EBA8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80" t="6715" r="21120" b="15588"/>
        <a:stretch/>
      </xdr:blipFill>
      <xdr:spPr bwMode="auto">
        <a:xfrm>
          <a:off x="152400" y="1295400"/>
          <a:ext cx="5994635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yaneckert/HBOI/Bioinformatics/revcom.xlam" TargetMode="External"/><Relationship Id="rId1" Type="http://schemas.openxmlformats.org/officeDocument/2006/relationships/externalLinkPath" Target="/Users/ryaneckert/HBOI/Bioinformatics/revco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revcom"/>
    </definedNames>
    <sheetDataSet>
      <sheetData sheetId="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AA33C-63F4-0D43-B64A-677390A479AE}">
  <dimension ref="A1:L78"/>
  <sheetViews>
    <sheetView tabSelected="1" workbookViewId="0">
      <selection sqref="A1:L78"/>
    </sheetView>
  </sheetViews>
  <sheetFormatPr baseColWidth="10" defaultColWidth="11.5703125" defaultRowHeight="16"/>
  <cols>
    <col min="1" max="1" width="12.140625" customWidth="1"/>
    <col min="2" max="2" width="7.85546875" bestFit="1" customWidth="1"/>
    <col min="3" max="3" width="6.140625" bestFit="1" customWidth="1"/>
    <col min="4" max="4" width="4" bestFit="1" customWidth="1"/>
    <col min="5" max="5" width="6.85546875" bestFit="1" customWidth="1"/>
    <col min="6" max="6" width="5" bestFit="1" customWidth="1"/>
    <col min="7" max="7" width="7.42578125" bestFit="1" customWidth="1"/>
    <col min="8" max="8" width="8.42578125" bestFit="1" customWidth="1"/>
    <col min="9" max="9" width="9" bestFit="1" customWidth="1"/>
    <col min="10" max="10" width="7.140625" bestFit="1" customWidth="1"/>
    <col min="11" max="11" width="7" bestFit="1" customWidth="1"/>
  </cols>
  <sheetData>
    <row r="1" spans="1:12" ht="17" thickBot="1">
      <c r="A1" s="9" t="s">
        <v>2</v>
      </c>
      <c r="B1" s="10" t="s">
        <v>3</v>
      </c>
      <c r="C1" s="10" t="s">
        <v>4</v>
      </c>
      <c r="D1" s="10" t="s">
        <v>5</v>
      </c>
      <c r="E1" s="10" t="s">
        <v>6</v>
      </c>
      <c r="F1" s="12" t="s">
        <v>7</v>
      </c>
      <c r="G1" s="10" t="s">
        <v>8</v>
      </c>
      <c r="H1" s="13" t="s">
        <v>9</v>
      </c>
      <c r="I1" s="14" t="s">
        <v>10</v>
      </c>
      <c r="J1" s="10" t="s">
        <v>11</v>
      </c>
      <c r="K1" s="10" t="s">
        <v>12</v>
      </c>
      <c r="L1" s="11" t="s">
        <v>13</v>
      </c>
    </row>
    <row r="2" spans="1:12" ht="17" thickTop="1">
      <c r="A2" s="24" t="s">
        <v>14</v>
      </c>
      <c r="B2" s="7" t="s">
        <v>15</v>
      </c>
      <c r="C2" s="7" t="s">
        <v>16</v>
      </c>
      <c r="D2" s="7" t="s">
        <v>17</v>
      </c>
      <c r="E2" s="15">
        <v>45062</v>
      </c>
      <c r="F2" s="16" t="s">
        <v>18</v>
      </c>
      <c r="G2" s="7" t="s">
        <v>19</v>
      </c>
      <c r="H2" s="17">
        <v>27.847529999999999</v>
      </c>
      <c r="I2" s="18">
        <v>-93.064430000000002</v>
      </c>
      <c r="J2" s="7">
        <v>158</v>
      </c>
      <c r="K2" s="8">
        <v>48.1584</v>
      </c>
      <c r="L2" s="19" t="s">
        <v>20</v>
      </c>
    </row>
    <row r="3" spans="1:12">
      <c r="A3" s="24" t="s">
        <v>21</v>
      </c>
      <c r="B3" s="7" t="s">
        <v>22</v>
      </c>
      <c r="C3" s="7" t="s">
        <v>16</v>
      </c>
      <c r="D3" s="7" t="s">
        <v>17</v>
      </c>
      <c r="E3" s="15">
        <v>45062</v>
      </c>
      <c r="F3" s="20" t="s">
        <v>23</v>
      </c>
      <c r="G3" s="1" t="s">
        <v>19</v>
      </c>
      <c r="H3" s="17">
        <v>27.847529999999999</v>
      </c>
      <c r="I3" s="18">
        <v>-93.064430000000002</v>
      </c>
      <c r="J3" s="1">
        <v>155</v>
      </c>
      <c r="K3" s="8">
        <v>47.244</v>
      </c>
      <c r="L3" s="19" t="s">
        <v>20</v>
      </c>
    </row>
    <row r="4" spans="1:12">
      <c r="A4" s="24" t="s">
        <v>24</v>
      </c>
      <c r="B4" s="7" t="s">
        <v>25</v>
      </c>
      <c r="C4" s="7" t="s">
        <v>16</v>
      </c>
      <c r="D4" s="7" t="s">
        <v>17</v>
      </c>
      <c r="E4" s="15">
        <v>45062</v>
      </c>
      <c r="F4" s="20" t="s">
        <v>26</v>
      </c>
      <c r="G4" s="1" t="s">
        <v>19</v>
      </c>
      <c r="H4" s="17">
        <v>27.847529999999999</v>
      </c>
      <c r="I4" s="18">
        <v>-93.064430000000002</v>
      </c>
      <c r="J4" s="1">
        <v>176</v>
      </c>
      <c r="K4" s="8">
        <v>53.644799999999996</v>
      </c>
      <c r="L4" s="19" t="s">
        <v>20</v>
      </c>
    </row>
    <row r="5" spans="1:12">
      <c r="A5" s="24" t="s">
        <v>27</v>
      </c>
      <c r="B5" s="7" t="s">
        <v>28</v>
      </c>
      <c r="C5" s="7" t="s">
        <v>16</v>
      </c>
      <c r="D5" s="7" t="s">
        <v>17</v>
      </c>
      <c r="E5" s="15">
        <v>45062</v>
      </c>
      <c r="F5" s="20" t="s">
        <v>29</v>
      </c>
      <c r="G5" s="1" t="s">
        <v>19</v>
      </c>
      <c r="H5" s="17">
        <v>27.847529999999999</v>
      </c>
      <c r="I5" s="18">
        <v>-93.064430000000002</v>
      </c>
      <c r="J5" s="1">
        <v>160</v>
      </c>
      <c r="K5" s="8">
        <v>48.768000000000001</v>
      </c>
      <c r="L5" s="19" t="s">
        <v>20</v>
      </c>
    </row>
    <row r="6" spans="1:12">
      <c r="A6" s="24" t="s">
        <v>30</v>
      </c>
      <c r="B6" s="7" t="s">
        <v>31</v>
      </c>
      <c r="C6" s="7" t="s">
        <v>16</v>
      </c>
      <c r="D6" s="7" t="s">
        <v>17</v>
      </c>
      <c r="E6" s="15">
        <v>45063</v>
      </c>
      <c r="F6" s="20" t="s">
        <v>32</v>
      </c>
      <c r="G6" s="1" t="s">
        <v>19</v>
      </c>
      <c r="H6" s="17">
        <v>27.847529999999999</v>
      </c>
      <c r="I6" s="18">
        <v>-93.064430000000002</v>
      </c>
      <c r="J6" s="1">
        <v>155</v>
      </c>
      <c r="K6" s="8">
        <v>47.244</v>
      </c>
      <c r="L6" s="19" t="s">
        <v>20</v>
      </c>
    </row>
    <row r="7" spans="1:12">
      <c r="A7" s="24" t="s">
        <v>33</v>
      </c>
      <c r="B7" s="7" t="s">
        <v>34</v>
      </c>
      <c r="C7" s="7" t="s">
        <v>16</v>
      </c>
      <c r="D7" s="7" t="s">
        <v>17</v>
      </c>
      <c r="E7" s="15">
        <v>45063</v>
      </c>
      <c r="F7" s="20" t="s">
        <v>35</v>
      </c>
      <c r="G7" s="1" t="s">
        <v>19</v>
      </c>
      <c r="H7" s="17">
        <v>27.847529999999999</v>
      </c>
      <c r="I7" s="18">
        <v>-93.064430000000002</v>
      </c>
      <c r="J7" s="1">
        <v>165</v>
      </c>
      <c r="K7" s="8">
        <v>50.292000000000002</v>
      </c>
      <c r="L7" s="19" t="s">
        <v>20</v>
      </c>
    </row>
    <row r="8" spans="1:12">
      <c r="A8" s="24" t="s">
        <v>36</v>
      </c>
      <c r="B8" s="7" t="s">
        <v>37</v>
      </c>
      <c r="C8" s="7" t="s">
        <v>16</v>
      </c>
      <c r="D8" s="7" t="s">
        <v>17</v>
      </c>
      <c r="E8" s="15">
        <v>45063</v>
      </c>
      <c r="F8" s="20" t="s">
        <v>38</v>
      </c>
      <c r="G8" s="1" t="s">
        <v>19</v>
      </c>
      <c r="H8" s="17">
        <v>27.847529999999999</v>
      </c>
      <c r="I8" s="18">
        <v>-93.064430000000002</v>
      </c>
      <c r="J8" s="1">
        <v>159</v>
      </c>
      <c r="K8" s="8">
        <v>48.463200000000001</v>
      </c>
      <c r="L8" s="19" t="s">
        <v>20</v>
      </c>
    </row>
    <row r="9" spans="1:12">
      <c r="A9" s="24" t="s">
        <v>39</v>
      </c>
      <c r="B9" s="7" t="s">
        <v>40</v>
      </c>
      <c r="C9" s="7" t="s">
        <v>16</v>
      </c>
      <c r="D9" s="7" t="s">
        <v>17</v>
      </c>
      <c r="E9" s="15">
        <v>45063</v>
      </c>
      <c r="F9" s="20" t="s">
        <v>41</v>
      </c>
      <c r="G9" s="1" t="s">
        <v>19</v>
      </c>
      <c r="H9" s="17">
        <v>27.847529999999999</v>
      </c>
      <c r="I9" s="18">
        <v>-93.064430000000002</v>
      </c>
      <c r="J9" s="1">
        <v>168</v>
      </c>
      <c r="K9" s="8">
        <v>51.206400000000002</v>
      </c>
      <c r="L9" s="19" t="s">
        <v>20</v>
      </c>
    </row>
    <row r="10" spans="1:12">
      <c r="A10" s="24" t="s">
        <v>42</v>
      </c>
      <c r="B10" s="7" t="s">
        <v>43</v>
      </c>
      <c r="C10" s="7" t="s">
        <v>16</v>
      </c>
      <c r="D10" s="7" t="s">
        <v>17</v>
      </c>
      <c r="E10" s="15">
        <v>45063</v>
      </c>
      <c r="F10" s="20" t="s">
        <v>44</v>
      </c>
      <c r="G10" s="1" t="s">
        <v>19</v>
      </c>
      <c r="H10" s="17">
        <v>27.847529999999999</v>
      </c>
      <c r="I10" s="18">
        <v>-93.064430000000002</v>
      </c>
      <c r="J10" s="1">
        <v>157</v>
      </c>
      <c r="K10" s="8">
        <v>47.8536</v>
      </c>
      <c r="L10" s="19" t="s">
        <v>20</v>
      </c>
    </row>
    <row r="11" spans="1:12">
      <c r="A11" s="24" t="s">
        <v>45</v>
      </c>
      <c r="B11" s="7" t="s">
        <v>46</v>
      </c>
      <c r="C11" s="7" t="s">
        <v>16</v>
      </c>
      <c r="D11" s="7" t="s">
        <v>17</v>
      </c>
      <c r="E11" s="15">
        <v>45063</v>
      </c>
      <c r="F11" s="20" t="s">
        <v>47</v>
      </c>
      <c r="G11" s="1" t="s">
        <v>19</v>
      </c>
      <c r="H11" s="17">
        <v>27.847529999999999</v>
      </c>
      <c r="I11" s="18">
        <v>-93.064430000000002</v>
      </c>
      <c r="J11" s="1">
        <v>155</v>
      </c>
      <c r="K11" s="8">
        <v>47.244</v>
      </c>
      <c r="L11" s="19" t="s">
        <v>20</v>
      </c>
    </row>
    <row r="12" spans="1:12">
      <c r="A12" s="24" t="s">
        <v>48</v>
      </c>
      <c r="B12" s="7" t="s">
        <v>49</v>
      </c>
      <c r="C12" s="7" t="s">
        <v>16</v>
      </c>
      <c r="D12" s="7" t="s">
        <v>17</v>
      </c>
      <c r="E12" s="15">
        <v>45064</v>
      </c>
      <c r="F12" s="20" t="s">
        <v>50</v>
      </c>
      <c r="G12" s="1" t="s">
        <v>19</v>
      </c>
      <c r="H12" s="17">
        <v>27.847529999999999</v>
      </c>
      <c r="I12" s="18">
        <v>-93.064430000000002</v>
      </c>
      <c r="J12" s="1">
        <v>161</v>
      </c>
      <c r="K12" s="8">
        <v>49.072800000000001</v>
      </c>
      <c r="L12" s="19" t="s">
        <v>20</v>
      </c>
    </row>
    <row r="13" spans="1:12">
      <c r="A13" s="24" t="s">
        <v>51</v>
      </c>
      <c r="B13" s="7" t="s">
        <v>52</v>
      </c>
      <c r="C13" s="7" t="s">
        <v>16</v>
      </c>
      <c r="D13" s="7" t="s">
        <v>17</v>
      </c>
      <c r="E13" s="15">
        <v>45064</v>
      </c>
      <c r="F13" s="20" t="s">
        <v>53</v>
      </c>
      <c r="G13" s="1" t="s">
        <v>19</v>
      </c>
      <c r="H13" s="17">
        <v>27.847529999999999</v>
      </c>
      <c r="I13" s="18">
        <v>-93.064430000000002</v>
      </c>
      <c r="J13" s="1">
        <v>181</v>
      </c>
      <c r="K13" s="8">
        <v>55.168799999999997</v>
      </c>
      <c r="L13" s="19" t="s">
        <v>20</v>
      </c>
    </row>
    <row r="14" spans="1:12">
      <c r="A14" s="24" t="s">
        <v>54</v>
      </c>
      <c r="B14" s="7" t="s">
        <v>55</v>
      </c>
      <c r="C14" s="7" t="s">
        <v>16</v>
      </c>
      <c r="D14" s="7" t="s">
        <v>17</v>
      </c>
      <c r="E14" s="15">
        <v>45064</v>
      </c>
      <c r="F14" s="20" t="s">
        <v>56</v>
      </c>
      <c r="G14" s="1" t="s">
        <v>19</v>
      </c>
      <c r="H14" s="17">
        <v>27.847529999999999</v>
      </c>
      <c r="I14" s="18">
        <v>-93.064430000000002</v>
      </c>
      <c r="J14" s="1">
        <v>193</v>
      </c>
      <c r="K14" s="8">
        <v>58.8264</v>
      </c>
      <c r="L14" s="19" t="s">
        <v>20</v>
      </c>
    </row>
    <row r="15" spans="1:12">
      <c r="A15" s="24" t="s">
        <v>57</v>
      </c>
      <c r="B15" s="7" t="s">
        <v>58</v>
      </c>
      <c r="C15" s="7" t="s">
        <v>16</v>
      </c>
      <c r="D15" s="7" t="s">
        <v>17</v>
      </c>
      <c r="E15" s="15">
        <v>45064</v>
      </c>
      <c r="F15" s="20" t="s">
        <v>59</v>
      </c>
      <c r="G15" s="1" t="s">
        <v>19</v>
      </c>
      <c r="H15" s="17">
        <v>27.847529999999999</v>
      </c>
      <c r="I15" s="18">
        <v>-93.064430000000002</v>
      </c>
      <c r="J15" s="1">
        <v>154</v>
      </c>
      <c r="K15" s="8">
        <v>46.9392</v>
      </c>
      <c r="L15" s="19" t="s">
        <v>20</v>
      </c>
    </row>
    <row r="16" spans="1:12">
      <c r="A16" s="24" t="s">
        <v>60</v>
      </c>
      <c r="B16" s="1" t="s">
        <v>61</v>
      </c>
      <c r="C16" s="7" t="s">
        <v>16</v>
      </c>
      <c r="D16" s="7" t="s">
        <v>17</v>
      </c>
      <c r="E16" s="15">
        <v>45062</v>
      </c>
      <c r="F16" s="20" t="s">
        <v>62</v>
      </c>
      <c r="G16" s="1" t="s">
        <v>63</v>
      </c>
      <c r="H16" s="17">
        <v>27.847529999999999</v>
      </c>
      <c r="I16" s="18">
        <v>-93.064430000000002</v>
      </c>
      <c r="J16" s="1">
        <v>149</v>
      </c>
      <c r="K16" s="8">
        <v>45.415199999999999</v>
      </c>
      <c r="L16" s="19" t="s">
        <v>20</v>
      </c>
    </row>
    <row r="17" spans="1:12">
      <c r="A17" s="24" t="s">
        <v>64</v>
      </c>
      <c r="B17" s="1" t="s">
        <v>65</v>
      </c>
      <c r="C17" s="7" t="s">
        <v>16</v>
      </c>
      <c r="D17" s="7" t="s">
        <v>17</v>
      </c>
      <c r="E17" s="15">
        <v>45062</v>
      </c>
      <c r="F17" s="20" t="s">
        <v>66</v>
      </c>
      <c r="G17" s="1" t="s">
        <v>63</v>
      </c>
      <c r="H17" s="17">
        <v>27.847529999999999</v>
      </c>
      <c r="I17" s="18">
        <v>-93.064430000000002</v>
      </c>
      <c r="J17" s="1">
        <v>154</v>
      </c>
      <c r="K17" s="8">
        <v>46.9392</v>
      </c>
      <c r="L17" s="19" t="s">
        <v>20</v>
      </c>
    </row>
    <row r="18" spans="1:12">
      <c r="A18" s="24" t="s">
        <v>67</v>
      </c>
      <c r="B18" s="1" t="s">
        <v>68</v>
      </c>
      <c r="C18" s="7" t="s">
        <v>16</v>
      </c>
      <c r="D18" s="7" t="s">
        <v>17</v>
      </c>
      <c r="E18" s="15">
        <v>45062</v>
      </c>
      <c r="F18" s="20" t="s">
        <v>69</v>
      </c>
      <c r="G18" s="1" t="s">
        <v>63</v>
      </c>
      <c r="H18" s="17">
        <v>27.847529999999999</v>
      </c>
      <c r="I18" s="18">
        <v>-93.064430000000002</v>
      </c>
      <c r="J18" s="1">
        <v>143</v>
      </c>
      <c r="K18" s="8">
        <v>43.586399999999998</v>
      </c>
      <c r="L18" s="19" t="s">
        <v>20</v>
      </c>
    </row>
    <row r="19" spans="1:12">
      <c r="A19" s="4" t="s">
        <v>70</v>
      </c>
      <c r="B19" s="1" t="s">
        <v>71</v>
      </c>
      <c r="C19" s="7" t="s">
        <v>16</v>
      </c>
      <c r="D19" s="7" t="s">
        <v>17</v>
      </c>
      <c r="E19" s="15">
        <v>45062</v>
      </c>
      <c r="F19" s="20" t="s">
        <v>72</v>
      </c>
      <c r="G19" s="1" t="s">
        <v>63</v>
      </c>
      <c r="H19" s="17">
        <v>27.847529999999999</v>
      </c>
      <c r="I19" s="18">
        <v>-93.064430000000002</v>
      </c>
      <c r="J19" s="1">
        <v>146</v>
      </c>
      <c r="K19" s="8">
        <v>44.500799999999998</v>
      </c>
      <c r="L19" s="19" t="s">
        <v>20</v>
      </c>
    </row>
    <row r="20" spans="1:12">
      <c r="A20" s="4" t="s">
        <v>73</v>
      </c>
      <c r="B20" s="1" t="s">
        <v>74</v>
      </c>
      <c r="C20" s="7" t="s">
        <v>16</v>
      </c>
      <c r="D20" s="7" t="s">
        <v>17</v>
      </c>
      <c r="E20" s="15">
        <v>45062</v>
      </c>
      <c r="F20" s="20" t="s">
        <v>75</v>
      </c>
      <c r="G20" s="1" t="s">
        <v>63</v>
      </c>
      <c r="H20" s="17">
        <v>27.847529999999999</v>
      </c>
      <c r="I20" s="18">
        <v>-93.064430000000002</v>
      </c>
      <c r="J20" s="1">
        <v>147</v>
      </c>
      <c r="K20" s="8">
        <v>44.805599999999998</v>
      </c>
      <c r="L20" s="19" t="s">
        <v>20</v>
      </c>
    </row>
    <row r="21" spans="1:12">
      <c r="A21" s="4" t="s">
        <v>76</v>
      </c>
      <c r="B21" s="1" t="s">
        <v>77</v>
      </c>
      <c r="C21" s="7" t="s">
        <v>16</v>
      </c>
      <c r="D21" s="7" t="s">
        <v>17</v>
      </c>
      <c r="E21" s="15">
        <v>45062</v>
      </c>
      <c r="F21" s="20" t="s">
        <v>78</v>
      </c>
      <c r="G21" s="1" t="s">
        <v>63</v>
      </c>
      <c r="H21" s="17">
        <v>27.847529999999999</v>
      </c>
      <c r="I21" s="18">
        <v>-93.064430000000002</v>
      </c>
      <c r="J21" s="1">
        <v>149</v>
      </c>
      <c r="K21" s="8">
        <v>45.415199999999999</v>
      </c>
      <c r="L21" s="19" t="s">
        <v>20</v>
      </c>
    </row>
    <row r="22" spans="1:12">
      <c r="A22" s="4" t="s">
        <v>79</v>
      </c>
      <c r="B22" s="1" t="s">
        <v>80</v>
      </c>
      <c r="C22" s="7" t="s">
        <v>16</v>
      </c>
      <c r="D22" s="7" t="s">
        <v>17</v>
      </c>
      <c r="E22" s="15">
        <v>45062</v>
      </c>
      <c r="F22" s="20" t="s">
        <v>81</v>
      </c>
      <c r="G22" s="1" t="s">
        <v>63</v>
      </c>
      <c r="H22" s="17">
        <v>27.847529999999999</v>
      </c>
      <c r="I22" s="18">
        <v>-93.064430000000002</v>
      </c>
      <c r="J22" s="1">
        <v>152</v>
      </c>
      <c r="K22" s="8">
        <v>46.329599999999999</v>
      </c>
      <c r="L22" s="19" t="s">
        <v>20</v>
      </c>
    </row>
    <row r="23" spans="1:12">
      <c r="A23" s="4" t="s">
        <v>82</v>
      </c>
      <c r="B23" s="1" t="s">
        <v>83</v>
      </c>
      <c r="C23" s="7" t="s">
        <v>16</v>
      </c>
      <c r="D23" s="7" t="s">
        <v>17</v>
      </c>
      <c r="E23" s="15">
        <v>45062</v>
      </c>
      <c r="F23" s="20" t="s">
        <v>84</v>
      </c>
      <c r="G23" s="1" t="s">
        <v>63</v>
      </c>
      <c r="H23" s="17">
        <v>27.847529999999999</v>
      </c>
      <c r="I23" s="18">
        <v>-93.064430000000002</v>
      </c>
      <c r="J23" s="1">
        <v>151</v>
      </c>
      <c r="K23" s="8">
        <v>46.024799999999999</v>
      </c>
      <c r="L23" s="19" t="s">
        <v>20</v>
      </c>
    </row>
    <row r="24" spans="1:12">
      <c r="A24" s="4" t="s">
        <v>85</v>
      </c>
      <c r="B24" s="1" t="s">
        <v>86</v>
      </c>
      <c r="C24" s="7" t="s">
        <v>16</v>
      </c>
      <c r="D24" s="7" t="s">
        <v>17</v>
      </c>
      <c r="E24" s="15">
        <v>45062</v>
      </c>
      <c r="F24" s="20" t="s">
        <v>87</v>
      </c>
      <c r="G24" s="1" t="s">
        <v>63</v>
      </c>
      <c r="H24" s="17">
        <v>27.847529999999999</v>
      </c>
      <c r="I24" s="18">
        <v>-93.064430000000002</v>
      </c>
      <c r="J24" s="1">
        <v>151</v>
      </c>
      <c r="K24" s="8">
        <v>46.024799999999999</v>
      </c>
      <c r="L24" s="19" t="s">
        <v>20</v>
      </c>
    </row>
    <row r="25" spans="1:12">
      <c r="A25" s="4" t="s">
        <v>88</v>
      </c>
      <c r="B25" s="1" t="s">
        <v>89</v>
      </c>
      <c r="C25" s="7" t="s">
        <v>16</v>
      </c>
      <c r="D25" s="7" t="s">
        <v>17</v>
      </c>
      <c r="E25" s="15">
        <v>45062</v>
      </c>
      <c r="F25" s="20" t="s">
        <v>90</v>
      </c>
      <c r="G25" s="1" t="s">
        <v>63</v>
      </c>
      <c r="H25" s="17">
        <v>27.847529999999999</v>
      </c>
      <c r="I25" s="18">
        <v>-93.064430000000002</v>
      </c>
      <c r="J25" s="1">
        <v>150</v>
      </c>
      <c r="K25" s="8">
        <v>45.72</v>
      </c>
      <c r="L25" s="19" t="s">
        <v>20</v>
      </c>
    </row>
    <row r="26" spans="1:12">
      <c r="A26" s="4" t="s">
        <v>91</v>
      </c>
      <c r="B26" s="1" t="s">
        <v>92</v>
      </c>
      <c r="C26" s="7" t="s">
        <v>16</v>
      </c>
      <c r="D26" s="7" t="s">
        <v>17</v>
      </c>
      <c r="E26" s="15">
        <v>45062</v>
      </c>
      <c r="F26" s="20" t="s">
        <v>93</v>
      </c>
      <c r="G26" s="1" t="s">
        <v>63</v>
      </c>
      <c r="H26" s="17">
        <v>27.847529999999999</v>
      </c>
      <c r="I26" s="18">
        <v>-93.064430000000002</v>
      </c>
      <c r="J26" s="1">
        <v>168</v>
      </c>
      <c r="K26" s="8">
        <v>51.206400000000002</v>
      </c>
      <c r="L26" s="19" t="s">
        <v>20</v>
      </c>
    </row>
    <row r="27" spans="1:12">
      <c r="A27" s="4" t="s">
        <v>94</v>
      </c>
      <c r="B27" s="1" t="s">
        <v>95</v>
      </c>
      <c r="C27" s="7" t="s">
        <v>16</v>
      </c>
      <c r="D27" s="7" t="s">
        <v>17</v>
      </c>
      <c r="E27" s="15">
        <v>45062</v>
      </c>
      <c r="F27" s="20" t="s">
        <v>96</v>
      </c>
      <c r="G27" s="1" t="s">
        <v>63</v>
      </c>
      <c r="H27" s="17">
        <v>27.847529999999999</v>
      </c>
      <c r="I27" s="18">
        <v>-93.064430000000002</v>
      </c>
      <c r="J27" s="1">
        <v>171</v>
      </c>
      <c r="K27" s="8">
        <v>52.120800000000003</v>
      </c>
      <c r="L27" s="19" t="s">
        <v>20</v>
      </c>
    </row>
    <row r="28" spans="1:12">
      <c r="A28" s="4" t="s">
        <v>97</v>
      </c>
      <c r="B28" s="1" t="s">
        <v>98</v>
      </c>
      <c r="C28" s="7" t="s">
        <v>16</v>
      </c>
      <c r="D28" s="7" t="s">
        <v>17</v>
      </c>
      <c r="E28" s="15">
        <v>45062</v>
      </c>
      <c r="F28" s="20" t="s">
        <v>99</v>
      </c>
      <c r="G28" s="1" t="s">
        <v>63</v>
      </c>
      <c r="H28" s="17">
        <v>27.847529999999999</v>
      </c>
      <c r="I28" s="18">
        <v>-93.064430000000002</v>
      </c>
      <c r="J28" s="1">
        <v>170</v>
      </c>
      <c r="K28" s="8">
        <v>51.816000000000003</v>
      </c>
      <c r="L28" s="19" t="s">
        <v>20</v>
      </c>
    </row>
    <row r="29" spans="1:12">
      <c r="A29" s="4" t="s">
        <v>100</v>
      </c>
      <c r="B29" s="1" t="s">
        <v>101</v>
      </c>
      <c r="C29" s="7" t="s">
        <v>16</v>
      </c>
      <c r="D29" s="7" t="s">
        <v>17</v>
      </c>
      <c r="E29" s="15">
        <v>45063</v>
      </c>
      <c r="F29" s="20" t="s">
        <v>38</v>
      </c>
      <c r="G29" s="1" t="s">
        <v>63</v>
      </c>
      <c r="H29" s="17">
        <v>27.847529999999999</v>
      </c>
      <c r="I29" s="18">
        <v>-93.064430000000002</v>
      </c>
      <c r="J29" s="1">
        <v>153</v>
      </c>
      <c r="K29" s="8">
        <v>46.634399999999999</v>
      </c>
      <c r="L29" s="19" t="s">
        <v>20</v>
      </c>
    </row>
    <row r="30" spans="1:12">
      <c r="A30" s="4" t="s">
        <v>102</v>
      </c>
      <c r="B30" s="1" t="s">
        <v>103</v>
      </c>
      <c r="C30" s="7" t="s">
        <v>16</v>
      </c>
      <c r="D30" s="7" t="s">
        <v>17</v>
      </c>
      <c r="E30" s="15">
        <v>45063</v>
      </c>
      <c r="F30" s="20" t="s">
        <v>104</v>
      </c>
      <c r="G30" s="1" t="s">
        <v>63</v>
      </c>
      <c r="H30" s="17">
        <v>27.847529999999999</v>
      </c>
      <c r="I30" s="18">
        <v>-93.064430000000002</v>
      </c>
      <c r="J30" s="1">
        <v>152</v>
      </c>
      <c r="K30" s="8">
        <v>46.329599999999999</v>
      </c>
      <c r="L30" s="19" t="s">
        <v>20</v>
      </c>
    </row>
    <row r="31" spans="1:12">
      <c r="A31" s="4" t="s">
        <v>105</v>
      </c>
      <c r="B31" s="1" t="s">
        <v>106</v>
      </c>
      <c r="C31" s="7" t="s">
        <v>16</v>
      </c>
      <c r="D31" s="7" t="s">
        <v>17</v>
      </c>
      <c r="E31" s="21">
        <v>45063</v>
      </c>
      <c r="F31" s="20" t="s">
        <v>107</v>
      </c>
      <c r="G31" s="1" t="s">
        <v>63</v>
      </c>
      <c r="H31" s="17">
        <v>27.847529999999999</v>
      </c>
      <c r="I31" s="18">
        <v>-93.064430000000002</v>
      </c>
      <c r="J31" s="1">
        <v>147</v>
      </c>
      <c r="K31" s="8">
        <v>44.805599999999998</v>
      </c>
      <c r="L31" s="19" t="s">
        <v>20</v>
      </c>
    </row>
    <row r="32" spans="1:12">
      <c r="A32" s="4" t="s">
        <v>108</v>
      </c>
      <c r="B32" s="1" t="s">
        <v>109</v>
      </c>
      <c r="C32" s="7" t="s">
        <v>16</v>
      </c>
      <c r="D32" s="7" t="s">
        <v>17</v>
      </c>
      <c r="E32" s="21">
        <v>45063</v>
      </c>
      <c r="F32" s="20" t="s">
        <v>110</v>
      </c>
      <c r="G32" s="1" t="s">
        <v>63</v>
      </c>
      <c r="H32" s="17">
        <v>27.847529999999999</v>
      </c>
      <c r="I32" s="18">
        <v>-93.064430000000002</v>
      </c>
      <c r="J32" s="1">
        <v>153</v>
      </c>
      <c r="K32" s="8">
        <v>46.634399999999999</v>
      </c>
      <c r="L32" s="19" t="s">
        <v>20</v>
      </c>
    </row>
    <row r="33" spans="1:12">
      <c r="A33" s="4" t="s">
        <v>111</v>
      </c>
      <c r="B33" s="1" t="s">
        <v>112</v>
      </c>
      <c r="C33" s="7" t="s">
        <v>16</v>
      </c>
      <c r="D33" s="7" t="s">
        <v>17</v>
      </c>
      <c r="E33" s="21">
        <v>45063</v>
      </c>
      <c r="F33" s="20" t="s">
        <v>113</v>
      </c>
      <c r="G33" s="1" t="s">
        <v>63</v>
      </c>
      <c r="H33" s="17">
        <v>27.847529999999999</v>
      </c>
      <c r="I33" s="18">
        <v>-93.064430000000002</v>
      </c>
      <c r="J33" s="1">
        <v>153</v>
      </c>
      <c r="K33" s="8">
        <v>46.634399999999999</v>
      </c>
      <c r="L33" s="19" t="s">
        <v>20</v>
      </c>
    </row>
    <row r="34" spans="1:12">
      <c r="A34" s="4" t="s">
        <v>114</v>
      </c>
      <c r="B34" s="1" t="s">
        <v>115</v>
      </c>
      <c r="C34" s="7" t="s">
        <v>16</v>
      </c>
      <c r="D34" s="7" t="s">
        <v>17</v>
      </c>
      <c r="E34" s="21">
        <v>45063</v>
      </c>
      <c r="F34" s="20" t="s">
        <v>116</v>
      </c>
      <c r="G34" s="1" t="s">
        <v>63</v>
      </c>
      <c r="H34" s="17">
        <v>27.847529999999999</v>
      </c>
      <c r="I34" s="18">
        <v>-93.064430000000002</v>
      </c>
      <c r="J34" s="1">
        <v>152</v>
      </c>
      <c r="K34" s="8">
        <v>46.329599999999999</v>
      </c>
      <c r="L34" s="19" t="s">
        <v>20</v>
      </c>
    </row>
    <row r="35" spans="1:12">
      <c r="A35" s="4" t="s">
        <v>117</v>
      </c>
      <c r="B35" s="1" t="s">
        <v>118</v>
      </c>
      <c r="C35" s="7" t="s">
        <v>16</v>
      </c>
      <c r="D35" s="7" t="s">
        <v>17</v>
      </c>
      <c r="E35" s="21">
        <v>45063</v>
      </c>
      <c r="F35" s="20" t="s">
        <v>119</v>
      </c>
      <c r="G35" s="1" t="s">
        <v>63</v>
      </c>
      <c r="H35" s="17">
        <v>27.847529999999999</v>
      </c>
      <c r="I35" s="18">
        <v>-93.064430000000002</v>
      </c>
      <c r="J35" s="1">
        <v>154</v>
      </c>
      <c r="K35" s="8">
        <v>46.9392</v>
      </c>
      <c r="L35" s="19" t="s">
        <v>20</v>
      </c>
    </row>
    <row r="36" spans="1:12">
      <c r="A36" s="4" t="s">
        <v>120</v>
      </c>
      <c r="B36" s="1" t="s">
        <v>121</v>
      </c>
      <c r="C36" s="7" t="s">
        <v>16</v>
      </c>
      <c r="D36" s="7" t="s">
        <v>17</v>
      </c>
      <c r="E36" s="21">
        <v>45063</v>
      </c>
      <c r="F36" s="20" t="s">
        <v>122</v>
      </c>
      <c r="G36" s="1" t="s">
        <v>63</v>
      </c>
      <c r="H36" s="17">
        <v>27.847529999999999</v>
      </c>
      <c r="I36" s="18">
        <v>-93.064430000000002</v>
      </c>
      <c r="J36" s="1">
        <v>159</v>
      </c>
      <c r="K36" s="8">
        <v>48.463200000000001</v>
      </c>
      <c r="L36" s="19" t="s">
        <v>20</v>
      </c>
    </row>
    <row r="37" spans="1:12">
      <c r="A37" s="4" t="s">
        <v>123</v>
      </c>
      <c r="B37" s="1" t="s">
        <v>124</v>
      </c>
      <c r="C37" s="7" t="s">
        <v>16</v>
      </c>
      <c r="D37" s="7" t="s">
        <v>17</v>
      </c>
      <c r="E37" s="21">
        <v>45063</v>
      </c>
      <c r="F37" s="20" t="s">
        <v>125</v>
      </c>
      <c r="G37" s="1" t="s">
        <v>63</v>
      </c>
      <c r="H37" s="17">
        <v>27.847529999999999</v>
      </c>
      <c r="I37" s="18">
        <v>-93.064430000000002</v>
      </c>
      <c r="J37" s="1">
        <v>151</v>
      </c>
      <c r="K37" s="8">
        <v>46.024799999999999</v>
      </c>
      <c r="L37" s="19" t="s">
        <v>20</v>
      </c>
    </row>
    <row r="38" spans="1:12">
      <c r="A38" s="4" t="s">
        <v>126</v>
      </c>
      <c r="B38" s="1" t="s">
        <v>127</v>
      </c>
      <c r="C38" s="7" t="s">
        <v>16</v>
      </c>
      <c r="D38" s="7" t="s">
        <v>17</v>
      </c>
      <c r="E38" s="21">
        <v>45063</v>
      </c>
      <c r="F38" s="20" t="s">
        <v>104</v>
      </c>
      <c r="G38" s="1" t="s">
        <v>63</v>
      </c>
      <c r="H38" s="17">
        <v>27.847529999999999</v>
      </c>
      <c r="I38" s="18">
        <v>-93.064430000000002</v>
      </c>
      <c r="J38" s="1">
        <v>147</v>
      </c>
      <c r="K38" s="8">
        <v>44.805599999999998</v>
      </c>
      <c r="L38" s="19" t="s">
        <v>20</v>
      </c>
    </row>
    <row r="39" spans="1:12">
      <c r="A39" s="4" t="s">
        <v>128</v>
      </c>
      <c r="B39" s="1" t="s">
        <v>129</v>
      </c>
      <c r="C39" s="7" t="s">
        <v>16</v>
      </c>
      <c r="D39" s="7" t="s">
        <v>17</v>
      </c>
      <c r="E39" s="21">
        <v>45063</v>
      </c>
      <c r="F39" s="20" t="s">
        <v>130</v>
      </c>
      <c r="G39" s="1" t="s">
        <v>63</v>
      </c>
      <c r="H39" s="17">
        <v>27.847529999999999</v>
      </c>
      <c r="I39" s="18">
        <v>-93.064430000000002</v>
      </c>
      <c r="J39" s="1">
        <v>158</v>
      </c>
      <c r="K39" s="8">
        <v>48.1584</v>
      </c>
      <c r="L39" s="19" t="s">
        <v>20</v>
      </c>
    </row>
    <row r="40" spans="1:12">
      <c r="A40" s="4" t="s">
        <v>131</v>
      </c>
      <c r="B40" s="1" t="s">
        <v>132</v>
      </c>
      <c r="C40" s="7" t="s">
        <v>16</v>
      </c>
      <c r="D40" s="7" t="s">
        <v>17</v>
      </c>
      <c r="E40" s="21">
        <v>45063</v>
      </c>
      <c r="F40" s="20" t="s">
        <v>133</v>
      </c>
      <c r="G40" s="1" t="s">
        <v>63</v>
      </c>
      <c r="H40" s="17">
        <v>27.847529999999999</v>
      </c>
      <c r="I40" s="18">
        <v>-93.064430000000002</v>
      </c>
      <c r="J40" s="1">
        <v>159</v>
      </c>
      <c r="K40" s="8">
        <v>48.463200000000001</v>
      </c>
      <c r="L40" s="19" t="s">
        <v>20</v>
      </c>
    </row>
    <row r="41" spans="1:12">
      <c r="A41" s="4" t="s">
        <v>134</v>
      </c>
      <c r="B41" s="1" t="s">
        <v>135</v>
      </c>
      <c r="C41" s="7" t="s">
        <v>16</v>
      </c>
      <c r="D41" s="7" t="s">
        <v>17</v>
      </c>
      <c r="E41" s="21">
        <v>45063</v>
      </c>
      <c r="F41" s="20" t="s">
        <v>136</v>
      </c>
      <c r="G41" s="1" t="s">
        <v>63</v>
      </c>
      <c r="H41" s="17">
        <v>27.847529999999999</v>
      </c>
      <c r="I41" s="18">
        <v>-93.064430000000002</v>
      </c>
      <c r="J41" s="1">
        <v>152</v>
      </c>
      <c r="K41" s="8">
        <v>46.329599999999999</v>
      </c>
      <c r="L41" s="19" t="s">
        <v>20</v>
      </c>
    </row>
    <row r="42" spans="1:12">
      <c r="A42" s="4" t="s">
        <v>137</v>
      </c>
      <c r="B42" s="1" t="s">
        <v>138</v>
      </c>
      <c r="C42" s="7" t="s">
        <v>16</v>
      </c>
      <c r="D42" s="7" t="s">
        <v>17</v>
      </c>
      <c r="E42" s="21">
        <v>45063</v>
      </c>
      <c r="F42" s="20" t="s">
        <v>139</v>
      </c>
      <c r="G42" s="1" t="s">
        <v>63</v>
      </c>
      <c r="H42" s="17">
        <v>27.847529999999999</v>
      </c>
      <c r="I42" s="18">
        <v>-93.064430000000002</v>
      </c>
      <c r="J42" s="1">
        <v>151</v>
      </c>
      <c r="K42" s="8">
        <v>46.024799999999999</v>
      </c>
      <c r="L42" s="19" t="s">
        <v>20</v>
      </c>
    </row>
    <row r="43" spans="1:12">
      <c r="A43" s="4" t="s">
        <v>140</v>
      </c>
      <c r="B43" s="1" t="s">
        <v>141</v>
      </c>
      <c r="C43" s="7" t="s">
        <v>16</v>
      </c>
      <c r="D43" s="7" t="s">
        <v>17</v>
      </c>
      <c r="E43" s="21">
        <v>45063</v>
      </c>
      <c r="F43" s="20" t="s">
        <v>142</v>
      </c>
      <c r="G43" s="1" t="s">
        <v>63</v>
      </c>
      <c r="H43" s="17">
        <v>27.847529999999999</v>
      </c>
      <c r="I43" s="18">
        <v>-93.064430000000002</v>
      </c>
      <c r="J43" s="1">
        <v>145</v>
      </c>
      <c r="K43" s="8">
        <v>44.195999999999998</v>
      </c>
      <c r="L43" s="19" t="s">
        <v>20</v>
      </c>
    </row>
    <row r="44" spans="1:12">
      <c r="A44" s="4" t="s">
        <v>143</v>
      </c>
      <c r="B44" s="1" t="s">
        <v>144</v>
      </c>
      <c r="C44" s="7" t="s">
        <v>16</v>
      </c>
      <c r="D44" s="7" t="s">
        <v>17</v>
      </c>
      <c r="E44" s="21">
        <v>45063</v>
      </c>
      <c r="F44" s="20" t="s">
        <v>145</v>
      </c>
      <c r="G44" s="1" t="s">
        <v>63</v>
      </c>
      <c r="H44" s="17">
        <v>27.847529999999999</v>
      </c>
      <c r="I44" s="18">
        <v>-93.064430000000002</v>
      </c>
      <c r="J44" s="1">
        <v>141</v>
      </c>
      <c r="K44" s="8">
        <v>42.976799999999997</v>
      </c>
      <c r="L44" s="19" t="s">
        <v>20</v>
      </c>
    </row>
    <row r="45" spans="1:12">
      <c r="A45" s="4" t="s">
        <v>146</v>
      </c>
      <c r="B45" s="1" t="s">
        <v>147</v>
      </c>
      <c r="C45" s="7" t="s">
        <v>16</v>
      </c>
      <c r="D45" s="7" t="s">
        <v>17</v>
      </c>
      <c r="E45" s="21">
        <v>45063</v>
      </c>
      <c r="F45" s="20" t="s">
        <v>148</v>
      </c>
      <c r="G45" s="1" t="s">
        <v>63</v>
      </c>
      <c r="H45" s="17">
        <v>27.847529999999999</v>
      </c>
      <c r="I45" s="18">
        <v>-93.064430000000002</v>
      </c>
      <c r="J45" s="1">
        <v>137</v>
      </c>
      <c r="K45" s="8">
        <v>41.757599999999996</v>
      </c>
      <c r="L45" s="19" t="s">
        <v>20</v>
      </c>
    </row>
    <row r="46" spans="1:12">
      <c r="A46" s="4" t="s">
        <v>149</v>
      </c>
      <c r="B46" s="1" t="s">
        <v>150</v>
      </c>
      <c r="C46" s="7" t="s">
        <v>16</v>
      </c>
      <c r="D46" s="7" t="s">
        <v>17</v>
      </c>
      <c r="E46" s="21">
        <v>45063</v>
      </c>
      <c r="F46" s="20" t="s">
        <v>41</v>
      </c>
      <c r="G46" s="1" t="s">
        <v>63</v>
      </c>
      <c r="H46" s="17">
        <v>27.847529999999999</v>
      </c>
      <c r="I46" s="18">
        <v>-93.064430000000002</v>
      </c>
      <c r="J46" s="1">
        <v>153</v>
      </c>
      <c r="K46" s="8">
        <v>46.634399999999999</v>
      </c>
      <c r="L46" s="19" t="s">
        <v>20</v>
      </c>
    </row>
    <row r="47" spans="1:12">
      <c r="A47" s="4" t="s">
        <v>151</v>
      </c>
      <c r="B47" s="1" t="s">
        <v>152</v>
      </c>
      <c r="C47" s="7" t="s">
        <v>16</v>
      </c>
      <c r="D47" s="7" t="s">
        <v>17</v>
      </c>
      <c r="E47" s="21">
        <v>45063</v>
      </c>
      <c r="F47" s="20" t="s">
        <v>153</v>
      </c>
      <c r="G47" s="1" t="s">
        <v>63</v>
      </c>
      <c r="H47" s="17">
        <v>27.847529999999999</v>
      </c>
      <c r="I47" s="18">
        <v>-93.064430000000002</v>
      </c>
      <c r="J47" s="1">
        <v>146</v>
      </c>
      <c r="K47" s="8">
        <v>44.500799999999998</v>
      </c>
      <c r="L47" s="19" t="s">
        <v>20</v>
      </c>
    </row>
    <row r="48" spans="1:12">
      <c r="A48" s="4" t="s">
        <v>154</v>
      </c>
      <c r="B48" s="1" t="s">
        <v>155</v>
      </c>
      <c r="C48" s="7" t="s">
        <v>16</v>
      </c>
      <c r="D48" s="7" t="s">
        <v>17</v>
      </c>
      <c r="E48" s="21">
        <v>45063</v>
      </c>
      <c r="F48" s="20" t="s">
        <v>156</v>
      </c>
      <c r="G48" s="1" t="s">
        <v>63</v>
      </c>
      <c r="H48" s="17">
        <v>27.847529999999999</v>
      </c>
      <c r="I48" s="18">
        <v>-93.064430000000002</v>
      </c>
      <c r="J48" s="1">
        <v>142</v>
      </c>
      <c r="K48" s="8">
        <v>43.281599999999997</v>
      </c>
      <c r="L48" s="19" t="s">
        <v>20</v>
      </c>
    </row>
    <row r="49" spans="1:12">
      <c r="A49" s="4" t="s">
        <v>157</v>
      </c>
      <c r="B49" s="1" t="s">
        <v>158</v>
      </c>
      <c r="C49" s="7" t="s">
        <v>16</v>
      </c>
      <c r="D49" s="7" t="s">
        <v>17</v>
      </c>
      <c r="E49" s="21">
        <v>45062</v>
      </c>
      <c r="F49" s="20" t="s">
        <v>72</v>
      </c>
      <c r="G49" s="1" t="s">
        <v>159</v>
      </c>
      <c r="H49" s="17">
        <v>27.847529999999999</v>
      </c>
      <c r="I49" s="18">
        <v>-93.064430000000002</v>
      </c>
      <c r="J49" s="1">
        <v>140</v>
      </c>
      <c r="K49" s="8">
        <v>42.671999999999997</v>
      </c>
      <c r="L49" s="19" t="s">
        <v>20</v>
      </c>
    </row>
    <row r="50" spans="1:12">
      <c r="A50" s="4" t="s">
        <v>160</v>
      </c>
      <c r="B50" s="1" t="s">
        <v>161</v>
      </c>
      <c r="C50" s="7" t="s">
        <v>16</v>
      </c>
      <c r="D50" s="7" t="s">
        <v>17</v>
      </c>
      <c r="E50" s="21">
        <v>45062</v>
      </c>
      <c r="F50" s="20" t="s">
        <v>75</v>
      </c>
      <c r="G50" s="1" t="s">
        <v>159</v>
      </c>
      <c r="H50" s="17">
        <v>27.847529999999999</v>
      </c>
      <c r="I50" s="18">
        <v>-93.064430000000002</v>
      </c>
      <c r="J50" s="1">
        <v>146</v>
      </c>
      <c r="K50" s="8">
        <v>44.500799999999998</v>
      </c>
      <c r="L50" s="19" t="s">
        <v>20</v>
      </c>
    </row>
    <row r="51" spans="1:12">
      <c r="A51" s="4" t="s">
        <v>162</v>
      </c>
      <c r="B51" s="1" t="s">
        <v>163</v>
      </c>
      <c r="C51" s="7" t="s">
        <v>16</v>
      </c>
      <c r="D51" s="7" t="s">
        <v>17</v>
      </c>
      <c r="E51" s="21">
        <v>45062</v>
      </c>
      <c r="F51" s="20" t="s">
        <v>78</v>
      </c>
      <c r="G51" s="1" t="s">
        <v>159</v>
      </c>
      <c r="H51" s="17">
        <v>27.847529999999999</v>
      </c>
      <c r="I51" s="18">
        <v>-93.064430000000002</v>
      </c>
      <c r="J51" s="1">
        <v>155</v>
      </c>
      <c r="K51" s="8">
        <v>47.244</v>
      </c>
      <c r="L51" s="19" t="s">
        <v>20</v>
      </c>
    </row>
    <row r="52" spans="1:12">
      <c r="A52" s="4" t="s">
        <v>164</v>
      </c>
      <c r="B52" s="1" t="s">
        <v>165</v>
      </c>
      <c r="C52" s="7" t="s">
        <v>16</v>
      </c>
      <c r="D52" s="7" t="s">
        <v>17</v>
      </c>
      <c r="E52" s="21">
        <v>45062</v>
      </c>
      <c r="F52" s="20" t="s">
        <v>166</v>
      </c>
      <c r="G52" s="1" t="s">
        <v>159</v>
      </c>
      <c r="H52" s="17">
        <v>27.847529999999999</v>
      </c>
      <c r="I52" s="18">
        <v>-93.064430000000002</v>
      </c>
      <c r="J52" s="1">
        <v>151</v>
      </c>
      <c r="K52" s="8">
        <v>46.024799999999999</v>
      </c>
      <c r="L52" s="19" t="s">
        <v>20</v>
      </c>
    </row>
    <row r="53" spans="1:12">
      <c r="A53" s="4" t="s">
        <v>167</v>
      </c>
      <c r="B53" s="1" t="s">
        <v>168</v>
      </c>
      <c r="C53" s="7" t="s">
        <v>16</v>
      </c>
      <c r="D53" s="7" t="s">
        <v>17</v>
      </c>
      <c r="E53" s="21">
        <v>45062</v>
      </c>
      <c r="F53" s="20" t="s">
        <v>169</v>
      </c>
      <c r="G53" s="1" t="s">
        <v>159</v>
      </c>
      <c r="H53" s="17">
        <v>27.847529999999999</v>
      </c>
      <c r="I53" s="18">
        <v>-93.064430000000002</v>
      </c>
      <c r="J53" s="1">
        <v>153</v>
      </c>
      <c r="K53" s="8">
        <v>46.634399999999999</v>
      </c>
      <c r="L53" s="19" t="s">
        <v>20</v>
      </c>
    </row>
    <row r="54" spans="1:12">
      <c r="A54" s="4" t="s">
        <v>170</v>
      </c>
      <c r="B54" s="1" t="s">
        <v>171</v>
      </c>
      <c r="C54" s="7" t="s">
        <v>16</v>
      </c>
      <c r="D54" s="7" t="s">
        <v>17</v>
      </c>
      <c r="E54" s="21">
        <v>45062</v>
      </c>
      <c r="F54" s="20" t="s">
        <v>84</v>
      </c>
      <c r="G54" s="1" t="s">
        <v>159</v>
      </c>
      <c r="H54" s="17">
        <v>27.847529999999999</v>
      </c>
      <c r="I54" s="18">
        <v>-93.064430000000002</v>
      </c>
      <c r="J54" s="1">
        <v>153</v>
      </c>
      <c r="K54" s="8">
        <v>46.634399999999999</v>
      </c>
      <c r="L54" s="19" t="s">
        <v>20</v>
      </c>
    </row>
    <row r="55" spans="1:12">
      <c r="A55" s="4" t="s">
        <v>172</v>
      </c>
      <c r="B55" s="1" t="s">
        <v>173</v>
      </c>
      <c r="C55" s="7" t="s">
        <v>16</v>
      </c>
      <c r="D55" s="7" t="s">
        <v>17</v>
      </c>
      <c r="E55" s="21">
        <v>45062</v>
      </c>
      <c r="F55" s="20" t="s">
        <v>23</v>
      </c>
      <c r="G55" s="1" t="s">
        <v>159</v>
      </c>
      <c r="H55" s="17">
        <v>27.847529999999999</v>
      </c>
      <c r="I55" s="18">
        <v>-93.064430000000002</v>
      </c>
      <c r="J55" s="1">
        <v>151</v>
      </c>
      <c r="K55" s="8">
        <v>46.024799999999999</v>
      </c>
      <c r="L55" s="19" t="s">
        <v>20</v>
      </c>
    </row>
    <row r="56" spans="1:12">
      <c r="A56" s="4" t="s">
        <v>174</v>
      </c>
      <c r="B56" s="1" t="s">
        <v>175</v>
      </c>
      <c r="C56" s="7" t="s">
        <v>16</v>
      </c>
      <c r="D56" s="7" t="s">
        <v>17</v>
      </c>
      <c r="E56" s="21">
        <v>45062</v>
      </c>
      <c r="F56" s="20" t="s">
        <v>90</v>
      </c>
      <c r="G56" s="1" t="s">
        <v>159</v>
      </c>
      <c r="H56" s="17">
        <v>27.847529999999999</v>
      </c>
      <c r="I56" s="18">
        <v>-93.064430000000002</v>
      </c>
      <c r="J56" s="1">
        <v>146</v>
      </c>
      <c r="K56" s="8">
        <v>44.500799999999998</v>
      </c>
      <c r="L56" s="19" t="s">
        <v>20</v>
      </c>
    </row>
    <row r="57" spans="1:12">
      <c r="A57" s="4" t="s">
        <v>176</v>
      </c>
      <c r="B57" s="1" t="s">
        <v>177</v>
      </c>
      <c r="C57" s="7" t="s">
        <v>16</v>
      </c>
      <c r="D57" s="7" t="s">
        <v>17</v>
      </c>
      <c r="E57" s="21">
        <v>45062</v>
      </c>
      <c r="F57" s="20" t="s">
        <v>178</v>
      </c>
      <c r="G57" s="1" t="s">
        <v>159</v>
      </c>
      <c r="H57" s="17">
        <v>27.847529999999999</v>
      </c>
      <c r="I57" s="18">
        <v>-93.064430000000002</v>
      </c>
      <c r="J57" s="1">
        <v>148</v>
      </c>
      <c r="K57" s="8">
        <v>45.110399999999998</v>
      </c>
      <c r="L57" s="19" t="s">
        <v>20</v>
      </c>
    </row>
    <row r="58" spans="1:12">
      <c r="A58" s="4" t="s">
        <v>179</v>
      </c>
      <c r="B58" s="1" t="s">
        <v>180</v>
      </c>
      <c r="C58" s="7" t="s">
        <v>16</v>
      </c>
      <c r="D58" s="7" t="s">
        <v>17</v>
      </c>
      <c r="E58" s="21">
        <v>45062</v>
      </c>
      <c r="F58" s="20" t="s">
        <v>181</v>
      </c>
      <c r="G58" s="1" t="s">
        <v>159</v>
      </c>
      <c r="H58" s="17">
        <v>27.847529999999999</v>
      </c>
      <c r="I58" s="18">
        <v>-93.064430000000002</v>
      </c>
      <c r="J58" s="1">
        <v>150</v>
      </c>
      <c r="K58" s="8">
        <v>45.72</v>
      </c>
      <c r="L58" s="19" t="s">
        <v>20</v>
      </c>
    </row>
    <row r="59" spans="1:12">
      <c r="A59" s="4" t="s">
        <v>182</v>
      </c>
      <c r="B59" s="1" t="s">
        <v>183</v>
      </c>
      <c r="C59" s="7" t="s">
        <v>16</v>
      </c>
      <c r="D59" s="7" t="s">
        <v>17</v>
      </c>
      <c r="E59" s="21">
        <v>45062</v>
      </c>
      <c r="F59" s="20" t="s">
        <v>62</v>
      </c>
      <c r="G59" s="1" t="s">
        <v>159</v>
      </c>
      <c r="H59" s="17">
        <v>27.847529999999999</v>
      </c>
      <c r="I59" s="18">
        <v>-93.064430000000002</v>
      </c>
      <c r="J59" s="1">
        <v>149</v>
      </c>
      <c r="K59" s="8">
        <v>45.415199999999999</v>
      </c>
      <c r="L59" s="19" t="s">
        <v>20</v>
      </c>
    </row>
    <row r="60" spans="1:12">
      <c r="A60" s="4" t="s">
        <v>184</v>
      </c>
      <c r="B60" s="1" t="s">
        <v>185</v>
      </c>
      <c r="C60" s="7" t="s">
        <v>16</v>
      </c>
      <c r="D60" s="7" t="s">
        <v>17</v>
      </c>
      <c r="E60" s="21">
        <v>45062</v>
      </c>
      <c r="F60" s="20" t="s">
        <v>186</v>
      </c>
      <c r="G60" s="1" t="s">
        <v>159</v>
      </c>
      <c r="H60" s="17">
        <v>27.847529999999999</v>
      </c>
      <c r="I60" s="18">
        <v>-93.064430000000002</v>
      </c>
      <c r="J60" s="1">
        <v>146</v>
      </c>
      <c r="K60" s="8">
        <v>44.500799999999998</v>
      </c>
      <c r="L60" s="19" t="s">
        <v>20</v>
      </c>
    </row>
    <row r="61" spans="1:12">
      <c r="A61" s="4" t="s">
        <v>187</v>
      </c>
      <c r="B61" s="1" t="s">
        <v>188</v>
      </c>
      <c r="C61" s="7" t="s">
        <v>16</v>
      </c>
      <c r="D61" s="7" t="s">
        <v>17</v>
      </c>
      <c r="E61" s="21">
        <v>45062</v>
      </c>
      <c r="F61" s="20" t="s">
        <v>189</v>
      </c>
      <c r="G61" s="1" t="s">
        <v>159</v>
      </c>
      <c r="H61" s="17">
        <v>27.847529999999999</v>
      </c>
      <c r="I61" s="18">
        <v>-93.064430000000002</v>
      </c>
      <c r="J61" s="1">
        <v>149</v>
      </c>
      <c r="K61" s="8">
        <v>45.415199999999999</v>
      </c>
      <c r="L61" s="19" t="s">
        <v>20</v>
      </c>
    </row>
    <row r="62" spans="1:12">
      <c r="A62" s="4" t="s">
        <v>190</v>
      </c>
      <c r="B62" s="1" t="s">
        <v>191</v>
      </c>
      <c r="C62" s="7" t="s">
        <v>16</v>
      </c>
      <c r="D62" s="7" t="s">
        <v>17</v>
      </c>
      <c r="E62" s="21">
        <v>45062</v>
      </c>
      <c r="F62" s="20" t="s">
        <v>169</v>
      </c>
      <c r="G62" s="1" t="s">
        <v>159</v>
      </c>
      <c r="H62" s="17">
        <v>27.847529999999999</v>
      </c>
      <c r="I62" s="18">
        <v>-93.064430000000002</v>
      </c>
      <c r="J62" s="1">
        <v>151</v>
      </c>
      <c r="K62" s="8">
        <v>46.024799999999999</v>
      </c>
      <c r="L62" s="19" t="s">
        <v>20</v>
      </c>
    </row>
    <row r="63" spans="1:12">
      <c r="A63" s="4" t="s">
        <v>192</v>
      </c>
      <c r="B63" s="1" t="s">
        <v>193</v>
      </c>
      <c r="C63" s="7" t="s">
        <v>16</v>
      </c>
      <c r="D63" s="7" t="s">
        <v>17</v>
      </c>
      <c r="E63" s="21">
        <v>45062</v>
      </c>
      <c r="F63" s="20" t="s">
        <v>194</v>
      </c>
      <c r="G63" s="1" t="s">
        <v>159</v>
      </c>
      <c r="H63" s="17">
        <v>27.847529999999999</v>
      </c>
      <c r="I63" s="18">
        <v>-93.064430000000002</v>
      </c>
      <c r="J63" s="1">
        <v>151</v>
      </c>
      <c r="K63" s="8">
        <v>46.024799999999999</v>
      </c>
      <c r="L63" s="19" t="s">
        <v>20</v>
      </c>
    </row>
    <row r="64" spans="1:12">
      <c r="A64" s="4" t="s">
        <v>195</v>
      </c>
      <c r="B64" s="1" t="s">
        <v>196</v>
      </c>
      <c r="C64" s="7" t="s">
        <v>16</v>
      </c>
      <c r="D64" s="7" t="s">
        <v>17</v>
      </c>
      <c r="E64" s="21">
        <v>45062</v>
      </c>
      <c r="F64" s="20" t="s">
        <v>197</v>
      </c>
      <c r="G64" s="1" t="s">
        <v>159</v>
      </c>
      <c r="H64" s="17">
        <v>27.847529999999999</v>
      </c>
      <c r="I64" s="18">
        <v>-93.064430000000002</v>
      </c>
      <c r="J64" s="1">
        <v>168</v>
      </c>
      <c r="K64" s="8">
        <v>51.206400000000002</v>
      </c>
      <c r="L64" s="19" t="s">
        <v>20</v>
      </c>
    </row>
    <row r="65" spans="1:12">
      <c r="A65" s="4" t="s">
        <v>198</v>
      </c>
      <c r="B65" s="1" t="s">
        <v>199</v>
      </c>
      <c r="C65" s="7" t="s">
        <v>16</v>
      </c>
      <c r="D65" s="7" t="s">
        <v>17</v>
      </c>
      <c r="E65" s="21">
        <v>45062</v>
      </c>
      <c r="F65" s="20" t="s">
        <v>200</v>
      </c>
      <c r="G65" s="1" t="s">
        <v>159</v>
      </c>
      <c r="H65" s="17">
        <v>27.847529999999999</v>
      </c>
      <c r="I65" s="18">
        <v>-93.064430000000002</v>
      </c>
      <c r="J65" s="1">
        <v>170</v>
      </c>
      <c r="K65" s="8">
        <v>51.816000000000003</v>
      </c>
      <c r="L65" s="19" t="s">
        <v>20</v>
      </c>
    </row>
    <row r="66" spans="1:12">
      <c r="A66" s="4" t="s">
        <v>201</v>
      </c>
      <c r="B66" s="1" t="s">
        <v>202</v>
      </c>
      <c r="C66" s="7" t="s">
        <v>16</v>
      </c>
      <c r="D66" s="7" t="s">
        <v>17</v>
      </c>
      <c r="E66" s="21">
        <v>45062</v>
      </c>
      <c r="F66" s="20" t="s">
        <v>99</v>
      </c>
      <c r="G66" s="1" t="s">
        <v>159</v>
      </c>
      <c r="H66" s="17">
        <v>27.847529999999999</v>
      </c>
      <c r="I66" s="18">
        <v>-93.064430000000002</v>
      </c>
      <c r="J66" s="1">
        <v>175</v>
      </c>
      <c r="K66" s="8">
        <v>53.34</v>
      </c>
      <c r="L66" s="19" t="s">
        <v>20</v>
      </c>
    </row>
    <row r="67" spans="1:12">
      <c r="A67" s="4" t="s">
        <v>203</v>
      </c>
      <c r="B67" s="1" t="s">
        <v>204</v>
      </c>
      <c r="C67" s="7" t="s">
        <v>16</v>
      </c>
      <c r="D67" s="7" t="s">
        <v>17</v>
      </c>
      <c r="E67" s="21">
        <v>45062</v>
      </c>
      <c r="F67" s="20" t="s">
        <v>205</v>
      </c>
      <c r="G67" s="1" t="s">
        <v>159</v>
      </c>
      <c r="H67" s="17">
        <v>27.847529999999999</v>
      </c>
      <c r="I67" s="18">
        <v>-93.064430000000002</v>
      </c>
      <c r="J67" s="1">
        <v>174</v>
      </c>
      <c r="K67" s="8">
        <v>53.035200000000003</v>
      </c>
      <c r="L67" s="19" t="s">
        <v>20</v>
      </c>
    </row>
    <row r="68" spans="1:12">
      <c r="A68" s="4" t="s">
        <v>206</v>
      </c>
      <c r="B68" s="1" t="s">
        <v>207</v>
      </c>
      <c r="C68" s="7" t="s">
        <v>16</v>
      </c>
      <c r="D68" s="7" t="s">
        <v>17</v>
      </c>
      <c r="E68" s="21">
        <v>45062</v>
      </c>
      <c r="F68" s="20" t="s">
        <v>205</v>
      </c>
      <c r="G68" s="1" t="s">
        <v>159</v>
      </c>
      <c r="H68" s="17">
        <v>27.847529999999999</v>
      </c>
      <c r="I68" s="18">
        <v>-93.064430000000002</v>
      </c>
      <c r="J68" s="1">
        <v>175</v>
      </c>
      <c r="K68" s="8">
        <v>53.34</v>
      </c>
      <c r="L68" s="19" t="s">
        <v>20</v>
      </c>
    </row>
    <row r="69" spans="1:12">
      <c r="A69" s="4" t="s">
        <v>208</v>
      </c>
      <c r="B69" s="1" t="s">
        <v>209</v>
      </c>
      <c r="C69" s="1" t="s">
        <v>16</v>
      </c>
      <c r="D69" s="1" t="s">
        <v>17</v>
      </c>
      <c r="E69" s="21">
        <v>45062</v>
      </c>
      <c r="F69" s="20" t="s">
        <v>210</v>
      </c>
      <c r="G69" s="1" t="s">
        <v>159</v>
      </c>
      <c r="H69" s="22">
        <v>27.847529999999999</v>
      </c>
      <c r="I69" s="23">
        <v>-93.064430000000002</v>
      </c>
      <c r="J69" s="1">
        <v>174</v>
      </c>
      <c r="K69" s="8">
        <v>53.035200000000003</v>
      </c>
      <c r="L69" s="19" t="s">
        <v>20</v>
      </c>
    </row>
    <row r="70" spans="1:12">
      <c r="A70" s="4" t="s">
        <v>211</v>
      </c>
      <c r="B70" s="1" t="s">
        <v>212</v>
      </c>
      <c r="C70" s="1" t="s">
        <v>16</v>
      </c>
      <c r="D70" s="1" t="s">
        <v>17</v>
      </c>
      <c r="E70" s="21">
        <v>45062</v>
      </c>
      <c r="F70" s="20" t="s">
        <v>29</v>
      </c>
      <c r="G70" s="1" t="s">
        <v>159</v>
      </c>
      <c r="H70" s="22">
        <v>27.847529999999999</v>
      </c>
      <c r="I70" s="23">
        <v>-93.064430000000002</v>
      </c>
      <c r="J70" s="1">
        <v>167</v>
      </c>
      <c r="K70" s="8">
        <v>50.901600000000002</v>
      </c>
      <c r="L70" s="19" t="s">
        <v>20</v>
      </c>
    </row>
    <row r="71" spans="1:12">
      <c r="A71" s="4" t="s">
        <v>213</v>
      </c>
      <c r="B71" s="1" t="s">
        <v>214</v>
      </c>
      <c r="C71" s="1" t="s">
        <v>16</v>
      </c>
      <c r="D71" s="1" t="s">
        <v>17</v>
      </c>
      <c r="E71" s="21">
        <v>45063</v>
      </c>
      <c r="F71" s="20" t="s">
        <v>107</v>
      </c>
      <c r="G71" s="1" t="s">
        <v>159</v>
      </c>
      <c r="H71" s="22">
        <v>27.847529999999999</v>
      </c>
      <c r="I71" s="23">
        <v>-93.064430000000002</v>
      </c>
      <c r="J71" s="1">
        <v>153</v>
      </c>
      <c r="K71" s="8">
        <v>46.634399999999999</v>
      </c>
      <c r="L71" s="19" t="s">
        <v>20</v>
      </c>
    </row>
    <row r="72" spans="1:12">
      <c r="A72" s="4" t="s">
        <v>215</v>
      </c>
      <c r="B72" s="1" t="s">
        <v>216</v>
      </c>
      <c r="C72" s="1" t="s">
        <v>16</v>
      </c>
      <c r="D72" s="1" t="s">
        <v>17</v>
      </c>
      <c r="E72" s="21">
        <v>45063</v>
      </c>
      <c r="F72" s="20" t="s">
        <v>110</v>
      </c>
      <c r="G72" s="1" t="s">
        <v>159</v>
      </c>
      <c r="H72" s="22">
        <v>27.847529999999999</v>
      </c>
      <c r="I72" s="23">
        <v>-93.064430000000002</v>
      </c>
      <c r="J72" s="1">
        <v>154</v>
      </c>
      <c r="K72" s="8">
        <v>46.9392</v>
      </c>
      <c r="L72" s="19" t="s">
        <v>20</v>
      </c>
    </row>
    <row r="73" spans="1:12">
      <c r="A73" s="4" t="s">
        <v>217</v>
      </c>
      <c r="B73" s="1" t="s">
        <v>218</v>
      </c>
      <c r="C73" s="1" t="s">
        <v>16</v>
      </c>
      <c r="D73" s="1" t="s">
        <v>17</v>
      </c>
      <c r="E73" s="21">
        <v>45063</v>
      </c>
      <c r="F73" s="20" t="s">
        <v>113</v>
      </c>
      <c r="G73" s="1" t="s">
        <v>159</v>
      </c>
      <c r="H73" s="22">
        <v>27.847529999999999</v>
      </c>
      <c r="I73" s="23">
        <v>-93.064430000000002</v>
      </c>
      <c r="J73" s="1">
        <v>155</v>
      </c>
      <c r="K73" s="8">
        <v>47.244</v>
      </c>
      <c r="L73" s="19" t="s">
        <v>20</v>
      </c>
    </row>
    <row r="74" spans="1:12">
      <c r="A74" s="4" t="s">
        <v>219</v>
      </c>
      <c r="B74" s="1" t="s">
        <v>220</v>
      </c>
      <c r="C74" s="1" t="s">
        <v>16</v>
      </c>
      <c r="D74" s="1" t="s">
        <v>17</v>
      </c>
      <c r="E74" s="21">
        <v>45063</v>
      </c>
      <c r="F74" s="20" t="s">
        <v>116</v>
      </c>
      <c r="G74" s="1" t="s">
        <v>159</v>
      </c>
      <c r="H74" s="22">
        <v>27.847529999999999</v>
      </c>
      <c r="I74" s="23">
        <v>-93.064430000000002</v>
      </c>
      <c r="J74" s="1">
        <v>154</v>
      </c>
      <c r="K74" s="8">
        <v>46.9392</v>
      </c>
      <c r="L74" s="19" t="s">
        <v>20</v>
      </c>
    </row>
    <row r="75" spans="1:12">
      <c r="A75" s="4" t="s">
        <v>221</v>
      </c>
      <c r="B75" s="1" t="s">
        <v>222</v>
      </c>
      <c r="C75" s="1" t="s">
        <v>16</v>
      </c>
      <c r="D75" s="1" t="s">
        <v>17</v>
      </c>
      <c r="E75" s="21">
        <v>45063</v>
      </c>
      <c r="F75" s="20" t="s">
        <v>32</v>
      </c>
      <c r="G75" s="1" t="s">
        <v>159</v>
      </c>
      <c r="H75" s="22">
        <v>27.847529999999999</v>
      </c>
      <c r="I75" s="23">
        <v>-93.064430000000002</v>
      </c>
      <c r="J75" s="1">
        <v>160</v>
      </c>
      <c r="K75" s="8">
        <v>48.768000000000001</v>
      </c>
      <c r="L75" s="19" t="s">
        <v>20</v>
      </c>
    </row>
    <row r="76" spans="1:12">
      <c r="A76" s="4" t="s">
        <v>223</v>
      </c>
      <c r="B76" s="1" t="s">
        <v>224</v>
      </c>
      <c r="C76" s="1" t="s">
        <v>16</v>
      </c>
      <c r="D76" s="1" t="s">
        <v>17</v>
      </c>
      <c r="E76" s="21">
        <v>45063</v>
      </c>
      <c r="F76" s="20" t="s">
        <v>225</v>
      </c>
      <c r="G76" s="1" t="s">
        <v>159</v>
      </c>
      <c r="H76" s="22">
        <v>27.847529999999999</v>
      </c>
      <c r="I76" s="23">
        <v>-93.064430000000002</v>
      </c>
      <c r="J76" s="1">
        <v>161</v>
      </c>
      <c r="K76" s="8">
        <v>49.072800000000001</v>
      </c>
      <c r="L76" s="19" t="s">
        <v>20</v>
      </c>
    </row>
    <row r="77" spans="1:12">
      <c r="A77" s="4" t="s">
        <v>226</v>
      </c>
      <c r="B77" s="1" t="s">
        <v>227</v>
      </c>
      <c r="C77" s="1" t="s">
        <v>16</v>
      </c>
      <c r="D77" s="1" t="s">
        <v>17</v>
      </c>
      <c r="E77" s="21">
        <v>45063</v>
      </c>
      <c r="F77" s="20" t="s">
        <v>228</v>
      </c>
      <c r="G77" s="1" t="s">
        <v>159</v>
      </c>
      <c r="H77" s="22">
        <v>27.847529999999999</v>
      </c>
      <c r="I77" s="23">
        <v>-93.064430000000002</v>
      </c>
      <c r="J77" s="1">
        <v>160</v>
      </c>
      <c r="K77" s="8">
        <v>48.768000000000001</v>
      </c>
      <c r="L77" s="19" t="s">
        <v>20</v>
      </c>
    </row>
    <row r="78" spans="1:12" ht="17" thickBot="1">
      <c r="A78" s="5" t="s">
        <v>229</v>
      </c>
      <c r="B78" s="6" t="s">
        <v>230</v>
      </c>
      <c r="C78" s="6" t="s">
        <v>16</v>
      </c>
      <c r="D78" s="6" t="s">
        <v>17</v>
      </c>
      <c r="E78" s="25">
        <v>45063</v>
      </c>
      <c r="F78" s="26" t="s">
        <v>231</v>
      </c>
      <c r="G78" s="6" t="s">
        <v>159</v>
      </c>
      <c r="H78" s="27">
        <v>27.847529999999999</v>
      </c>
      <c r="I78" s="28">
        <v>-93.064430000000002</v>
      </c>
      <c r="J78" s="6">
        <v>164</v>
      </c>
      <c r="K78" s="29">
        <v>49.987200000000001</v>
      </c>
      <c r="L78" s="30" t="s">
        <v>20</v>
      </c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73DE7-CEFA-F744-BC74-3D865E90B443}">
  <sheetPr>
    <pageSetUpPr fitToPage="1"/>
  </sheetPr>
  <dimension ref="A1:Y244"/>
  <sheetViews>
    <sheetView workbookViewId="0">
      <selection activeCell="E159" sqref="E159"/>
    </sheetView>
  </sheetViews>
  <sheetFormatPr baseColWidth="10" defaultRowHeight="16"/>
  <cols>
    <col min="1" max="1" width="10.7109375" style="482"/>
    <col min="2" max="3" width="10.7109375" style="483"/>
    <col min="4" max="4" width="13.7109375" style="483" bestFit="1" customWidth="1"/>
    <col min="5" max="5" width="13.28515625" style="483" bestFit="1" customWidth="1"/>
    <col min="6" max="6" width="12.28515625" style="483" bestFit="1" customWidth="1"/>
    <col min="7" max="7" width="14.7109375" style="483" bestFit="1" customWidth="1"/>
    <col min="8" max="8" width="9" style="483" customWidth="1"/>
    <col min="9" max="9" width="7.85546875" style="483" bestFit="1" customWidth="1"/>
    <col min="10" max="10" width="10.7109375" style="483"/>
    <col min="11" max="12" width="12" style="484" customWidth="1"/>
    <col min="13" max="13" width="7.140625" style="483" customWidth="1"/>
    <col min="14" max="14" width="7" style="483" customWidth="1"/>
    <col min="15" max="15" width="10" bestFit="1" customWidth="1"/>
    <col min="16" max="16" width="5.85546875" bestFit="1" customWidth="1"/>
    <col min="17" max="17" width="7.85546875" bestFit="1" customWidth="1"/>
    <col min="18" max="18" width="13.28515625" bestFit="1" customWidth="1"/>
    <col min="19" max="19" width="10.7109375" customWidth="1"/>
    <col min="20" max="20" width="7" bestFit="1" customWidth="1"/>
    <col min="21" max="21" width="10.7109375" customWidth="1"/>
    <col min="22" max="22" width="7.85546875" bestFit="1" customWidth="1"/>
    <col min="24" max="24" width="10.7109375" customWidth="1"/>
    <col min="25" max="25" width="10.7109375" style="472" customWidth="1"/>
    <col min="26" max="26" width="10.7109375" customWidth="1"/>
    <col min="27" max="27" width="7" customWidth="1"/>
    <col min="28" max="28" width="10" bestFit="1" customWidth="1"/>
  </cols>
  <sheetData>
    <row r="1" spans="1:25" ht="17" thickBot="1">
      <c r="A1" s="9" t="s">
        <v>621</v>
      </c>
      <c r="B1" s="467" t="s">
        <v>701</v>
      </c>
      <c r="C1" s="9" t="s">
        <v>702</v>
      </c>
      <c r="D1" s="10" t="s">
        <v>232</v>
      </c>
      <c r="E1" s="10" t="s">
        <v>2</v>
      </c>
      <c r="F1" s="10" t="s">
        <v>3</v>
      </c>
      <c r="G1" s="10" t="s">
        <v>703</v>
      </c>
      <c r="H1" s="10" t="s">
        <v>5</v>
      </c>
      <c r="I1" s="10" t="s">
        <v>6</v>
      </c>
      <c r="J1" s="10" t="s">
        <v>8</v>
      </c>
      <c r="K1" s="468" t="s">
        <v>9</v>
      </c>
      <c r="L1" s="468" t="s">
        <v>10</v>
      </c>
      <c r="M1" s="10" t="s">
        <v>11</v>
      </c>
      <c r="N1" s="10" t="s">
        <v>12</v>
      </c>
      <c r="O1" s="11" t="s">
        <v>13</v>
      </c>
      <c r="Y1"/>
    </row>
    <row r="2" spans="1:25" ht="17" thickTop="1">
      <c r="A2" s="24">
        <v>1</v>
      </c>
      <c r="B2" s="469">
        <v>1</v>
      </c>
      <c r="C2" s="24" t="s">
        <v>704</v>
      </c>
      <c r="D2" s="525" t="s">
        <v>15</v>
      </c>
      <c r="E2" s="492" t="s">
        <v>14</v>
      </c>
      <c r="F2" s="7" t="s">
        <v>15</v>
      </c>
      <c r="G2" s="470" t="s">
        <v>16</v>
      </c>
      <c r="H2" s="470" t="s">
        <v>17</v>
      </c>
      <c r="I2" s="15">
        <v>45062</v>
      </c>
      <c r="J2" s="471" t="s">
        <v>19</v>
      </c>
      <c r="K2" s="471">
        <v>27.847529999999999</v>
      </c>
      <c r="L2" s="470">
        <v>-93.064430000000002</v>
      </c>
      <c r="M2" s="8">
        <v>158</v>
      </c>
      <c r="N2" s="470">
        <v>48.1584</v>
      </c>
      <c r="O2" s="19" t="s">
        <v>20</v>
      </c>
      <c r="Y2"/>
    </row>
    <row r="3" spans="1:25">
      <c r="A3" s="4">
        <v>1</v>
      </c>
      <c r="B3" s="473">
        <v>2</v>
      </c>
      <c r="C3" s="4" t="s">
        <v>704</v>
      </c>
      <c r="D3" s="519" t="s">
        <v>22</v>
      </c>
      <c r="E3" s="493" t="s">
        <v>21</v>
      </c>
      <c r="F3" s="1" t="s">
        <v>22</v>
      </c>
      <c r="G3" s="413" t="s">
        <v>16</v>
      </c>
      <c r="H3" s="413" t="s">
        <v>17</v>
      </c>
      <c r="I3" s="21">
        <v>45062</v>
      </c>
      <c r="J3" s="474" t="s">
        <v>19</v>
      </c>
      <c r="K3" s="474">
        <v>27.847529999999999</v>
      </c>
      <c r="L3" s="413">
        <v>-93.064430000000002</v>
      </c>
      <c r="M3" s="475">
        <v>155</v>
      </c>
      <c r="N3" s="413">
        <v>47.244</v>
      </c>
      <c r="O3" s="146" t="s">
        <v>20</v>
      </c>
      <c r="Y3"/>
    </row>
    <row r="4" spans="1:25">
      <c r="A4" s="4">
        <v>1</v>
      </c>
      <c r="B4" s="473">
        <v>3</v>
      </c>
      <c r="C4" s="4" t="s">
        <v>704</v>
      </c>
      <c r="D4" s="519" t="s">
        <v>25</v>
      </c>
      <c r="E4" s="493" t="s">
        <v>24</v>
      </c>
      <c r="F4" s="1" t="s">
        <v>25</v>
      </c>
      <c r="G4" s="413" t="s">
        <v>16</v>
      </c>
      <c r="H4" s="413" t="s">
        <v>17</v>
      </c>
      <c r="I4" s="21">
        <v>45062</v>
      </c>
      <c r="J4" s="474" t="s">
        <v>19</v>
      </c>
      <c r="K4" s="474">
        <v>27.847529999999999</v>
      </c>
      <c r="L4" s="413">
        <v>-93.064430000000002</v>
      </c>
      <c r="M4" s="475">
        <v>176</v>
      </c>
      <c r="N4" s="413">
        <v>53.644799999999996</v>
      </c>
      <c r="O4" s="146" t="s">
        <v>20</v>
      </c>
      <c r="Y4"/>
    </row>
    <row r="5" spans="1:25">
      <c r="A5" s="4">
        <v>1</v>
      </c>
      <c r="B5" s="473">
        <v>4</v>
      </c>
      <c r="C5" s="4" t="s">
        <v>704</v>
      </c>
      <c r="D5" s="519" t="s">
        <v>28</v>
      </c>
      <c r="E5" s="493" t="s">
        <v>27</v>
      </c>
      <c r="F5" s="1" t="s">
        <v>28</v>
      </c>
      <c r="G5" s="413" t="s">
        <v>16</v>
      </c>
      <c r="H5" s="413" t="s">
        <v>17</v>
      </c>
      <c r="I5" s="21">
        <v>45062</v>
      </c>
      <c r="J5" s="474" t="s">
        <v>19</v>
      </c>
      <c r="K5" s="474">
        <v>27.847529999999999</v>
      </c>
      <c r="L5" s="413">
        <v>-93.064430000000002</v>
      </c>
      <c r="M5" s="475">
        <v>160</v>
      </c>
      <c r="N5" s="413">
        <v>48.768000000000001</v>
      </c>
      <c r="O5" s="146" t="s">
        <v>20</v>
      </c>
      <c r="Y5"/>
    </row>
    <row r="6" spans="1:25">
      <c r="A6" s="4">
        <v>1</v>
      </c>
      <c r="B6" s="473">
        <v>5</v>
      </c>
      <c r="C6" s="4" t="s">
        <v>704</v>
      </c>
      <c r="D6" s="519" t="s">
        <v>31</v>
      </c>
      <c r="E6" s="493" t="s">
        <v>30</v>
      </c>
      <c r="F6" s="1" t="s">
        <v>31</v>
      </c>
      <c r="G6" s="413" t="s">
        <v>16</v>
      </c>
      <c r="H6" s="413" t="s">
        <v>17</v>
      </c>
      <c r="I6" s="21">
        <v>45063</v>
      </c>
      <c r="J6" s="474" t="s">
        <v>19</v>
      </c>
      <c r="K6" s="474">
        <v>27.847529999999999</v>
      </c>
      <c r="L6" s="413">
        <v>-93.064430000000002</v>
      </c>
      <c r="M6" s="475">
        <v>155</v>
      </c>
      <c r="N6" s="413">
        <v>47.244</v>
      </c>
      <c r="O6" s="146" t="s">
        <v>20</v>
      </c>
      <c r="Y6"/>
    </row>
    <row r="7" spans="1:25">
      <c r="A7" s="4">
        <v>1</v>
      </c>
      <c r="B7" s="473">
        <v>6</v>
      </c>
      <c r="C7" s="4" t="s">
        <v>704</v>
      </c>
      <c r="D7" s="519" t="s">
        <v>34</v>
      </c>
      <c r="E7" s="493" t="s">
        <v>33</v>
      </c>
      <c r="F7" s="1" t="s">
        <v>34</v>
      </c>
      <c r="G7" s="413" t="s">
        <v>16</v>
      </c>
      <c r="H7" s="413" t="s">
        <v>17</v>
      </c>
      <c r="I7" s="21">
        <v>45063</v>
      </c>
      <c r="J7" s="474" t="s">
        <v>19</v>
      </c>
      <c r="K7" s="474">
        <v>27.847529999999999</v>
      </c>
      <c r="L7" s="413">
        <v>-93.064430000000002</v>
      </c>
      <c r="M7" s="475">
        <v>165</v>
      </c>
      <c r="N7" s="413">
        <v>50.292000000000002</v>
      </c>
      <c r="O7" s="146" t="s">
        <v>20</v>
      </c>
      <c r="Y7"/>
    </row>
    <row r="8" spans="1:25">
      <c r="A8" s="4">
        <v>1</v>
      </c>
      <c r="B8" s="473">
        <v>7</v>
      </c>
      <c r="C8" s="4" t="s">
        <v>704</v>
      </c>
      <c r="D8" s="519" t="s">
        <v>37</v>
      </c>
      <c r="E8" s="493" t="s">
        <v>36</v>
      </c>
      <c r="F8" s="1" t="s">
        <v>37</v>
      </c>
      <c r="G8" s="413" t="s">
        <v>16</v>
      </c>
      <c r="H8" s="413" t="s">
        <v>17</v>
      </c>
      <c r="I8" s="21">
        <v>45063</v>
      </c>
      <c r="J8" s="474" t="s">
        <v>19</v>
      </c>
      <c r="K8" s="474">
        <v>27.847529999999999</v>
      </c>
      <c r="L8" s="413">
        <v>-93.064430000000002</v>
      </c>
      <c r="M8" s="475">
        <v>159</v>
      </c>
      <c r="N8" s="413">
        <v>48.463200000000001</v>
      </c>
      <c r="O8" s="146" t="s">
        <v>20</v>
      </c>
      <c r="Y8"/>
    </row>
    <row r="9" spans="1:25">
      <c r="A9" s="4">
        <v>1</v>
      </c>
      <c r="B9" s="473">
        <v>8</v>
      </c>
      <c r="C9" s="4" t="s">
        <v>704</v>
      </c>
      <c r="D9" s="519" t="s">
        <v>40</v>
      </c>
      <c r="E9" s="493" t="s">
        <v>39</v>
      </c>
      <c r="F9" s="1" t="s">
        <v>40</v>
      </c>
      <c r="G9" s="413" t="s">
        <v>16</v>
      </c>
      <c r="H9" s="413" t="s">
        <v>17</v>
      </c>
      <c r="I9" s="21">
        <v>45063</v>
      </c>
      <c r="J9" s="474" t="s">
        <v>19</v>
      </c>
      <c r="K9" s="474">
        <v>27.847529999999999</v>
      </c>
      <c r="L9" s="413">
        <v>-93.064430000000002</v>
      </c>
      <c r="M9" s="475">
        <v>168</v>
      </c>
      <c r="N9" s="413">
        <v>51.206400000000002</v>
      </c>
      <c r="O9" s="146" t="s">
        <v>20</v>
      </c>
      <c r="Y9"/>
    </row>
    <row r="10" spans="1:25">
      <c r="A10" s="4">
        <v>1</v>
      </c>
      <c r="B10" s="473">
        <v>1</v>
      </c>
      <c r="C10" s="4" t="s">
        <v>705</v>
      </c>
      <c r="D10" s="519" t="s">
        <v>43</v>
      </c>
      <c r="E10" s="493" t="s">
        <v>42</v>
      </c>
      <c r="F10" s="1" t="s">
        <v>43</v>
      </c>
      <c r="G10" s="413" t="s">
        <v>16</v>
      </c>
      <c r="H10" s="413" t="s">
        <v>17</v>
      </c>
      <c r="I10" s="21">
        <v>45063</v>
      </c>
      <c r="J10" s="474" t="s">
        <v>19</v>
      </c>
      <c r="K10" s="474">
        <v>27.847529999999999</v>
      </c>
      <c r="L10" s="413">
        <v>-93.064430000000002</v>
      </c>
      <c r="M10" s="475">
        <v>157</v>
      </c>
      <c r="N10" s="413">
        <v>47.8536</v>
      </c>
      <c r="O10" s="146" t="s">
        <v>20</v>
      </c>
      <c r="Y10"/>
    </row>
    <row r="11" spans="1:25">
      <c r="A11" s="4">
        <v>1</v>
      </c>
      <c r="B11" s="473">
        <v>2</v>
      </c>
      <c r="C11" s="4" t="s">
        <v>705</v>
      </c>
      <c r="D11" s="519" t="s">
        <v>46</v>
      </c>
      <c r="E11" s="493" t="s">
        <v>45</v>
      </c>
      <c r="F11" s="1" t="s">
        <v>46</v>
      </c>
      <c r="G11" s="413" t="s">
        <v>16</v>
      </c>
      <c r="H11" s="413" t="s">
        <v>17</v>
      </c>
      <c r="I11" s="21">
        <v>45063</v>
      </c>
      <c r="J11" s="474" t="s">
        <v>19</v>
      </c>
      <c r="K11" s="474">
        <v>27.847529999999999</v>
      </c>
      <c r="L11" s="413">
        <v>-93.064430000000002</v>
      </c>
      <c r="M11" s="475">
        <v>155</v>
      </c>
      <c r="N11" s="413">
        <v>47.244</v>
      </c>
      <c r="O11" s="146" t="s">
        <v>20</v>
      </c>
      <c r="Y11"/>
    </row>
    <row r="12" spans="1:25">
      <c r="A12" s="4">
        <v>1</v>
      </c>
      <c r="B12" s="473">
        <v>3</v>
      </c>
      <c r="C12" s="4" t="s">
        <v>705</v>
      </c>
      <c r="D12" s="519" t="s">
        <v>49</v>
      </c>
      <c r="E12" s="493" t="s">
        <v>48</v>
      </c>
      <c r="F12" s="1" t="s">
        <v>49</v>
      </c>
      <c r="G12" s="413" t="s">
        <v>16</v>
      </c>
      <c r="H12" s="413" t="s">
        <v>17</v>
      </c>
      <c r="I12" s="21">
        <v>45064</v>
      </c>
      <c r="J12" s="474" t="s">
        <v>19</v>
      </c>
      <c r="K12" s="474">
        <v>27.847529999999999</v>
      </c>
      <c r="L12" s="413">
        <v>-93.064430000000002</v>
      </c>
      <c r="M12" s="475">
        <v>161</v>
      </c>
      <c r="N12" s="413">
        <v>49.072800000000001</v>
      </c>
      <c r="O12" s="146" t="s">
        <v>20</v>
      </c>
      <c r="Y12"/>
    </row>
    <row r="13" spans="1:25">
      <c r="A13" s="4">
        <v>1</v>
      </c>
      <c r="B13" s="473">
        <v>4</v>
      </c>
      <c r="C13" s="4" t="s">
        <v>705</v>
      </c>
      <c r="D13" s="519" t="s">
        <v>52</v>
      </c>
      <c r="E13" s="493" t="s">
        <v>51</v>
      </c>
      <c r="F13" s="1" t="s">
        <v>52</v>
      </c>
      <c r="G13" s="413" t="s">
        <v>16</v>
      </c>
      <c r="H13" s="413" t="s">
        <v>17</v>
      </c>
      <c r="I13" s="21">
        <v>45064</v>
      </c>
      <c r="J13" s="474" t="s">
        <v>19</v>
      </c>
      <c r="K13" s="474">
        <v>27.847529999999999</v>
      </c>
      <c r="L13" s="413">
        <v>-93.064430000000002</v>
      </c>
      <c r="M13" s="475">
        <v>181</v>
      </c>
      <c r="N13" s="413">
        <v>55.168799999999997</v>
      </c>
      <c r="O13" s="146" t="s">
        <v>20</v>
      </c>
      <c r="Y13"/>
    </row>
    <row r="14" spans="1:25">
      <c r="A14" s="4">
        <v>1</v>
      </c>
      <c r="B14" s="473">
        <v>5</v>
      </c>
      <c r="C14" s="4" t="s">
        <v>705</v>
      </c>
      <c r="D14" s="519" t="s">
        <v>55</v>
      </c>
      <c r="E14" s="493" t="s">
        <v>54</v>
      </c>
      <c r="F14" s="1" t="s">
        <v>55</v>
      </c>
      <c r="G14" s="413" t="s">
        <v>16</v>
      </c>
      <c r="H14" s="413" t="s">
        <v>17</v>
      </c>
      <c r="I14" s="21">
        <v>45064</v>
      </c>
      <c r="J14" s="474" t="s">
        <v>19</v>
      </c>
      <c r="K14" s="474">
        <v>27.847529999999999</v>
      </c>
      <c r="L14" s="413">
        <v>-93.064430000000002</v>
      </c>
      <c r="M14" s="475">
        <v>193</v>
      </c>
      <c r="N14" s="413">
        <v>58.8264</v>
      </c>
      <c r="O14" s="146" t="s">
        <v>20</v>
      </c>
      <c r="Y14"/>
    </row>
    <row r="15" spans="1:25">
      <c r="A15" s="4">
        <v>1</v>
      </c>
      <c r="B15" s="473">
        <v>6</v>
      </c>
      <c r="C15" s="4" t="s">
        <v>705</v>
      </c>
      <c r="D15" s="519" t="s">
        <v>58</v>
      </c>
      <c r="E15" s="493" t="s">
        <v>57</v>
      </c>
      <c r="F15" s="1" t="s">
        <v>58</v>
      </c>
      <c r="G15" s="413" t="s">
        <v>16</v>
      </c>
      <c r="H15" s="413" t="s">
        <v>17</v>
      </c>
      <c r="I15" s="21">
        <v>45064</v>
      </c>
      <c r="J15" s="474" t="s">
        <v>19</v>
      </c>
      <c r="K15" s="474">
        <v>27.847529999999999</v>
      </c>
      <c r="L15" s="413">
        <v>-93.064430000000002</v>
      </c>
      <c r="M15" s="475">
        <v>154</v>
      </c>
      <c r="N15" s="413">
        <v>46.9392</v>
      </c>
      <c r="O15" s="146" t="s">
        <v>20</v>
      </c>
      <c r="Y15"/>
    </row>
    <row r="16" spans="1:25">
      <c r="A16" s="4">
        <v>1</v>
      </c>
      <c r="B16" s="473">
        <v>7</v>
      </c>
      <c r="C16" s="4" t="s">
        <v>705</v>
      </c>
      <c r="D16" s="519" t="s">
        <v>406</v>
      </c>
      <c r="E16" s="493" t="s">
        <v>21</v>
      </c>
      <c r="F16" s="1" t="s">
        <v>22</v>
      </c>
      <c r="G16" s="413" t="s">
        <v>16</v>
      </c>
      <c r="H16" s="413" t="s">
        <v>17</v>
      </c>
      <c r="I16" s="21">
        <v>45062</v>
      </c>
      <c r="J16" s="474" t="s">
        <v>19</v>
      </c>
      <c r="K16" s="474">
        <v>27.847529999999999</v>
      </c>
      <c r="L16" s="413">
        <v>-93.064430000000002</v>
      </c>
      <c r="M16" s="475">
        <v>155</v>
      </c>
      <c r="N16" s="413">
        <v>47.244</v>
      </c>
      <c r="O16" s="146" t="s">
        <v>20</v>
      </c>
      <c r="Y16"/>
    </row>
    <row r="17" spans="1:25">
      <c r="A17" s="4">
        <v>1</v>
      </c>
      <c r="B17" s="473">
        <v>8</v>
      </c>
      <c r="C17" s="4" t="s">
        <v>705</v>
      </c>
      <c r="D17" s="519" t="s">
        <v>410</v>
      </c>
      <c r="E17" s="493" t="s">
        <v>21</v>
      </c>
      <c r="F17" s="1" t="s">
        <v>22</v>
      </c>
      <c r="G17" s="413" t="s">
        <v>16</v>
      </c>
      <c r="H17" s="413" t="s">
        <v>17</v>
      </c>
      <c r="I17" s="21">
        <v>45062</v>
      </c>
      <c r="J17" s="474" t="s">
        <v>19</v>
      </c>
      <c r="K17" s="474">
        <v>27.847529999999999</v>
      </c>
      <c r="L17" s="413">
        <v>-93.064430000000002</v>
      </c>
      <c r="M17" s="475">
        <v>155</v>
      </c>
      <c r="N17" s="413">
        <v>47.244</v>
      </c>
      <c r="O17" s="146" t="s">
        <v>20</v>
      </c>
      <c r="Y17"/>
    </row>
    <row r="18" spans="1:25">
      <c r="A18" s="4">
        <v>1</v>
      </c>
      <c r="B18" s="473">
        <v>1</v>
      </c>
      <c r="C18" s="4" t="s">
        <v>706</v>
      </c>
      <c r="D18" s="519" t="s">
        <v>388</v>
      </c>
      <c r="E18" s="493" t="s">
        <v>39</v>
      </c>
      <c r="F18" s="1" t="s">
        <v>40</v>
      </c>
      <c r="G18" s="413" t="s">
        <v>16</v>
      </c>
      <c r="H18" s="413" t="s">
        <v>17</v>
      </c>
      <c r="I18" s="21">
        <v>45063</v>
      </c>
      <c r="J18" s="474" t="s">
        <v>19</v>
      </c>
      <c r="K18" s="474">
        <v>27.847529999999999</v>
      </c>
      <c r="L18" s="413">
        <v>-93.064430000000002</v>
      </c>
      <c r="M18" s="475">
        <v>168</v>
      </c>
      <c r="N18" s="413">
        <v>51.206400000000002</v>
      </c>
      <c r="O18" s="146" t="s">
        <v>20</v>
      </c>
      <c r="Y18"/>
    </row>
    <row r="19" spans="1:25">
      <c r="A19" s="4">
        <v>1</v>
      </c>
      <c r="B19" s="473">
        <v>2</v>
      </c>
      <c r="C19" s="4" t="s">
        <v>706</v>
      </c>
      <c r="D19" s="519" t="s">
        <v>391</v>
      </c>
      <c r="E19" s="493" t="s">
        <v>39</v>
      </c>
      <c r="F19" s="1" t="s">
        <v>40</v>
      </c>
      <c r="G19" s="413" t="s">
        <v>16</v>
      </c>
      <c r="H19" s="413" t="s">
        <v>17</v>
      </c>
      <c r="I19" s="21">
        <v>45063</v>
      </c>
      <c r="J19" s="474" t="s">
        <v>19</v>
      </c>
      <c r="K19" s="474">
        <v>27.847529999999999</v>
      </c>
      <c r="L19" s="413">
        <v>-93.064430000000002</v>
      </c>
      <c r="M19" s="475">
        <v>168</v>
      </c>
      <c r="N19" s="413">
        <v>51.206400000000002</v>
      </c>
      <c r="O19" s="146" t="s">
        <v>20</v>
      </c>
      <c r="Y19"/>
    </row>
    <row r="20" spans="1:25">
      <c r="A20" s="4">
        <v>1</v>
      </c>
      <c r="B20" s="473">
        <v>3</v>
      </c>
      <c r="C20" s="4" t="s">
        <v>706</v>
      </c>
      <c r="D20" s="519" t="s">
        <v>394</v>
      </c>
      <c r="E20" s="493" t="s">
        <v>54</v>
      </c>
      <c r="F20" s="1" t="s">
        <v>55</v>
      </c>
      <c r="G20" s="413" t="s">
        <v>16</v>
      </c>
      <c r="H20" s="413" t="s">
        <v>17</v>
      </c>
      <c r="I20" s="21">
        <v>45064</v>
      </c>
      <c r="J20" s="474" t="s">
        <v>19</v>
      </c>
      <c r="K20" s="474">
        <v>27.847529999999999</v>
      </c>
      <c r="L20" s="413">
        <v>-93.064430000000002</v>
      </c>
      <c r="M20" s="475">
        <v>193</v>
      </c>
      <c r="N20" s="413">
        <v>58.8264</v>
      </c>
      <c r="O20" s="146" t="s">
        <v>20</v>
      </c>
      <c r="Y20"/>
    </row>
    <row r="21" spans="1:25">
      <c r="A21" s="4">
        <v>1</v>
      </c>
      <c r="B21" s="473">
        <v>4</v>
      </c>
      <c r="C21" s="4" t="s">
        <v>706</v>
      </c>
      <c r="D21" s="519" t="s">
        <v>398</v>
      </c>
      <c r="E21" s="493" t="s">
        <v>54</v>
      </c>
      <c r="F21" s="1" t="s">
        <v>55</v>
      </c>
      <c r="G21" s="413" t="s">
        <v>16</v>
      </c>
      <c r="H21" s="413" t="s">
        <v>17</v>
      </c>
      <c r="I21" s="21">
        <v>45064</v>
      </c>
      <c r="J21" s="474" t="s">
        <v>19</v>
      </c>
      <c r="K21" s="474">
        <v>27.847529999999999</v>
      </c>
      <c r="L21" s="413">
        <v>-93.064430000000002</v>
      </c>
      <c r="M21" s="475">
        <v>193</v>
      </c>
      <c r="N21" s="413">
        <v>58.8264</v>
      </c>
      <c r="O21" s="146" t="s">
        <v>20</v>
      </c>
      <c r="Y21"/>
    </row>
    <row r="22" spans="1:25">
      <c r="A22" s="4">
        <v>1</v>
      </c>
      <c r="B22" s="473">
        <v>5</v>
      </c>
      <c r="C22" s="4" t="s">
        <v>706</v>
      </c>
      <c r="D22" s="519" t="s">
        <v>65</v>
      </c>
      <c r="E22" s="493" t="s">
        <v>64</v>
      </c>
      <c r="F22" s="1" t="s">
        <v>65</v>
      </c>
      <c r="G22" s="413" t="s">
        <v>16</v>
      </c>
      <c r="H22" s="413" t="s">
        <v>17</v>
      </c>
      <c r="I22" s="21">
        <v>45062</v>
      </c>
      <c r="J22" s="474" t="s">
        <v>63</v>
      </c>
      <c r="K22" s="474">
        <v>27.847529999999999</v>
      </c>
      <c r="L22" s="413">
        <v>-93.064430000000002</v>
      </c>
      <c r="M22" s="475">
        <v>154</v>
      </c>
      <c r="N22" s="413">
        <v>46.9392</v>
      </c>
      <c r="O22" s="146" t="s">
        <v>20</v>
      </c>
      <c r="Y22"/>
    </row>
    <row r="23" spans="1:25">
      <c r="A23" s="4">
        <v>1</v>
      </c>
      <c r="B23" s="473">
        <v>6</v>
      </c>
      <c r="C23" s="4" t="s">
        <v>706</v>
      </c>
      <c r="D23" s="519" t="s">
        <v>71</v>
      </c>
      <c r="E23" s="493" t="s">
        <v>70</v>
      </c>
      <c r="F23" s="1" t="s">
        <v>71</v>
      </c>
      <c r="G23" s="413" t="s">
        <v>16</v>
      </c>
      <c r="H23" s="413" t="s">
        <v>17</v>
      </c>
      <c r="I23" s="21">
        <v>45062</v>
      </c>
      <c r="J23" s="474" t="s">
        <v>63</v>
      </c>
      <c r="K23" s="474">
        <v>27.847529999999999</v>
      </c>
      <c r="L23" s="413">
        <v>-93.064430000000002</v>
      </c>
      <c r="M23" s="475">
        <v>146</v>
      </c>
      <c r="N23" s="413">
        <v>44.500799999999998</v>
      </c>
      <c r="O23" s="146" t="s">
        <v>20</v>
      </c>
      <c r="Y23"/>
    </row>
    <row r="24" spans="1:25">
      <c r="A24" s="4">
        <v>1</v>
      </c>
      <c r="B24" s="473">
        <v>7</v>
      </c>
      <c r="C24" s="4" t="s">
        <v>706</v>
      </c>
      <c r="D24" s="519" t="s">
        <v>74</v>
      </c>
      <c r="E24" s="493" t="s">
        <v>73</v>
      </c>
      <c r="F24" s="1" t="s">
        <v>74</v>
      </c>
      <c r="G24" s="413" t="s">
        <v>16</v>
      </c>
      <c r="H24" s="413" t="s">
        <v>17</v>
      </c>
      <c r="I24" s="21">
        <v>45062</v>
      </c>
      <c r="J24" s="474" t="s">
        <v>63</v>
      </c>
      <c r="K24" s="474">
        <v>27.847529999999999</v>
      </c>
      <c r="L24" s="413">
        <v>-93.064430000000002</v>
      </c>
      <c r="M24" s="475">
        <v>147</v>
      </c>
      <c r="N24" s="413">
        <v>44.805599999999998</v>
      </c>
      <c r="O24" s="146" t="s">
        <v>20</v>
      </c>
      <c r="Y24"/>
    </row>
    <row r="25" spans="1:25">
      <c r="A25" s="4">
        <v>1</v>
      </c>
      <c r="B25" s="473">
        <v>8</v>
      </c>
      <c r="C25" s="4" t="s">
        <v>706</v>
      </c>
      <c r="D25" s="519" t="s">
        <v>77</v>
      </c>
      <c r="E25" s="493" t="s">
        <v>76</v>
      </c>
      <c r="F25" s="1" t="s">
        <v>77</v>
      </c>
      <c r="G25" s="413" t="s">
        <v>16</v>
      </c>
      <c r="H25" s="413" t="s">
        <v>17</v>
      </c>
      <c r="I25" s="21">
        <v>45062</v>
      </c>
      <c r="J25" s="474" t="s">
        <v>63</v>
      </c>
      <c r="K25" s="474">
        <v>27.847529999999999</v>
      </c>
      <c r="L25" s="413">
        <v>-93.064430000000002</v>
      </c>
      <c r="M25" s="475">
        <v>149</v>
      </c>
      <c r="N25" s="413">
        <v>45.415199999999999</v>
      </c>
      <c r="O25" s="146" t="s">
        <v>20</v>
      </c>
      <c r="Y25"/>
    </row>
    <row r="26" spans="1:25">
      <c r="A26" s="4">
        <v>1</v>
      </c>
      <c r="B26" s="473">
        <v>1</v>
      </c>
      <c r="C26" s="4" t="s">
        <v>707</v>
      </c>
      <c r="D26" s="519" t="s">
        <v>80</v>
      </c>
      <c r="E26" s="493" t="s">
        <v>79</v>
      </c>
      <c r="F26" s="1" t="s">
        <v>80</v>
      </c>
      <c r="G26" s="413" t="s">
        <v>16</v>
      </c>
      <c r="H26" s="413" t="s">
        <v>17</v>
      </c>
      <c r="I26" s="21">
        <v>45062</v>
      </c>
      <c r="J26" s="474" t="s">
        <v>63</v>
      </c>
      <c r="K26" s="474">
        <v>27.847529999999999</v>
      </c>
      <c r="L26" s="413">
        <v>-93.064430000000002</v>
      </c>
      <c r="M26" s="475">
        <v>152</v>
      </c>
      <c r="N26" s="413">
        <v>46.329599999999999</v>
      </c>
      <c r="O26" s="146" t="s">
        <v>20</v>
      </c>
      <c r="Y26"/>
    </row>
    <row r="27" spans="1:25">
      <c r="A27" s="4">
        <v>1</v>
      </c>
      <c r="B27" s="473">
        <v>2</v>
      </c>
      <c r="C27" s="4" t="s">
        <v>707</v>
      </c>
      <c r="D27" s="519" t="s">
        <v>83</v>
      </c>
      <c r="E27" s="493" t="s">
        <v>82</v>
      </c>
      <c r="F27" s="1" t="s">
        <v>83</v>
      </c>
      <c r="G27" s="413" t="s">
        <v>16</v>
      </c>
      <c r="H27" s="413" t="s">
        <v>17</v>
      </c>
      <c r="I27" s="21">
        <v>45062</v>
      </c>
      <c r="J27" s="474" t="s">
        <v>63</v>
      </c>
      <c r="K27" s="474">
        <v>27.847529999999999</v>
      </c>
      <c r="L27" s="413">
        <v>-93.064430000000002</v>
      </c>
      <c r="M27" s="475">
        <v>151</v>
      </c>
      <c r="N27" s="413">
        <v>46.024799999999999</v>
      </c>
      <c r="O27" s="146" t="s">
        <v>20</v>
      </c>
      <c r="Y27"/>
    </row>
    <row r="28" spans="1:25">
      <c r="A28" s="4">
        <v>1</v>
      </c>
      <c r="B28" s="473">
        <v>3</v>
      </c>
      <c r="C28" s="4" t="s">
        <v>707</v>
      </c>
      <c r="D28" s="519" t="s">
        <v>86</v>
      </c>
      <c r="E28" s="493" t="s">
        <v>85</v>
      </c>
      <c r="F28" s="1" t="s">
        <v>86</v>
      </c>
      <c r="G28" s="413" t="s">
        <v>16</v>
      </c>
      <c r="H28" s="413" t="s">
        <v>17</v>
      </c>
      <c r="I28" s="21">
        <v>45062</v>
      </c>
      <c r="J28" s="474" t="s">
        <v>63</v>
      </c>
      <c r="K28" s="474">
        <v>27.847529999999999</v>
      </c>
      <c r="L28" s="413">
        <v>-93.064430000000002</v>
      </c>
      <c r="M28" s="475">
        <v>151</v>
      </c>
      <c r="N28" s="413">
        <v>46.024799999999999</v>
      </c>
      <c r="O28" s="146" t="s">
        <v>20</v>
      </c>
      <c r="Y28"/>
    </row>
    <row r="29" spans="1:25">
      <c r="A29" s="4">
        <v>1</v>
      </c>
      <c r="B29" s="473">
        <v>4</v>
      </c>
      <c r="C29" s="4" t="s">
        <v>707</v>
      </c>
      <c r="D29" s="519" t="s">
        <v>89</v>
      </c>
      <c r="E29" s="493" t="s">
        <v>88</v>
      </c>
      <c r="F29" s="1" t="s">
        <v>89</v>
      </c>
      <c r="G29" s="413" t="s">
        <v>16</v>
      </c>
      <c r="H29" s="413" t="s">
        <v>17</v>
      </c>
      <c r="I29" s="21">
        <v>45062</v>
      </c>
      <c r="J29" s="474" t="s">
        <v>63</v>
      </c>
      <c r="K29" s="474">
        <v>27.847529999999999</v>
      </c>
      <c r="L29" s="413">
        <v>-93.064430000000002</v>
      </c>
      <c r="M29" s="475">
        <v>150</v>
      </c>
      <c r="N29" s="413">
        <v>45.72</v>
      </c>
      <c r="O29" s="146" t="s">
        <v>20</v>
      </c>
      <c r="Y29"/>
    </row>
    <row r="30" spans="1:25">
      <c r="A30" s="4">
        <v>1</v>
      </c>
      <c r="B30" s="473">
        <v>5</v>
      </c>
      <c r="C30" s="4" t="s">
        <v>707</v>
      </c>
      <c r="D30" s="519" t="s">
        <v>92</v>
      </c>
      <c r="E30" s="493" t="s">
        <v>91</v>
      </c>
      <c r="F30" s="1" t="s">
        <v>92</v>
      </c>
      <c r="G30" s="413" t="s">
        <v>16</v>
      </c>
      <c r="H30" s="413" t="s">
        <v>17</v>
      </c>
      <c r="I30" s="21">
        <v>45062</v>
      </c>
      <c r="J30" s="474" t="s">
        <v>63</v>
      </c>
      <c r="K30" s="474">
        <v>27.847529999999999</v>
      </c>
      <c r="L30" s="413">
        <v>-93.064430000000002</v>
      </c>
      <c r="M30" s="475">
        <v>168</v>
      </c>
      <c r="N30" s="413">
        <v>51.206400000000002</v>
      </c>
      <c r="O30" s="146" t="s">
        <v>20</v>
      </c>
      <c r="Y30"/>
    </row>
    <row r="31" spans="1:25">
      <c r="A31" s="4">
        <v>1</v>
      </c>
      <c r="B31" s="473">
        <v>6</v>
      </c>
      <c r="C31" s="4" t="s">
        <v>707</v>
      </c>
      <c r="D31" s="519" t="s">
        <v>95</v>
      </c>
      <c r="E31" s="493" t="s">
        <v>94</v>
      </c>
      <c r="F31" s="1" t="s">
        <v>95</v>
      </c>
      <c r="G31" s="413" t="s">
        <v>16</v>
      </c>
      <c r="H31" s="413" t="s">
        <v>17</v>
      </c>
      <c r="I31" s="21">
        <v>45062</v>
      </c>
      <c r="J31" s="474" t="s">
        <v>63</v>
      </c>
      <c r="K31" s="474">
        <v>27.847529999999999</v>
      </c>
      <c r="L31" s="413">
        <v>-93.064430000000002</v>
      </c>
      <c r="M31" s="475">
        <v>171</v>
      </c>
      <c r="N31" s="413">
        <v>52.120800000000003</v>
      </c>
      <c r="O31" s="146" t="s">
        <v>20</v>
      </c>
      <c r="Y31"/>
    </row>
    <row r="32" spans="1:25">
      <c r="A32" s="4">
        <v>1</v>
      </c>
      <c r="B32" s="473">
        <v>7</v>
      </c>
      <c r="C32" s="4" t="s">
        <v>707</v>
      </c>
      <c r="D32" s="519" t="s">
        <v>98</v>
      </c>
      <c r="E32" s="493" t="s">
        <v>97</v>
      </c>
      <c r="F32" s="1" t="s">
        <v>98</v>
      </c>
      <c r="G32" s="413" t="s">
        <v>16</v>
      </c>
      <c r="H32" s="413" t="s">
        <v>17</v>
      </c>
      <c r="I32" s="21">
        <v>45062</v>
      </c>
      <c r="J32" s="474" t="s">
        <v>63</v>
      </c>
      <c r="K32" s="474">
        <v>27.847529999999999</v>
      </c>
      <c r="L32" s="413">
        <v>-93.064430000000002</v>
      </c>
      <c r="M32" s="475">
        <v>170</v>
      </c>
      <c r="N32" s="413">
        <v>51.816000000000003</v>
      </c>
      <c r="O32" s="146" t="s">
        <v>20</v>
      </c>
      <c r="Y32"/>
    </row>
    <row r="33" spans="1:25">
      <c r="A33" s="4">
        <v>1</v>
      </c>
      <c r="B33" s="473">
        <v>8</v>
      </c>
      <c r="C33" s="4" t="s">
        <v>707</v>
      </c>
      <c r="D33" s="519" t="s">
        <v>103</v>
      </c>
      <c r="E33" s="493" t="s">
        <v>102</v>
      </c>
      <c r="F33" s="1" t="s">
        <v>103</v>
      </c>
      <c r="G33" s="413" t="s">
        <v>16</v>
      </c>
      <c r="H33" s="413" t="s">
        <v>17</v>
      </c>
      <c r="I33" s="21">
        <v>45063</v>
      </c>
      <c r="J33" s="474" t="s">
        <v>63</v>
      </c>
      <c r="K33" s="474">
        <v>27.847529999999999</v>
      </c>
      <c r="L33" s="413">
        <v>-93.064430000000002</v>
      </c>
      <c r="M33" s="475">
        <v>152</v>
      </c>
      <c r="N33" s="413">
        <v>46.329599999999999</v>
      </c>
      <c r="O33" s="146" t="s">
        <v>20</v>
      </c>
      <c r="Y33"/>
    </row>
    <row r="34" spans="1:25">
      <c r="A34" s="4">
        <v>1</v>
      </c>
      <c r="B34" s="473">
        <v>1</v>
      </c>
      <c r="C34" s="4" t="s">
        <v>708</v>
      </c>
      <c r="D34" s="519" t="s">
        <v>106</v>
      </c>
      <c r="E34" s="493" t="s">
        <v>105</v>
      </c>
      <c r="F34" s="1" t="s">
        <v>106</v>
      </c>
      <c r="G34" s="413" t="s">
        <v>16</v>
      </c>
      <c r="H34" s="413" t="s">
        <v>17</v>
      </c>
      <c r="I34" s="21">
        <v>45063</v>
      </c>
      <c r="J34" s="474" t="s">
        <v>63</v>
      </c>
      <c r="K34" s="474">
        <v>27.847529999999999</v>
      </c>
      <c r="L34" s="413">
        <v>-93.064430000000002</v>
      </c>
      <c r="M34" s="475">
        <v>147</v>
      </c>
      <c r="N34" s="413">
        <v>44.805599999999998</v>
      </c>
      <c r="O34" s="146" t="s">
        <v>20</v>
      </c>
      <c r="Y34"/>
    </row>
    <row r="35" spans="1:25">
      <c r="A35" s="4">
        <v>1</v>
      </c>
      <c r="B35" s="473">
        <v>2</v>
      </c>
      <c r="C35" s="4" t="s">
        <v>708</v>
      </c>
      <c r="D35" s="519" t="s">
        <v>109</v>
      </c>
      <c r="E35" s="493" t="s">
        <v>108</v>
      </c>
      <c r="F35" s="1" t="s">
        <v>109</v>
      </c>
      <c r="G35" s="413" t="s">
        <v>16</v>
      </c>
      <c r="H35" s="413" t="s">
        <v>17</v>
      </c>
      <c r="I35" s="21">
        <v>45063</v>
      </c>
      <c r="J35" s="474" t="s">
        <v>63</v>
      </c>
      <c r="K35" s="474">
        <v>27.847529999999999</v>
      </c>
      <c r="L35" s="413">
        <v>-93.064430000000002</v>
      </c>
      <c r="M35" s="475">
        <v>153</v>
      </c>
      <c r="N35" s="413">
        <v>46.634399999999999</v>
      </c>
      <c r="O35" s="146" t="s">
        <v>20</v>
      </c>
      <c r="Y35"/>
    </row>
    <row r="36" spans="1:25">
      <c r="A36" s="4">
        <v>1</v>
      </c>
      <c r="B36" s="473">
        <v>3</v>
      </c>
      <c r="C36" s="4" t="s">
        <v>708</v>
      </c>
      <c r="D36" s="519" t="s">
        <v>112</v>
      </c>
      <c r="E36" s="493" t="s">
        <v>111</v>
      </c>
      <c r="F36" s="1" t="s">
        <v>112</v>
      </c>
      <c r="G36" s="413" t="s">
        <v>16</v>
      </c>
      <c r="H36" s="413" t="s">
        <v>17</v>
      </c>
      <c r="I36" s="21">
        <v>45063</v>
      </c>
      <c r="J36" s="474" t="s">
        <v>63</v>
      </c>
      <c r="K36" s="474">
        <v>27.847529999999999</v>
      </c>
      <c r="L36" s="413">
        <v>-93.064430000000002</v>
      </c>
      <c r="M36" s="475">
        <v>153</v>
      </c>
      <c r="N36" s="413">
        <v>46.634399999999999</v>
      </c>
      <c r="O36" s="146" t="s">
        <v>20</v>
      </c>
      <c r="Y36"/>
    </row>
    <row r="37" spans="1:25">
      <c r="A37" s="4">
        <v>1</v>
      </c>
      <c r="B37" s="473">
        <v>4</v>
      </c>
      <c r="C37" s="4" t="s">
        <v>708</v>
      </c>
      <c r="D37" s="519" t="s">
        <v>115</v>
      </c>
      <c r="E37" s="493" t="s">
        <v>114</v>
      </c>
      <c r="F37" s="1" t="s">
        <v>115</v>
      </c>
      <c r="G37" s="413" t="s">
        <v>16</v>
      </c>
      <c r="H37" s="413" t="s">
        <v>17</v>
      </c>
      <c r="I37" s="21">
        <v>45063</v>
      </c>
      <c r="J37" s="474" t="s">
        <v>63</v>
      </c>
      <c r="K37" s="474">
        <v>27.847529999999999</v>
      </c>
      <c r="L37" s="413">
        <v>-93.064430000000002</v>
      </c>
      <c r="M37" s="475">
        <v>152</v>
      </c>
      <c r="N37" s="413">
        <v>46.329599999999999</v>
      </c>
      <c r="O37" s="146" t="s">
        <v>20</v>
      </c>
      <c r="Y37"/>
    </row>
    <row r="38" spans="1:25">
      <c r="A38" s="4">
        <v>1</v>
      </c>
      <c r="B38" s="473">
        <v>5</v>
      </c>
      <c r="C38" s="4" t="s">
        <v>708</v>
      </c>
      <c r="D38" s="519" t="s">
        <v>118</v>
      </c>
      <c r="E38" s="493" t="s">
        <v>117</v>
      </c>
      <c r="F38" s="1" t="s">
        <v>118</v>
      </c>
      <c r="G38" s="413" t="s">
        <v>16</v>
      </c>
      <c r="H38" s="413" t="s">
        <v>17</v>
      </c>
      <c r="I38" s="21">
        <v>45063</v>
      </c>
      <c r="J38" s="474" t="s">
        <v>63</v>
      </c>
      <c r="K38" s="474">
        <v>27.847529999999999</v>
      </c>
      <c r="L38" s="413">
        <v>-93.064430000000002</v>
      </c>
      <c r="M38" s="475">
        <v>154</v>
      </c>
      <c r="N38" s="413">
        <v>46.9392</v>
      </c>
      <c r="O38" s="146" t="s">
        <v>20</v>
      </c>
      <c r="Y38"/>
    </row>
    <row r="39" spans="1:25">
      <c r="A39" s="4">
        <v>1</v>
      </c>
      <c r="B39" s="473">
        <v>6</v>
      </c>
      <c r="C39" s="4" t="s">
        <v>708</v>
      </c>
      <c r="D39" s="519" t="s">
        <v>121</v>
      </c>
      <c r="E39" s="493" t="s">
        <v>120</v>
      </c>
      <c r="F39" s="1" t="s">
        <v>121</v>
      </c>
      <c r="G39" s="413" t="s">
        <v>16</v>
      </c>
      <c r="H39" s="413" t="s">
        <v>17</v>
      </c>
      <c r="I39" s="21">
        <v>45063</v>
      </c>
      <c r="J39" s="474" t="s">
        <v>63</v>
      </c>
      <c r="K39" s="474">
        <v>27.847529999999999</v>
      </c>
      <c r="L39" s="413">
        <v>-93.064430000000002</v>
      </c>
      <c r="M39" s="475">
        <v>159</v>
      </c>
      <c r="N39" s="413">
        <v>48.463200000000001</v>
      </c>
      <c r="O39" s="146" t="s">
        <v>20</v>
      </c>
      <c r="Y39"/>
    </row>
    <row r="40" spans="1:25">
      <c r="A40" s="4">
        <v>1</v>
      </c>
      <c r="B40" s="473">
        <v>7</v>
      </c>
      <c r="C40" s="4" t="s">
        <v>708</v>
      </c>
      <c r="D40" s="519" t="s">
        <v>124</v>
      </c>
      <c r="E40" s="493" t="s">
        <v>123</v>
      </c>
      <c r="F40" s="1" t="s">
        <v>124</v>
      </c>
      <c r="G40" s="413" t="s">
        <v>16</v>
      </c>
      <c r="H40" s="413" t="s">
        <v>17</v>
      </c>
      <c r="I40" s="21">
        <v>45063</v>
      </c>
      <c r="J40" s="474" t="s">
        <v>63</v>
      </c>
      <c r="K40" s="474">
        <v>27.847529999999999</v>
      </c>
      <c r="L40" s="413">
        <v>-93.064430000000002</v>
      </c>
      <c r="M40" s="475">
        <v>151</v>
      </c>
      <c r="N40" s="413">
        <v>46.024799999999999</v>
      </c>
      <c r="O40" s="146" t="s">
        <v>20</v>
      </c>
      <c r="Y40"/>
    </row>
    <row r="41" spans="1:25">
      <c r="A41" s="4">
        <v>1</v>
      </c>
      <c r="B41" s="473">
        <v>8</v>
      </c>
      <c r="C41" s="4" t="s">
        <v>708</v>
      </c>
      <c r="D41" s="519" t="s">
        <v>127</v>
      </c>
      <c r="E41" s="493" t="s">
        <v>126</v>
      </c>
      <c r="F41" s="1" t="s">
        <v>127</v>
      </c>
      <c r="G41" s="413" t="s">
        <v>16</v>
      </c>
      <c r="H41" s="413" t="s">
        <v>17</v>
      </c>
      <c r="I41" s="21">
        <v>45063</v>
      </c>
      <c r="J41" s="474" t="s">
        <v>63</v>
      </c>
      <c r="K41" s="474">
        <v>27.847529999999999</v>
      </c>
      <c r="L41" s="413">
        <v>-93.064430000000002</v>
      </c>
      <c r="M41" s="475">
        <v>147</v>
      </c>
      <c r="N41" s="413">
        <v>44.805599999999998</v>
      </c>
      <c r="O41" s="146" t="s">
        <v>20</v>
      </c>
      <c r="Y41"/>
    </row>
    <row r="42" spans="1:25">
      <c r="A42" s="4">
        <v>1</v>
      </c>
      <c r="B42" s="473">
        <v>1</v>
      </c>
      <c r="C42" s="4" t="s">
        <v>709</v>
      </c>
      <c r="D42" s="519" t="s">
        <v>129</v>
      </c>
      <c r="E42" s="493" t="s">
        <v>128</v>
      </c>
      <c r="F42" s="1" t="s">
        <v>129</v>
      </c>
      <c r="G42" s="413" t="s">
        <v>16</v>
      </c>
      <c r="H42" s="413" t="s">
        <v>17</v>
      </c>
      <c r="I42" s="21">
        <v>45063</v>
      </c>
      <c r="J42" s="474" t="s">
        <v>63</v>
      </c>
      <c r="K42" s="474">
        <v>27.847529999999999</v>
      </c>
      <c r="L42" s="413">
        <v>-93.064430000000002</v>
      </c>
      <c r="M42" s="475">
        <v>158</v>
      </c>
      <c r="N42" s="413">
        <v>48.1584</v>
      </c>
      <c r="O42" s="146" t="s">
        <v>20</v>
      </c>
      <c r="Y42"/>
    </row>
    <row r="43" spans="1:25">
      <c r="A43" s="4">
        <v>1</v>
      </c>
      <c r="B43" s="473">
        <v>2</v>
      </c>
      <c r="C43" s="4" t="s">
        <v>709</v>
      </c>
      <c r="D43" s="519" t="s">
        <v>132</v>
      </c>
      <c r="E43" s="493" t="s">
        <v>131</v>
      </c>
      <c r="F43" s="1" t="s">
        <v>132</v>
      </c>
      <c r="G43" s="413" t="s">
        <v>16</v>
      </c>
      <c r="H43" s="413" t="s">
        <v>17</v>
      </c>
      <c r="I43" s="21">
        <v>45063</v>
      </c>
      <c r="J43" s="474" t="s">
        <v>63</v>
      </c>
      <c r="K43" s="474">
        <v>27.847529999999999</v>
      </c>
      <c r="L43" s="413">
        <v>-93.064430000000002</v>
      </c>
      <c r="M43" s="475">
        <v>159</v>
      </c>
      <c r="N43" s="413">
        <v>48.463200000000001</v>
      </c>
      <c r="O43" s="146" t="s">
        <v>20</v>
      </c>
      <c r="Y43"/>
    </row>
    <row r="44" spans="1:25">
      <c r="A44" s="4">
        <v>1</v>
      </c>
      <c r="B44" s="473">
        <v>3</v>
      </c>
      <c r="C44" s="4" t="s">
        <v>709</v>
      </c>
      <c r="D44" s="519" t="s">
        <v>135</v>
      </c>
      <c r="E44" s="493" t="s">
        <v>134</v>
      </c>
      <c r="F44" s="1" t="s">
        <v>135</v>
      </c>
      <c r="G44" s="413" t="s">
        <v>16</v>
      </c>
      <c r="H44" s="413" t="s">
        <v>17</v>
      </c>
      <c r="I44" s="21">
        <v>45063</v>
      </c>
      <c r="J44" s="474" t="s">
        <v>63</v>
      </c>
      <c r="K44" s="474">
        <v>27.847529999999999</v>
      </c>
      <c r="L44" s="413">
        <v>-93.064430000000002</v>
      </c>
      <c r="M44" s="475">
        <v>152</v>
      </c>
      <c r="N44" s="413">
        <v>46.329599999999999</v>
      </c>
      <c r="O44" s="146" t="s">
        <v>20</v>
      </c>
      <c r="Y44"/>
    </row>
    <row r="45" spans="1:25">
      <c r="A45" s="4">
        <v>1</v>
      </c>
      <c r="B45" s="473">
        <v>4</v>
      </c>
      <c r="C45" s="4" t="s">
        <v>709</v>
      </c>
      <c r="D45" s="519" t="s">
        <v>138</v>
      </c>
      <c r="E45" s="493" t="s">
        <v>137</v>
      </c>
      <c r="F45" s="1" t="s">
        <v>138</v>
      </c>
      <c r="G45" s="413" t="s">
        <v>16</v>
      </c>
      <c r="H45" s="413" t="s">
        <v>17</v>
      </c>
      <c r="I45" s="21">
        <v>45063</v>
      </c>
      <c r="J45" s="474" t="s">
        <v>63</v>
      </c>
      <c r="K45" s="474">
        <v>27.847529999999999</v>
      </c>
      <c r="L45" s="413">
        <v>-93.064430000000002</v>
      </c>
      <c r="M45" s="475">
        <v>151</v>
      </c>
      <c r="N45" s="413">
        <v>46.024799999999999</v>
      </c>
      <c r="O45" s="146" t="s">
        <v>20</v>
      </c>
      <c r="Y45"/>
    </row>
    <row r="46" spans="1:25">
      <c r="A46" s="4">
        <v>1</v>
      </c>
      <c r="B46" s="473">
        <v>5</v>
      </c>
      <c r="C46" s="4" t="s">
        <v>709</v>
      </c>
      <c r="D46" s="519" t="s">
        <v>141</v>
      </c>
      <c r="E46" s="493" t="s">
        <v>140</v>
      </c>
      <c r="F46" s="1" t="s">
        <v>141</v>
      </c>
      <c r="G46" s="413" t="s">
        <v>16</v>
      </c>
      <c r="H46" s="413" t="s">
        <v>17</v>
      </c>
      <c r="I46" s="21">
        <v>45063</v>
      </c>
      <c r="J46" s="474" t="s">
        <v>63</v>
      </c>
      <c r="K46" s="474">
        <v>27.847529999999999</v>
      </c>
      <c r="L46" s="413">
        <v>-93.064430000000002</v>
      </c>
      <c r="M46" s="475">
        <v>145</v>
      </c>
      <c r="N46" s="413">
        <v>44.195999999999998</v>
      </c>
      <c r="O46" s="146" t="s">
        <v>20</v>
      </c>
      <c r="Y46"/>
    </row>
    <row r="47" spans="1:25">
      <c r="A47" s="4">
        <v>1</v>
      </c>
      <c r="B47" s="473">
        <v>6</v>
      </c>
      <c r="C47" s="4" t="s">
        <v>709</v>
      </c>
      <c r="D47" s="519" t="s">
        <v>144</v>
      </c>
      <c r="E47" s="493" t="s">
        <v>143</v>
      </c>
      <c r="F47" s="1" t="s">
        <v>144</v>
      </c>
      <c r="G47" s="413" t="s">
        <v>16</v>
      </c>
      <c r="H47" s="413" t="s">
        <v>17</v>
      </c>
      <c r="I47" s="21">
        <v>45063</v>
      </c>
      <c r="J47" s="474" t="s">
        <v>63</v>
      </c>
      <c r="K47" s="474">
        <v>27.847529999999999</v>
      </c>
      <c r="L47" s="413">
        <v>-93.064430000000002</v>
      </c>
      <c r="M47" s="475">
        <v>141</v>
      </c>
      <c r="N47" s="413">
        <v>42.976799999999997</v>
      </c>
      <c r="O47" s="146" t="s">
        <v>20</v>
      </c>
      <c r="Y47"/>
    </row>
    <row r="48" spans="1:25">
      <c r="A48" s="4">
        <v>1</v>
      </c>
      <c r="B48" s="473">
        <v>7</v>
      </c>
      <c r="C48" s="4" t="s">
        <v>709</v>
      </c>
      <c r="D48" s="519" t="s">
        <v>147</v>
      </c>
      <c r="E48" s="493" t="s">
        <v>146</v>
      </c>
      <c r="F48" s="1" t="s">
        <v>147</v>
      </c>
      <c r="G48" s="413" t="s">
        <v>16</v>
      </c>
      <c r="H48" s="413" t="s">
        <v>17</v>
      </c>
      <c r="I48" s="21">
        <v>45063</v>
      </c>
      <c r="J48" s="474" t="s">
        <v>63</v>
      </c>
      <c r="K48" s="474">
        <v>27.847529999999999</v>
      </c>
      <c r="L48" s="413">
        <v>-93.064430000000002</v>
      </c>
      <c r="M48" s="475">
        <v>137</v>
      </c>
      <c r="N48" s="413">
        <v>41.757599999999996</v>
      </c>
      <c r="O48" s="146" t="s">
        <v>20</v>
      </c>
      <c r="Y48"/>
    </row>
    <row r="49" spans="1:25">
      <c r="A49" s="4">
        <v>1</v>
      </c>
      <c r="B49" s="473">
        <v>8</v>
      </c>
      <c r="C49" s="4" t="s">
        <v>709</v>
      </c>
      <c r="D49" s="519" t="s">
        <v>150</v>
      </c>
      <c r="E49" s="493" t="s">
        <v>149</v>
      </c>
      <c r="F49" s="1" t="s">
        <v>150</v>
      </c>
      <c r="G49" s="413" t="s">
        <v>16</v>
      </c>
      <c r="H49" s="413" t="s">
        <v>17</v>
      </c>
      <c r="I49" s="21">
        <v>45063</v>
      </c>
      <c r="J49" s="474" t="s">
        <v>63</v>
      </c>
      <c r="K49" s="474">
        <v>27.847529999999999</v>
      </c>
      <c r="L49" s="413">
        <v>-93.064430000000002</v>
      </c>
      <c r="M49" s="475">
        <v>153</v>
      </c>
      <c r="N49" s="413">
        <v>46.634399999999999</v>
      </c>
      <c r="O49" s="146" t="s">
        <v>20</v>
      </c>
      <c r="Y49"/>
    </row>
    <row r="50" spans="1:25">
      <c r="A50" s="4">
        <v>1</v>
      </c>
      <c r="B50" s="473">
        <v>1</v>
      </c>
      <c r="C50" s="4" t="s">
        <v>710</v>
      </c>
      <c r="D50" s="519" t="s">
        <v>152</v>
      </c>
      <c r="E50" s="493" t="s">
        <v>151</v>
      </c>
      <c r="F50" s="1" t="s">
        <v>152</v>
      </c>
      <c r="G50" s="413" t="s">
        <v>16</v>
      </c>
      <c r="H50" s="413" t="s">
        <v>17</v>
      </c>
      <c r="I50" s="21">
        <v>45063</v>
      </c>
      <c r="J50" s="474" t="s">
        <v>63</v>
      </c>
      <c r="K50" s="474">
        <v>27.847529999999999</v>
      </c>
      <c r="L50" s="413">
        <v>-93.064430000000002</v>
      </c>
      <c r="M50" s="475">
        <v>146</v>
      </c>
      <c r="N50" s="413">
        <v>44.500799999999998</v>
      </c>
      <c r="O50" s="146" t="s">
        <v>20</v>
      </c>
      <c r="Y50"/>
    </row>
    <row r="51" spans="1:25">
      <c r="A51" s="4">
        <v>1</v>
      </c>
      <c r="B51" s="473">
        <v>2</v>
      </c>
      <c r="C51" s="4" t="s">
        <v>710</v>
      </c>
      <c r="D51" s="519" t="s">
        <v>155</v>
      </c>
      <c r="E51" s="493" t="s">
        <v>154</v>
      </c>
      <c r="F51" s="1" t="s">
        <v>155</v>
      </c>
      <c r="G51" s="413" t="s">
        <v>16</v>
      </c>
      <c r="H51" s="413" t="s">
        <v>17</v>
      </c>
      <c r="I51" s="21">
        <v>45063</v>
      </c>
      <c r="J51" s="474" t="s">
        <v>63</v>
      </c>
      <c r="K51" s="474">
        <v>27.847529999999999</v>
      </c>
      <c r="L51" s="413">
        <v>-93.064430000000002</v>
      </c>
      <c r="M51" s="475">
        <v>142</v>
      </c>
      <c r="N51" s="413">
        <v>43.281599999999997</v>
      </c>
      <c r="O51" s="146" t="s">
        <v>20</v>
      </c>
      <c r="Y51"/>
    </row>
    <row r="52" spans="1:25">
      <c r="A52" s="4">
        <v>1</v>
      </c>
      <c r="B52" s="473">
        <v>3</v>
      </c>
      <c r="C52" s="4" t="s">
        <v>710</v>
      </c>
      <c r="D52" s="519" t="s">
        <v>395</v>
      </c>
      <c r="E52" s="493" t="s">
        <v>82</v>
      </c>
      <c r="F52" s="1" t="s">
        <v>83</v>
      </c>
      <c r="G52" s="413" t="s">
        <v>16</v>
      </c>
      <c r="H52" s="413" t="s">
        <v>17</v>
      </c>
      <c r="I52" s="21">
        <v>45062</v>
      </c>
      <c r="J52" s="474" t="s">
        <v>63</v>
      </c>
      <c r="K52" s="474">
        <v>27.847529999999999</v>
      </c>
      <c r="L52" s="413">
        <v>-93.064430000000002</v>
      </c>
      <c r="M52" s="475">
        <v>151</v>
      </c>
      <c r="N52" s="413">
        <v>46.024799999999999</v>
      </c>
      <c r="O52" s="146" t="s">
        <v>20</v>
      </c>
      <c r="Y52"/>
    </row>
    <row r="53" spans="1:25">
      <c r="A53" s="4">
        <v>1</v>
      </c>
      <c r="B53" s="473">
        <v>4</v>
      </c>
      <c r="C53" s="4" t="s">
        <v>710</v>
      </c>
      <c r="D53" s="519" t="s">
        <v>399</v>
      </c>
      <c r="E53" s="493" t="s">
        <v>82</v>
      </c>
      <c r="F53" s="1" t="s">
        <v>83</v>
      </c>
      <c r="G53" s="413" t="s">
        <v>16</v>
      </c>
      <c r="H53" s="413" t="s">
        <v>17</v>
      </c>
      <c r="I53" s="21">
        <v>45062</v>
      </c>
      <c r="J53" s="474" t="s">
        <v>63</v>
      </c>
      <c r="K53" s="474">
        <v>27.847529999999999</v>
      </c>
      <c r="L53" s="413">
        <v>-93.064430000000002</v>
      </c>
      <c r="M53" s="475">
        <v>151</v>
      </c>
      <c r="N53" s="413">
        <v>46.024799999999999</v>
      </c>
      <c r="O53" s="146" t="s">
        <v>20</v>
      </c>
      <c r="Y53"/>
    </row>
    <row r="54" spans="1:25">
      <c r="A54" s="4">
        <v>1</v>
      </c>
      <c r="B54" s="473">
        <v>5</v>
      </c>
      <c r="C54" s="4" t="s">
        <v>710</v>
      </c>
      <c r="D54" s="519" t="s">
        <v>402</v>
      </c>
      <c r="E54" s="493" t="s">
        <v>117</v>
      </c>
      <c r="F54" s="1" t="s">
        <v>118</v>
      </c>
      <c r="G54" s="413" t="s">
        <v>16</v>
      </c>
      <c r="H54" s="413" t="s">
        <v>17</v>
      </c>
      <c r="I54" s="21">
        <v>45063</v>
      </c>
      <c r="J54" s="474" t="s">
        <v>63</v>
      </c>
      <c r="K54" s="474">
        <v>27.847529999999999</v>
      </c>
      <c r="L54" s="413">
        <v>-93.064430000000002</v>
      </c>
      <c r="M54" s="475">
        <v>154</v>
      </c>
      <c r="N54" s="413">
        <v>46.9392</v>
      </c>
      <c r="O54" s="146" t="s">
        <v>20</v>
      </c>
      <c r="Y54"/>
    </row>
    <row r="55" spans="1:25">
      <c r="A55" s="4">
        <v>1</v>
      </c>
      <c r="B55" s="473">
        <v>6</v>
      </c>
      <c r="C55" s="4" t="s">
        <v>710</v>
      </c>
      <c r="D55" s="519" t="s">
        <v>404</v>
      </c>
      <c r="E55" s="493" t="s">
        <v>117</v>
      </c>
      <c r="F55" s="1" t="s">
        <v>118</v>
      </c>
      <c r="G55" s="413" t="s">
        <v>16</v>
      </c>
      <c r="H55" s="413" t="s">
        <v>17</v>
      </c>
      <c r="I55" s="21">
        <v>45063</v>
      </c>
      <c r="J55" s="474" t="s">
        <v>63</v>
      </c>
      <c r="K55" s="474">
        <v>27.847529999999999</v>
      </c>
      <c r="L55" s="413">
        <v>-93.064430000000002</v>
      </c>
      <c r="M55" s="475">
        <v>154</v>
      </c>
      <c r="N55" s="413">
        <v>46.9392</v>
      </c>
      <c r="O55" s="146" t="s">
        <v>20</v>
      </c>
      <c r="Y55"/>
    </row>
    <row r="56" spans="1:25">
      <c r="A56" s="4">
        <v>1</v>
      </c>
      <c r="B56" s="473">
        <v>7</v>
      </c>
      <c r="C56" s="4" t="s">
        <v>710</v>
      </c>
      <c r="D56" s="519" t="s">
        <v>407</v>
      </c>
      <c r="E56" s="493" t="s">
        <v>143</v>
      </c>
      <c r="F56" s="1" t="s">
        <v>144</v>
      </c>
      <c r="G56" s="413" t="s">
        <v>16</v>
      </c>
      <c r="H56" s="413" t="s">
        <v>17</v>
      </c>
      <c r="I56" s="21">
        <v>45063</v>
      </c>
      <c r="J56" s="474" t="s">
        <v>63</v>
      </c>
      <c r="K56" s="474">
        <v>27.847529999999999</v>
      </c>
      <c r="L56" s="413">
        <v>-93.064430000000002</v>
      </c>
      <c r="M56" s="475">
        <v>141</v>
      </c>
      <c r="N56" s="413">
        <v>42.976799999999997</v>
      </c>
      <c r="O56" s="146" t="s">
        <v>20</v>
      </c>
      <c r="Y56"/>
    </row>
    <row r="57" spans="1:25">
      <c r="A57" s="4">
        <v>1</v>
      </c>
      <c r="B57" s="473">
        <v>8</v>
      </c>
      <c r="C57" s="4" t="s">
        <v>710</v>
      </c>
      <c r="D57" s="519" t="s">
        <v>411</v>
      </c>
      <c r="E57" s="493" t="s">
        <v>143</v>
      </c>
      <c r="F57" s="1" t="s">
        <v>144</v>
      </c>
      <c r="G57" s="413" t="s">
        <v>16</v>
      </c>
      <c r="H57" s="413" t="s">
        <v>17</v>
      </c>
      <c r="I57" s="21">
        <v>45063</v>
      </c>
      <c r="J57" s="474" t="s">
        <v>63</v>
      </c>
      <c r="K57" s="474">
        <v>27.847529999999999</v>
      </c>
      <c r="L57" s="413">
        <v>-93.064430000000002</v>
      </c>
      <c r="M57" s="475">
        <v>141</v>
      </c>
      <c r="N57" s="413">
        <v>42.976799999999997</v>
      </c>
      <c r="O57" s="146" t="s">
        <v>20</v>
      </c>
      <c r="Y57"/>
    </row>
    <row r="58" spans="1:25">
      <c r="A58" s="4">
        <v>1</v>
      </c>
      <c r="B58" s="473">
        <v>1</v>
      </c>
      <c r="C58" s="4" t="s">
        <v>711</v>
      </c>
      <c r="D58" s="519" t="s">
        <v>158</v>
      </c>
      <c r="E58" s="493" t="s">
        <v>157</v>
      </c>
      <c r="F58" s="1" t="s">
        <v>158</v>
      </c>
      <c r="G58" s="413" t="s">
        <v>16</v>
      </c>
      <c r="H58" s="413" t="s">
        <v>17</v>
      </c>
      <c r="I58" s="21">
        <v>45062</v>
      </c>
      <c r="J58" s="474" t="s">
        <v>159</v>
      </c>
      <c r="K58" s="474">
        <v>27.847529999999999</v>
      </c>
      <c r="L58" s="413">
        <v>-93.064430000000002</v>
      </c>
      <c r="M58" s="475">
        <v>140</v>
      </c>
      <c r="N58" s="413">
        <v>42.671999999999997</v>
      </c>
      <c r="O58" s="146" t="s">
        <v>20</v>
      </c>
      <c r="Y58"/>
    </row>
    <row r="59" spans="1:25">
      <c r="A59" s="4">
        <v>1</v>
      </c>
      <c r="B59" s="473">
        <v>2</v>
      </c>
      <c r="C59" s="4" t="s">
        <v>711</v>
      </c>
      <c r="D59" s="519" t="s">
        <v>161</v>
      </c>
      <c r="E59" s="493" t="s">
        <v>160</v>
      </c>
      <c r="F59" s="1" t="s">
        <v>161</v>
      </c>
      <c r="G59" s="413" t="s">
        <v>16</v>
      </c>
      <c r="H59" s="413" t="s">
        <v>17</v>
      </c>
      <c r="I59" s="21">
        <v>45062</v>
      </c>
      <c r="J59" s="474" t="s">
        <v>159</v>
      </c>
      <c r="K59" s="474">
        <v>27.847529999999999</v>
      </c>
      <c r="L59" s="413">
        <v>-93.064430000000002</v>
      </c>
      <c r="M59" s="475">
        <v>146</v>
      </c>
      <c r="N59" s="413">
        <v>44.500799999999998</v>
      </c>
      <c r="O59" s="146" t="s">
        <v>20</v>
      </c>
      <c r="Y59"/>
    </row>
    <row r="60" spans="1:25">
      <c r="A60" s="4">
        <v>1</v>
      </c>
      <c r="B60" s="473">
        <v>3</v>
      </c>
      <c r="C60" s="4" t="s">
        <v>711</v>
      </c>
      <c r="D60" s="519" t="s">
        <v>163</v>
      </c>
      <c r="E60" s="493" t="s">
        <v>162</v>
      </c>
      <c r="F60" s="1" t="s">
        <v>163</v>
      </c>
      <c r="G60" s="413" t="s">
        <v>16</v>
      </c>
      <c r="H60" s="413" t="s">
        <v>17</v>
      </c>
      <c r="I60" s="21">
        <v>45062</v>
      </c>
      <c r="J60" s="474" t="s">
        <v>159</v>
      </c>
      <c r="K60" s="474">
        <v>27.847529999999999</v>
      </c>
      <c r="L60" s="413">
        <v>-93.064430000000002</v>
      </c>
      <c r="M60" s="475">
        <v>155</v>
      </c>
      <c r="N60" s="413">
        <v>47.244</v>
      </c>
      <c r="O60" s="146" t="s">
        <v>20</v>
      </c>
      <c r="Y60"/>
    </row>
    <row r="61" spans="1:25">
      <c r="A61" s="4">
        <v>1</v>
      </c>
      <c r="B61" s="473">
        <v>4</v>
      </c>
      <c r="C61" s="4" t="s">
        <v>711</v>
      </c>
      <c r="D61" s="519" t="s">
        <v>165</v>
      </c>
      <c r="E61" s="493" t="s">
        <v>164</v>
      </c>
      <c r="F61" s="1" t="s">
        <v>165</v>
      </c>
      <c r="G61" s="413" t="s">
        <v>16</v>
      </c>
      <c r="H61" s="413" t="s">
        <v>17</v>
      </c>
      <c r="I61" s="21">
        <v>45062</v>
      </c>
      <c r="J61" s="474" t="s">
        <v>159</v>
      </c>
      <c r="K61" s="474">
        <v>27.847529999999999</v>
      </c>
      <c r="L61" s="413">
        <v>-93.064430000000002</v>
      </c>
      <c r="M61" s="475">
        <v>151</v>
      </c>
      <c r="N61" s="413">
        <v>46.024799999999999</v>
      </c>
      <c r="O61" s="146" t="s">
        <v>20</v>
      </c>
      <c r="Y61"/>
    </row>
    <row r="62" spans="1:25">
      <c r="A62" s="4">
        <v>1</v>
      </c>
      <c r="B62" s="473">
        <v>5</v>
      </c>
      <c r="C62" s="4" t="s">
        <v>711</v>
      </c>
      <c r="D62" s="519" t="s">
        <v>168</v>
      </c>
      <c r="E62" s="493" t="s">
        <v>167</v>
      </c>
      <c r="F62" s="1" t="s">
        <v>168</v>
      </c>
      <c r="G62" s="413" t="s">
        <v>16</v>
      </c>
      <c r="H62" s="413" t="s">
        <v>17</v>
      </c>
      <c r="I62" s="21">
        <v>45062</v>
      </c>
      <c r="J62" s="474" t="s">
        <v>159</v>
      </c>
      <c r="K62" s="474">
        <v>27.847529999999999</v>
      </c>
      <c r="L62" s="413">
        <v>-93.064430000000002</v>
      </c>
      <c r="M62" s="475">
        <v>153</v>
      </c>
      <c r="N62" s="413">
        <v>46.634399999999999</v>
      </c>
      <c r="O62" s="146" t="s">
        <v>20</v>
      </c>
      <c r="Y62"/>
    </row>
    <row r="63" spans="1:25">
      <c r="A63" s="4">
        <v>1</v>
      </c>
      <c r="B63" s="473">
        <v>6</v>
      </c>
      <c r="C63" s="4" t="s">
        <v>711</v>
      </c>
      <c r="D63" s="519" t="s">
        <v>171</v>
      </c>
      <c r="E63" s="493" t="s">
        <v>170</v>
      </c>
      <c r="F63" s="1" t="s">
        <v>171</v>
      </c>
      <c r="G63" s="413" t="s">
        <v>16</v>
      </c>
      <c r="H63" s="413" t="s">
        <v>17</v>
      </c>
      <c r="I63" s="21">
        <v>45062</v>
      </c>
      <c r="J63" s="474" t="s">
        <v>159</v>
      </c>
      <c r="K63" s="474">
        <v>27.847529999999999</v>
      </c>
      <c r="L63" s="413">
        <v>-93.064430000000002</v>
      </c>
      <c r="M63" s="475">
        <v>153</v>
      </c>
      <c r="N63" s="413">
        <v>46.634399999999999</v>
      </c>
      <c r="O63" s="146" t="s">
        <v>20</v>
      </c>
      <c r="Y63"/>
    </row>
    <row r="64" spans="1:25">
      <c r="A64" s="4">
        <v>1</v>
      </c>
      <c r="B64" s="473">
        <v>7</v>
      </c>
      <c r="C64" s="4" t="s">
        <v>711</v>
      </c>
      <c r="D64" s="519" t="s">
        <v>173</v>
      </c>
      <c r="E64" s="493" t="s">
        <v>172</v>
      </c>
      <c r="F64" s="1" t="s">
        <v>173</v>
      </c>
      <c r="G64" s="413" t="s">
        <v>16</v>
      </c>
      <c r="H64" s="413" t="s">
        <v>17</v>
      </c>
      <c r="I64" s="21">
        <v>45062</v>
      </c>
      <c r="J64" s="474" t="s">
        <v>159</v>
      </c>
      <c r="K64" s="474">
        <v>27.847529999999999</v>
      </c>
      <c r="L64" s="413">
        <v>-93.064430000000002</v>
      </c>
      <c r="M64" s="475">
        <v>151</v>
      </c>
      <c r="N64" s="413">
        <v>46.024799999999999</v>
      </c>
      <c r="O64" s="146" t="s">
        <v>20</v>
      </c>
      <c r="Y64"/>
    </row>
    <row r="65" spans="1:25">
      <c r="A65" s="4">
        <v>1</v>
      </c>
      <c r="B65" s="473">
        <v>8</v>
      </c>
      <c r="C65" s="4" t="s">
        <v>711</v>
      </c>
      <c r="D65" s="519" t="s">
        <v>175</v>
      </c>
      <c r="E65" s="493" t="s">
        <v>174</v>
      </c>
      <c r="F65" s="1" t="s">
        <v>175</v>
      </c>
      <c r="G65" s="413" t="s">
        <v>16</v>
      </c>
      <c r="H65" s="413" t="s">
        <v>17</v>
      </c>
      <c r="I65" s="21">
        <v>45062</v>
      </c>
      <c r="J65" s="474" t="s">
        <v>159</v>
      </c>
      <c r="K65" s="474">
        <v>27.847529999999999</v>
      </c>
      <c r="L65" s="413">
        <v>-93.064430000000002</v>
      </c>
      <c r="M65" s="475">
        <v>146</v>
      </c>
      <c r="N65" s="413">
        <v>44.500799999999998</v>
      </c>
      <c r="O65" s="146" t="s">
        <v>20</v>
      </c>
      <c r="Y65"/>
    </row>
    <row r="66" spans="1:25">
      <c r="A66" s="4">
        <v>1</v>
      </c>
      <c r="B66" s="473">
        <v>1</v>
      </c>
      <c r="C66" s="4" t="s">
        <v>712</v>
      </c>
      <c r="D66" s="519" t="s">
        <v>177</v>
      </c>
      <c r="E66" s="493" t="s">
        <v>176</v>
      </c>
      <c r="F66" s="1" t="s">
        <v>177</v>
      </c>
      <c r="G66" s="413" t="s">
        <v>16</v>
      </c>
      <c r="H66" s="413" t="s">
        <v>17</v>
      </c>
      <c r="I66" s="21">
        <v>45062</v>
      </c>
      <c r="J66" s="474" t="s">
        <v>159</v>
      </c>
      <c r="K66" s="474">
        <v>27.847529999999999</v>
      </c>
      <c r="L66" s="413">
        <v>-93.064430000000002</v>
      </c>
      <c r="M66" s="475">
        <v>148</v>
      </c>
      <c r="N66" s="413">
        <v>45.110399999999998</v>
      </c>
      <c r="O66" s="146" t="s">
        <v>20</v>
      </c>
      <c r="Y66"/>
    </row>
    <row r="67" spans="1:25">
      <c r="A67" s="4">
        <v>1</v>
      </c>
      <c r="B67" s="473">
        <v>2</v>
      </c>
      <c r="C67" s="4" t="s">
        <v>712</v>
      </c>
      <c r="D67" s="519" t="s">
        <v>180</v>
      </c>
      <c r="E67" s="493" t="s">
        <v>179</v>
      </c>
      <c r="F67" s="1" t="s">
        <v>180</v>
      </c>
      <c r="G67" s="413" t="s">
        <v>16</v>
      </c>
      <c r="H67" s="413" t="s">
        <v>17</v>
      </c>
      <c r="I67" s="21">
        <v>45062</v>
      </c>
      <c r="J67" s="474" t="s">
        <v>159</v>
      </c>
      <c r="K67" s="474">
        <v>27.847529999999999</v>
      </c>
      <c r="L67" s="413">
        <v>-93.064430000000002</v>
      </c>
      <c r="M67" s="475">
        <v>150</v>
      </c>
      <c r="N67" s="413">
        <v>45.72</v>
      </c>
      <c r="O67" s="146" t="s">
        <v>20</v>
      </c>
      <c r="Y67"/>
    </row>
    <row r="68" spans="1:25">
      <c r="A68" s="4">
        <v>1</v>
      </c>
      <c r="B68" s="473">
        <v>3</v>
      </c>
      <c r="C68" s="4" t="s">
        <v>712</v>
      </c>
      <c r="D68" s="519" t="s">
        <v>183</v>
      </c>
      <c r="E68" s="493" t="s">
        <v>182</v>
      </c>
      <c r="F68" s="1" t="s">
        <v>183</v>
      </c>
      <c r="G68" s="413" t="s">
        <v>16</v>
      </c>
      <c r="H68" s="413" t="s">
        <v>17</v>
      </c>
      <c r="I68" s="21">
        <v>45062</v>
      </c>
      <c r="J68" s="474" t="s">
        <v>159</v>
      </c>
      <c r="K68" s="474">
        <v>27.847529999999999</v>
      </c>
      <c r="L68" s="413">
        <v>-93.064430000000002</v>
      </c>
      <c r="M68" s="475">
        <v>149</v>
      </c>
      <c r="N68" s="413">
        <v>45.415199999999999</v>
      </c>
      <c r="O68" s="146" t="s">
        <v>20</v>
      </c>
      <c r="Y68"/>
    </row>
    <row r="69" spans="1:25">
      <c r="A69" s="4">
        <v>1</v>
      </c>
      <c r="B69" s="473">
        <v>4</v>
      </c>
      <c r="C69" s="4" t="s">
        <v>712</v>
      </c>
      <c r="D69" s="519" t="s">
        <v>185</v>
      </c>
      <c r="E69" s="493" t="s">
        <v>184</v>
      </c>
      <c r="F69" s="1" t="s">
        <v>185</v>
      </c>
      <c r="G69" s="413" t="s">
        <v>16</v>
      </c>
      <c r="H69" s="413" t="s">
        <v>17</v>
      </c>
      <c r="I69" s="21">
        <v>45062</v>
      </c>
      <c r="J69" s="474" t="s">
        <v>159</v>
      </c>
      <c r="K69" s="474">
        <v>27.847529999999999</v>
      </c>
      <c r="L69" s="413">
        <v>-93.064430000000002</v>
      </c>
      <c r="M69" s="475">
        <v>146</v>
      </c>
      <c r="N69" s="413">
        <v>44.500799999999998</v>
      </c>
      <c r="O69" s="146" t="s">
        <v>20</v>
      </c>
      <c r="Y69"/>
    </row>
    <row r="70" spans="1:25">
      <c r="A70" s="4">
        <v>1</v>
      </c>
      <c r="B70" s="473">
        <v>5</v>
      </c>
      <c r="C70" s="4" t="s">
        <v>712</v>
      </c>
      <c r="D70" s="519" t="s">
        <v>188</v>
      </c>
      <c r="E70" s="493" t="s">
        <v>187</v>
      </c>
      <c r="F70" s="1" t="s">
        <v>188</v>
      </c>
      <c r="G70" s="413" t="s">
        <v>16</v>
      </c>
      <c r="H70" s="413" t="s">
        <v>17</v>
      </c>
      <c r="I70" s="21">
        <v>45062</v>
      </c>
      <c r="J70" s="474" t="s">
        <v>159</v>
      </c>
      <c r="K70" s="474">
        <v>27.847529999999999</v>
      </c>
      <c r="L70" s="413">
        <v>-93.064430000000002</v>
      </c>
      <c r="M70" s="475">
        <v>149</v>
      </c>
      <c r="N70" s="413">
        <v>45.415199999999999</v>
      </c>
      <c r="O70" s="146" t="s">
        <v>20</v>
      </c>
      <c r="Y70"/>
    </row>
    <row r="71" spans="1:25">
      <c r="A71" s="4">
        <v>1</v>
      </c>
      <c r="B71" s="473">
        <v>6</v>
      </c>
      <c r="C71" s="4" t="s">
        <v>712</v>
      </c>
      <c r="D71" s="519" t="s">
        <v>191</v>
      </c>
      <c r="E71" s="493" t="s">
        <v>190</v>
      </c>
      <c r="F71" s="1" t="s">
        <v>191</v>
      </c>
      <c r="G71" s="413" t="s">
        <v>16</v>
      </c>
      <c r="H71" s="413" t="s">
        <v>17</v>
      </c>
      <c r="I71" s="21">
        <v>45062</v>
      </c>
      <c r="J71" s="474" t="s">
        <v>159</v>
      </c>
      <c r="K71" s="474">
        <v>27.847529999999999</v>
      </c>
      <c r="L71" s="413">
        <v>-93.064430000000002</v>
      </c>
      <c r="M71" s="475">
        <v>151</v>
      </c>
      <c r="N71" s="413">
        <v>46.024799999999999</v>
      </c>
      <c r="O71" s="146" t="s">
        <v>20</v>
      </c>
      <c r="Y71"/>
    </row>
    <row r="72" spans="1:25">
      <c r="A72" s="4">
        <v>1</v>
      </c>
      <c r="B72" s="473">
        <v>7</v>
      </c>
      <c r="C72" s="4" t="s">
        <v>712</v>
      </c>
      <c r="D72" s="519" t="s">
        <v>193</v>
      </c>
      <c r="E72" s="493" t="s">
        <v>192</v>
      </c>
      <c r="F72" s="1" t="s">
        <v>193</v>
      </c>
      <c r="G72" s="413" t="s">
        <v>16</v>
      </c>
      <c r="H72" s="413" t="s">
        <v>17</v>
      </c>
      <c r="I72" s="21">
        <v>45062</v>
      </c>
      <c r="J72" s="474" t="s">
        <v>159</v>
      </c>
      <c r="K72" s="474">
        <v>27.847529999999999</v>
      </c>
      <c r="L72" s="413">
        <v>-93.064430000000002</v>
      </c>
      <c r="M72" s="475">
        <v>151</v>
      </c>
      <c r="N72" s="413">
        <v>46.024799999999999</v>
      </c>
      <c r="O72" s="146" t="s">
        <v>20</v>
      </c>
      <c r="Y72"/>
    </row>
    <row r="73" spans="1:25">
      <c r="A73" s="4">
        <v>1</v>
      </c>
      <c r="B73" s="473">
        <v>8</v>
      </c>
      <c r="C73" s="4" t="s">
        <v>712</v>
      </c>
      <c r="D73" s="519" t="s">
        <v>196</v>
      </c>
      <c r="E73" s="493" t="s">
        <v>195</v>
      </c>
      <c r="F73" s="1" t="s">
        <v>196</v>
      </c>
      <c r="G73" s="413" t="s">
        <v>16</v>
      </c>
      <c r="H73" s="413" t="s">
        <v>17</v>
      </c>
      <c r="I73" s="21">
        <v>45062</v>
      </c>
      <c r="J73" s="474" t="s">
        <v>159</v>
      </c>
      <c r="K73" s="474">
        <v>27.847529999999999</v>
      </c>
      <c r="L73" s="413">
        <v>-93.064430000000002</v>
      </c>
      <c r="M73" s="475">
        <v>168</v>
      </c>
      <c r="N73" s="413">
        <v>51.206400000000002</v>
      </c>
      <c r="O73" s="146" t="s">
        <v>20</v>
      </c>
      <c r="Y73"/>
    </row>
    <row r="74" spans="1:25">
      <c r="A74" s="4">
        <v>1</v>
      </c>
      <c r="B74" s="473">
        <v>1</v>
      </c>
      <c r="C74" s="4" t="s">
        <v>713</v>
      </c>
      <c r="D74" s="519" t="s">
        <v>199</v>
      </c>
      <c r="E74" s="493" t="s">
        <v>198</v>
      </c>
      <c r="F74" s="1" t="s">
        <v>199</v>
      </c>
      <c r="G74" s="413" t="s">
        <v>16</v>
      </c>
      <c r="H74" s="413" t="s">
        <v>17</v>
      </c>
      <c r="I74" s="21">
        <v>45062</v>
      </c>
      <c r="J74" s="474" t="s">
        <v>159</v>
      </c>
      <c r="K74" s="474">
        <v>27.847529999999999</v>
      </c>
      <c r="L74" s="413">
        <v>-93.064430000000002</v>
      </c>
      <c r="M74" s="475">
        <v>170</v>
      </c>
      <c r="N74" s="413">
        <v>51.816000000000003</v>
      </c>
      <c r="O74" s="146" t="s">
        <v>20</v>
      </c>
      <c r="Y74"/>
    </row>
    <row r="75" spans="1:25">
      <c r="A75" s="4">
        <v>1</v>
      </c>
      <c r="B75" s="473">
        <v>2</v>
      </c>
      <c r="C75" s="4" t="s">
        <v>713</v>
      </c>
      <c r="D75" s="519" t="s">
        <v>202</v>
      </c>
      <c r="E75" s="493" t="s">
        <v>201</v>
      </c>
      <c r="F75" s="1" t="s">
        <v>202</v>
      </c>
      <c r="G75" s="413" t="s">
        <v>16</v>
      </c>
      <c r="H75" s="413" t="s">
        <v>17</v>
      </c>
      <c r="I75" s="21">
        <v>45062</v>
      </c>
      <c r="J75" s="474" t="s">
        <v>159</v>
      </c>
      <c r="K75" s="474">
        <v>27.847529999999999</v>
      </c>
      <c r="L75" s="413">
        <v>-93.064430000000002</v>
      </c>
      <c r="M75" s="475">
        <v>175</v>
      </c>
      <c r="N75" s="413">
        <v>53.34</v>
      </c>
      <c r="O75" s="146" t="s">
        <v>20</v>
      </c>
      <c r="Y75"/>
    </row>
    <row r="76" spans="1:25">
      <c r="A76" s="4">
        <v>1</v>
      </c>
      <c r="B76" s="473">
        <v>3</v>
      </c>
      <c r="C76" s="4" t="s">
        <v>713</v>
      </c>
      <c r="D76" s="519" t="s">
        <v>204</v>
      </c>
      <c r="E76" s="493" t="s">
        <v>203</v>
      </c>
      <c r="F76" s="1" t="s">
        <v>204</v>
      </c>
      <c r="G76" s="413" t="s">
        <v>16</v>
      </c>
      <c r="H76" s="413" t="s">
        <v>17</v>
      </c>
      <c r="I76" s="21">
        <v>45062</v>
      </c>
      <c r="J76" s="474" t="s">
        <v>159</v>
      </c>
      <c r="K76" s="474">
        <v>27.847529999999999</v>
      </c>
      <c r="L76" s="413">
        <v>-93.064430000000002</v>
      </c>
      <c r="M76" s="475">
        <v>174</v>
      </c>
      <c r="N76" s="413">
        <v>53.035200000000003</v>
      </c>
      <c r="O76" s="146" t="s">
        <v>20</v>
      </c>
      <c r="Y76"/>
    </row>
    <row r="77" spans="1:25">
      <c r="A77" s="4">
        <v>1</v>
      </c>
      <c r="B77" s="473">
        <v>4</v>
      </c>
      <c r="C77" s="4" t="s">
        <v>713</v>
      </c>
      <c r="D77" s="519" t="s">
        <v>207</v>
      </c>
      <c r="E77" s="493" t="s">
        <v>206</v>
      </c>
      <c r="F77" s="1" t="s">
        <v>207</v>
      </c>
      <c r="G77" s="413" t="s">
        <v>16</v>
      </c>
      <c r="H77" s="413" t="s">
        <v>17</v>
      </c>
      <c r="I77" s="21">
        <v>45062</v>
      </c>
      <c r="J77" s="474" t="s">
        <v>159</v>
      </c>
      <c r="K77" s="474">
        <v>27.847529999999999</v>
      </c>
      <c r="L77" s="413">
        <v>-93.064430000000002</v>
      </c>
      <c r="M77" s="475">
        <v>175</v>
      </c>
      <c r="N77" s="413">
        <v>53.34</v>
      </c>
      <c r="O77" s="146" t="s">
        <v>20</v>
      </c>
      <c r="Y77"/>
    </row>
    <row r="78" spans="1:25">
      <c r="A78" s="4">
        <v>1</v>
      </c>
      <c r="B78" s="473">
        <v>5</v>
      </c>
      <c r="C78" s="4" t="s">
        <v>713</v>
      </c>
      <c r="D78" s="519" t="s">
        <v>209</v>
      </c>
      <c r="E78" s="493" t="s">
        <v>208</v>
      </c>
      <c r="F78" s="1" t="s">
        <v>209</v>
      </c>
      <c r="G78" s="413" t="s">
        <v>16</v>
      </c>
      <c r="H78" s="413" t="s">
        <v>17</v>
      </c>
      <c r="I78" s="21">
        <v>45062</v>
      </c>
      <c r="J78" s="474" t="s">
        <v>159</v>
      </c>
      <c r="K78" s="474">
        <v>27.847529999999999</v>
      </c>
      <c r="L78" s="413">
        <v>-93.064430000000002</v>
      </c>
      <c r="M78" s="475">
        <v>174</v>
      </c>
      <c r="N78" s="413">
        <v>53.035200000000003</v>
      </c>
      <c r="O78" s="146" t="s">
        <v>20</v>
      </c>
      <c r="Y78"/>
    </row>
    <row r="79" spans="1:25">
      <c r="A79" s="4">
        <v>1</v>
      </c>
      <c r="B79" s="473">
        <v>6</v>
      </c>
      <c r="C79" s="4" t="s">
        <v>713</v>
      </c>
      <c r="D79" s="519" t="s">
        <v>212</v>
      </c>
      <c r="E79" s="493" t="s">
        <v>211</v>
      </c>
      <c r="F79" s="1" t="s">
        <v>212</v>
      </c>
      <c r="G79" s="413" t="s">
        <v>16</v>
      </c>
      <c r="H79" s="413" t="s">
        <v>17</v>
      </c>
      <c r="I79" s="21">
        <v>45062</v>
      </c>
      <c r="J79" s="474" t="s">
        <v>159</v>
      </c>
      <c r="K79" s="474">
        <v>27.847529999999999</v>
      </c>
      <c r="L79" s="413">
        <v>-93.064430000000002</v>
      </c>
      <c r="M79" s="475">
        <v>167</v>
      </c>
      <c r="N79" s="413">
        <v>50.901600000000002</v>
      </c>
      <c r="O79" s="146" t="s">
        <v>20</v>
      </c>
      <c r="Y79"/>
    </row>
    <row r="80" spans="1:25">
      <c r="A80" s="4">
        <v>1</v>
      </c>
      <c r="B80" s="473">
        <v>7</v>
      </c>
      <c r="C80" s="4" t="s">
        <v>713</v>
      </c>
      <c r="D80" s="519" t="s">
        <v>214</v>
      </c>
      <c r="E80" s="493" t="s">
        <v>213</v>
      </c>
      <c r="F80" s="1" t="s">
        <v>214</v>
      </c>
      <c r="G80" s="413" t="s">
        <v>16</v>
      </c>
      <c r="H80" s="413" t="s">
        <v>17</v>
      </c>
      <c r="I80" s="21">
        <v>45063</v>
      </c>
      <c r="J80" s="474" t="s">
        <v>159</v>
      </c>
      <c r="K80" s="474">
        <v>27.847529999999999</v>
      </c>
      <c r="L80" s="413">
        <v>-93.064430000000002</v>
      </c>
      <c r="M80" s="475">
        <v>153</v>
      </c>
      <c r="N80" s="413">
        <v>46.634399999999999</v>
      </c>
      <c r="O80" s="146" t="s">
        <v>20</v>
      </c>
      <c r="Y80"/>
    </row>
    <row r="81" spans="1:25">
      <c r="A81" s="4">
        <v>1</v>
      </c>
      <c r="B81" s="473">
        <v>8</v>
      </c>
      <c r="C81" s="4" t="s">
        <v>713</v>
      </c>
      <c r="D81" s="519" t="s">
        <v>216</v>
      </c>
      <c r="E81" s="493" t="s">
        <v>215</v>
      </c>
      <c r="F81" s="1" t="s">
        <v>216</v>
      </c>
      <c r="G81" s="413" t="s">
        <v>16</v>
      </c>
      <c r="H81" s="413" t="s">
        <v>17</v>
      </c>
      <c r="I81" s="21">
        <v>45063</v>
      </c>
      <c r="J81" s="474" t="s">
        <v>159</v>
      </c>
      <c r="K81" s="474">
        <v>27.847529999999999</v>
      </c>
      <c r="L81" s="413">
        <v>-93.064430000000002</v>
      </c>
      <c r="M81" s="475">
        <v>154</v>
      </c>
      <c r="N81" s="413">
        <v>46.9392</v>
      </c>
      <c r="O81" s="146" t="s">
        <v>20</v>
      </c>
      <c r="Y81"/>
    </row>
    <row r="82" spans="1:25">
      <c r="A82" s="4">
        <v>1</v>
      </c>
      <c r="B82" s="473">
        <v>1</v>
      </c>
      <c r="C82" s="4" t="s">
        <v>714</v>
      </c>
      <c r="D82" s="519" t="s">
        <v>218</v>
      </c>
      <c r="E82" s="493" t="s">
        <v>217</v>
      </c>
      <c r="F82" s="1" t="s">
        <v>218</v>
      </c>
      <c r="G82" s="413" t="s">
        <v>16</v>
      </c>
      <c r="H82" s="413" t="s">
        <v>17</v>
      </c>
      <c r="I82" s="21">
        <v>45063</v>
      </c>
      <c r="J82" s="474" t="s">
        <v>159</v>
      </c>
      <c r="K82" s="474">
        <v>27.847529999999999</v>
      </c>
      <c r="L82" s="413">
        <v>-93.064430000000002</v>
      </c>
      <c r="M82" s="475">
        <v>155</v>
      </c>
      <c r="N82" s="413">
        <v>47.244</v>
      </c>
      <c r="O82" s="146" t="s">
        <v>20</v>
      </c>
      <c r="Y82"/>
    </row>
    <row r="83" spans="1:25">
      <c r="A83" s="4">
        <v>1</v>
      </c>
      <c r="B83" s="473">
        <v>2</v>
      </c>
      <c r="C83" s="4" t="s">
        <v>714</v>
      </c>
      <c r="D83" s="519" t="s">
        <v>220</v>
      </c>
      <c r="E83" s="493" t="s">
        <v>219</v>
      </c>
      <c r="F83" s="1" t="s">
        <v>220</v>
      </c>
      <c r="G83" s="413" t="s">
        <v>16</v>
      </c>
      <c r="H83" s="413" t="s">
        <v>17</v>
      </c>
      <c r="I83" s="21">
        <v>45063</v>
      </c>
      <c r="J83" s="474" t="s">
        <v>159</v>
      </c>
      <c r="K83" s="474">
        <v>27.847529999999999</v>
      </c>
      <c r="L83" s="413">
        <v>-93.064430000000002</v>
      </c>
      <c r="M83" s="475">
        <v>154</v>
      </c>
      <c r="N83" s="413">
        <v>46.9392</v>
      </c>
      <c r="O83" s="146" t="s">
        <v>20</v>
      </c>
      <c r="Y83"/>
    </row>
    <row r="84" spans="1:25">
      <c r="A84" s="4">
        <v>1</v>
      </c>
      <c r="B84" s="473">
        <v>3</v>
      </c>
      <c r="C84" s="4" t="s">
        <v>714</v>
      </c>
      <c r="D84" s="519" t="s">
        <v>222</v>
      </c>
      <c r="E84" s="493" t="s">
        <v>221</v>
      </c>
      <c r="F84" s="1" t="s">
        <v>222</v>
      </c>
      <c r="G84" s="413" t="s">
        <v>16</v>
      </c>
      <c r="H84" s="413" t="s">
        <v>17</v>
      </c>
      <c r="I84" s="21">
        <v>45063</v>
      </c>
      <c r="J84" s="474" t="s">
        <v>159</v>
      </c>
      <c r="K84" s="474">
        <v>27.847529999999999</v>
      </c>
      <c r="L84" s="413">
        <v>-93.064430000000002</v>
      </c>
      <c r="M84" s="475">
        <v>160</v>
      </c>
      <c r="N84" s="413">
        <v>48.768000000000001</v>
      </c>
      <c r="O84" s="146" t="s">
        <v>20</v>
      </c>
      <c r="Y84"/>
    </row>
    <row r="85" spans="1:25">
      <c r="A85" s="4">
        <v>1</v>
      </c>
      <c r="B85" s="473">
        <v>4</v>
      </c>
      <c r="C85" s="4" t="s">
        <v>714</v>
      </c>
      <c r="D85" s="519" t="s">
        <v>224</v>
      </c>
      <c r="E85" s="493" t="s">
        <v>223</v>
      </c>
      <c r="F85" s="1" t="s">
        <v>224</v>
      </c>
      <c r="G85" s="413" t="s">
        <v>16</v>
      </c>
      <c r="H85" s="413" t="s">
        <v>17</v>
      </c>
      <c r="I85" s="21">
        <v>45063</v>
      </c>
      <c r="J85" s="474" t="s">
        <v>159</v>
      </c>
      <c r="K85" s="474">
        <v>27.847529999999999</v>
      </c>
      <c r="L85" s="413">
        <v>-93.064430000000002</v>
      </c>
      <c r="M85" s="475">
        <v>161</v>
      </c>
      <c r="N85" s="413">
        <v>49.072800000000001</v>
      </c>
      <c r="O85" s="146" t="s">
        <v>20</v>
      </c>
      <c r="Y85"/>
    </row>
    <row r="86" spans="1:25">
      <c r="A86" s="4">
        <v>1</v>
      </c>
      <c r="B86" s="473">
        <v>5</v>
      </c>
      <c r="C86" s="4" t="s">
        <v>714</v>
      </c>
      <c r="D86" s="519" t="s">
        <v>227</v>
      </c>
      <c r="E86" s="493" t="s">
        <v>226</v>
      </c>
      <c r="F86" s="1" t="s">
        <v>227</v>
      </c>
      <c r="G86" s="413" t="s">
        <v>16</v>
      </c>
      <c r="H86" s="413" t="s">
        <v>17</v>
      </c>
      <c r="I86" s="21">
        <v>45063</v>
      </c>
      <c r="J86" s="474" t="s">
        <v>159</v>
      </c>
      <c r="K86" s="474">
        <v>27.847529999999999</v>
      </c>
      <c r="L86" s="413">
        <v>-93.064430000000002</v>
      </c>
      <c r="M86" s="475">
        <v>160</v>
      </c>
      <c r="N86" s="413">
        <v>48.768000000000001</v>
      </c>
      <c r="O86" s="146" t="s">
        <v>20</v>
      </c>
      <c r="Y86"/>
    </row>
    <row r="87" spans="1:25">
      <c r="A87" s="4">
        <v>1</v>
      </c>
      <c r="B87" s="473">
        <v>6</v>
      </c>
      <c r="C87" s="4" t="s">
        <v>714</v>
      </c>
      <c r="D87" s="519" t="s">
        <v>230</v>
      </c>
      <c r="E87" s="493" t="s">
        <v>229</v>
      </c>
      <c r="F87" s="1" t="s">
        <v>230</v>
      </c>
      <c r="G87" s="413" t="s">
        <v>16</v>
      </c>
      <c r="H87" s="413" t="s">
        <v>17</v>
      </c>
      <c r="I87" s="21">
        <v>45063</v>
      </c>
      <c r="J87" s="474" t="s">
        <v>159</v>
      </c>
      <c r="K87" s="474">
        <v>27.847529999999999</v>
      </c>
      <c r="L87" s="413">
        <v>-93.064430000000002</v>
      </c>
      <c r="M87" s="475">
        <v>164</v>
      </c>
      <c r="N87" s="413">
        <v>49.987200000000001</v>
      </c>
      <c r="O87" s="146" t="s">
        <v>20</v>
      </c>
      <c r="Y87"/>
    </row>
    <row r="88" spans="1:25">
      <c r="A88" s="4">
        <v>1</v>
      </c>
      <c r="B88" s="473">
        <v>7</v>
      </c>
      <c r="C88" s="4" t="s">
        <v>714</v>
      </c>
      <c r="D88" s="519" t="s">
        <v>408</v>
      </c>
      <c r="E88" s="493" t="s">
        <v>162</v>
      </c>
      <c r="F88" s="1" t="s">
        <v>163</v>
      </c>
      <c r="G88" s="413" t="s">
        <v>16</v>
      </c>
      <c r="H88" s="413" t="s">
        <v>17</v>
      </c>
      <c r="I88" s="21">
        <v>45062</v>
      </c>
      <c r="J88" s="474" t="s">
        <v>159</v>
      </c>
      <c r="K88" s="474">
        <v>27.847529999999999</v>
      </c>
      <c r="L88" s="413">
        <v>-93.064430000000002</v>
      </c>
      <c r="M88" s="475">
        <v>155</v>
      </c>
      <c r="N88" s="413">
        <v>47.244</v>
      </c>
      <c r="O88" s="146" t="s">
        <v>20</v>
      </c>
      <c r="Y88"/>
    </row>
    <row r="89" spans="1:25">
      <c r="A89" s="4">
        <v>1</v>
      </c>
      <c r="B89" s="473">
        <v>8</v>
      </c>
      <c r="C89" s="4" t="s">
        <v>714</v>
      </c>
      <c r="D89" s="519" t="s">
        <v>412</v>
      </c>
      <c r="E89" s="493" t="s">
        <v>162</v>
      </c>
      <c r="F89" s="1" t="s">
        <v>163</v>
      </c>
      <c r="G89" s="413" t="s">
        <v>16</v>
      </c>
      <c r="H89" s="413" t="s">
        <v>17</v>
      </c>
      <c r="I89" s="21">
        <v>45062</v>
      </c>
      <c r="J89" s="474" t="s">
        <v>159</v>
      </c>
      <c r="K89" s="474">
        <v>27.847529999999999</v>
      </c>
      <c r="L89" s="413">
        <v>-93.064430000000002</v>
      </c>
      <c r="M89" s="475">
        <v>155</v>
      </c>
      <c r="N89" s="413">
        <v>47.244</v>
      </c>
      <c r="O89" s="146" t="s">
        <v>20</v>
      </c>
      <c r="Y89"/>
    </row>
    <row r="90" spans="1:25">
      <c r="A90" s="4">
        <v>1</v>
      </c>
      <c r="B90" s="473">
        <v>1</v>
      </c>
      <c r="C90" s="4" t="s">
        <v>715</v>
      </c>
      <c r="D90" s="519" t="s">
        <v>389</v>
      </c>
      <c r="E90" s="493" t="s">
        <v>198</v>
      </c>
      <c r="F90" s="1" t="s">
        <v>199</v>
      </c>
      <c r="G90" s="413" t="s">
        <v>16</v>
      </c>
      <c r="H90" s="413" t="s">
        <v>17</v>
      </c>
      <c r="I90" s="21">
        <v>45062</v>
      </c>
      <c r="J90" s="474" t="s">
        <v>159</v>
      </c>
      <c r="K90" s="474">
        <v>27.847529999999999</v>
      </c>
      <c r="L90" s="413">
        <v>-93.064430000000002</v>
      </c>
      <c r="M90" s="475">
        <v>170</v>
      </c>
      <c r="N90" s="413">
        <v>51.816000000000003</v>
      </c>
      <c r="O90" s="146" t="s">
        <v>20</v>
      </c>
      <c r="Y90"/>
    </row>
    <row r="91" spans="1:25">
      <c r="A91" s="4">
        <v>1</v>
      </c>
      <c r="B91" s="473">
        <v>2</v>
      </c>
      <c r="C91" s="4" t="s">
        <v>715</v>
      </c>
      <c r="D91" s="519" t="s">
        <v>392</v>
      </c>
      <c r="E91" s="493" t="s">
        <v>198</v>
      </c>
      <c r="F91" s="1" t="s">
        <v>199</v>
      </c>
      <c r="G91" s="413" t="s">
        <v>16</v>
      </c>
      <c r="H91" s="413" t="s">
        <v>17</v>
      </c>
      <c r="I91" s="21">
        <v>45062</v>
      </c>
      <c r="J91" s="474" t="s">
        <v>159</v>
      </c>
      <c r="K91" s="474">
        <v>27.847529999999999</v>
      </c>
      <c r="L91" s="413">
        <v>-93.064430000000002</v>
      </c>
      <c r="M91" s="475">
        <v>170</v>
      </c>
      <c r="N91" s="413">
        <v>51.816000000000003</v>
      </c>
      <c r="O91" s="146" t="s">
        <v>20</v>
      </c>
      <c r="Y91"/>
    </row>
    <row r="92" spans="1:25">
      <c r="A92" s="4">
        <v>1</v>
      </c>
      <c r="B92" s="473">
        <v>3</v>
      </c>
      <c r="C92" s="4" t="s">
        <v>715</v>
      </c>
      <c r="D92" s="519" t="s">
        <v>396</v>
      </c>
      <c r="E92" s="493" t="s">
        <v>221</v>
      </c>
      <c r="F92" s="1" t="s">
        <v>222</v>
      </c>
      <c r="G92" s="413" t="s">
        <v>16</v>
      </c>
      <c r="H92" s="413" t="s">
        <v>17</v>
      </c>
      <c r="I92" s="21">
        <v>45063</v>
      </c>
      <c r="J92" s="474" t="s">
        <v>159</v>
      </c>
      <c r="K92" s="474">
        <v>27.847529999999999</v>
      </c>
      <c r="L92" s="413">
        <v>-93.064430000000002</v>
      </c>
      <c r="M92" s="475">
        <v>160</v>
      </c>
      <c r="N92" s="413">
        <v>48.768000000000001</v>
      </c>
      <c r="O92" s="146" t="s">
        <v>20</v>
      </c>
      <c r="Y92"/>
    </row>
    <row r="93" spans="1:25">
      <c r="A93" s="4">
        <v>1</v>
      </c>
      <c r="B93" s="473">
        <v>4</v>
      </c>
      <c r="C93" s="4" t="s">
        <v>715</v>
      </c>
      <c r="D93" s="519" t="s">
        <v>400</v>
      </c>
      <c r="E93" s="493" t="s">
        <v>221</v>
      </c>
      <c r="F93" s="1" t="s">
        <v>222</v>
      </c>
      <c r="G93" s="413" t="s">
        <v>16</v>
      </c>
      <c r="H93" s="413" t="s">
        <v>17</v>
      </c>
      <c r="I93" s="21">
        <v>45063</v>
      </c>
      <c r="J93" s="474" t="s">
        <v>159</v>
      </c>
      <c r="K93" s="474">
        <v>27.847529999999999</v>
      </c>
      <c r="L93" s="413">
        <v>-93.064430000000002</v>
      </c>
      <c r="M93" s="475">
        <v>160</v>
      </c>
      <c r="N93" s="413">
        <v>48.768000000000001</v>
      </c>
      <c r="O93" s="146" t="s">
        <v>20</v>
      </c>
      <c r="Y93"/>
    </row>
    <row r="94" spans="1:25">
      <c r="A94" s="4">
        <v>1</v>
      </c>
      <c r="B94" s="473">
        <v>5</v>
      </c>
      <c r="C94" s="4" t="s">
        <v>715</v>
      </c>
      <c r="D94" s="519" t="s">
        <v>240</v>
      </c>
      <c r="E94" s="491" t="s">
        <v>717</v>
      </c>
      <c r="F94" s="485">
        <v>1</v>
      </c>
      <c r="G94" s="486" t="s">
        <v>718</v>
      </c>
      <c r="H94" s="486" t="s">
        <v>719</v>
      </c>
      <c r="I94" s="487">
        <v>44720</v>
      </c>
      <c r="J94" s="488" t="s">
        <v>1</v>
      </c>
      <c r="K94" s="485">
        <v>26.710432999999998</v>
      </c>
      <c r="L94" s="485">
        <v>-80.015816999999998</v>
      </c>
      <c r="M94" s="486">
        <v>59</v>
      </c>
      <c r="N94" s="489">
        <f>CONVERT(M94,"ft","m")</f>
        <v>17.9832</v>
      </c>
      <c r="O94" s="509" t="s">
        <v>716</v>
      </c>
      <c r="X94" s="472"/>
      <c r="Y94"/>
    </row>
    <row r="95" spans="1:25">
      <c r="A95" s="4">
        <v>1</v>
      </c>
      <c r="B95" s="473">
        <v>6</v>
      </c>
      <c r="C95" s="4" t="s">
        <v>715</v>
      </c>
      <c r="D95" s="519" t="s">
        <v>244</v>
      </c>
      <c r="E95" s="491" t="s">
        <v>720</v>
      </c>
      <c r="F95" s="485">
        <v>2</v>
      </c>
      <c r="G95" s="486" t="s">
        <v>718</v>
      </c>
      <c r="H95" s="486" t="s">
        <v>719</v>
      </c>
      <c r="I95" s="487">
        <v>44720</v>
      </c>
      <c r="J95" s="488" t="s">
        <v>1</v>
      </c>
      <c r="K95" s="485">
        <v>26.710432999999998</v>
      </c>
      <c r="L95" s="485">
        <v>-80.015816999999998</v>
      </c>
      <c r="M95" s="486">
        <v>53</v>
      </c>
      <c r="N95" s="489">
        <f t="shared" ref="N95:N158" si="0">CONVERT(M95,"ft","m")</f>
        <v>16.154399999999999</v>
      </c>
      <c r="O95" s="509" t="s">
        <v>716</v>
      </c>
      <c r="X95" s="472"/>
      <c r="Y95"/>
    </row>
    <row r="96" spans="1:25">
      <c r="A96" s="4">
        <v>1</v>
      </c>
      <c r="B96" s="473">
        <v>7</v>
      </c>
      <c r="C96" s="4" t="s">
        <v>715</v>
      </c>
      <c r="D96" s="519" t="s">
        <v>246</v>
      </c>
      <c r="E96" s="491" t="s">
        <v>721</v>
      </c>
      <c r="F96" s="485">
        <v>3</v>
      </c>
      <c r="G96" s="486" t="s">
        <v>718</v>
      </c>
      <c r="H96" s="486" t="s">
        <v>719</v>
      </c>
      <c r="I96" s="487">
        <v>44720</v>
      </c>
      <c r="J96" s="488" t="s">
        <v>1</v>
      </c>
      <c r="K96" s="485">
        <v>26.710432999999998</v>
      </c>
      <c r="L96" s="485">
        <v>-80.015816999999998</v>
      </c>
      <c r="M96" s="486">
        <v>57</v>
      </c>
      <c r="N96" s="489">
        <f t="shared" si="0"/>
        <v>17.3736</v>
      </c>
      <c r="O96" s="509" t="s">
        <v>716</v>
      </c>
      <c r="X96" s="472"/>
      <c r="Y96"/>
    </row>
    <row r="97" spans="1:25" ht="17" thickBot="1">
      <c r="A97" s="477">
        <v>1</v>
      </c>
      <c r="B97" s="478">
        <v>8</v>
      </c>
      <c r="C97" s="477" t="s">
        <v>715</v>
      </c>
      <c r="D97" s="520" t="s">
        <v>248</v>
      </c>
      <c r="E97" s="500" t="s">
        <v>722</v>
      </c>
      <c r="F97" s="501">
        <v>4</v>
      </c>
      <c r="G97" s="502" t="s">
        <v>718</v>
      </c>
      <c r="H97" s="502" t="s">
        <v>719</v>
      </c>
      <c r="I97" s="503">
        <v>44720</v>
      </c>
      <c r="J97" s="504" t="s">
        <v>1</v>
      </c>
      <c r="K97" s="501">
        <v>26.710432999999998</v>
      </c>
      <c r="L97" s="501">
        <v>-80.015816999999998</v>
      </c>
      <c r="M97" s="502">
        <v>54</v>
      </c>
      <c r="N97" s="506">
        <f t="shared" si="0"/>
        <v>16.459199999999999</v>
      </c>
      <c r="O97" s="516" t="s">
        <v>716</v>
      </c>
      <c r="X97" s="472"/>
      <c r="Y97"/>
    </row>
    <row r="98" spans="1:25" ht="17" thickTop="1">
      <c r="A98" s="24">
        <v>2</v>
      </c>
      <c r="B98" s="469">
        <v>1</v>
      </c>
      <c r="C98" s="24" t="s">
        <v>704</v>
      </c>
      <c r="D98" s="525" t="s">
        <v>250</v>
      </c>
      <c r="E98" s="494" t="s">
        <v>723</v>
      </c>
      <c r="F98" s="495">
        <v>5</v>
      </c>
      <c r="G98" s="496" t="s">
        <v>718</v>
      </c>
      <c r="H98" s="496" t="s">
        <v>719</v>
      </c>
      <c r="I98" s="497">
        <v>44720</v>
      </c>
      <c r="J98" s="498" t="s">
        <v>1</v>
      </c>
      <c r="K98" s="495">
        <v>26.710432999999998</v>
      </c>
      <c r="L98" s="495">
        <v>-80.015816999999998</v>
      </c>
      <c r="M98" s="496">
        <v>56</v>
      </c>
      <c r="N98" s="499">
        <f t="shared" si="0"/>
        <v>17.0688</v>
      </c>
      <c r="O98" s="515" t="s">
        <v>716</v>
      </c>
      <c r="X98" s="472"/>
      <c r="Y98"/>
    </row>
    <row r="99" spans="1:25">
      <c r="A99" s="4">
        <v>2</v>
      </c>
      <c r="B99" s="473">
        <v>2</v>
      </c>
      <c r="C99" s="4" t="s">
        <v>704</v>
      </c>
      <c r="D99" s="519" t="s">
        <v>252</v>
      </c>
      <c r="E99" s="491" t="s">
        <v>724</v>
      </c>
      <c r="F99" s="485">
        <v>6</v>
      </c>
      <c r="G99" s="486" t="s">
        <v>718</v>
      </c>
      <c r="H99" s="486" t="s">
        <v>719</v>
      </c>
      <c r="I99" s="487">
        <v>44720</v>
      </c>
      <c r="J99" s="488" t="s">
        <v>1</v>
      </c>
      <c r="K99" s="485">
        <v>26.710432999999998</v>
      </c>
      <c r="L99" s="485">
        <v>-80.015816999999998</v>
      </c>
      <c r="M99" s="486">
        <v>52</v>
      </c>
      <c r="N99" s="489">
        <f t="shared" si="0"/>
        <v>15.849600000000001</v>
      </c>
      <c r="O99" s="509" t="s">
        <v>716</v>
      </c>
      <c r="X99" s="472"/>
      <c r="Y99"/>
    </row>
    <row r="100" spans="1:25">
      <c r="A100" s="4">
        <v>2</v>
      </c>
      <c r="B100" s="473">
        <v>3</v>
      </c>
      <c r="C100" s="4" t="s">
        <v>704</v>
      </c>
      <c r="D100" s="519" t="s">
        <v>254</v>
      </c>
      <c r="E100" s="491" t="s">
        <v>725</v>
      </c>
      <c r="F100" s="485">
        <v>7</v>
      </c>
      <c r="G100" s="486" t="s">
        <v>718</v>
      </c>
      <c r="H100" s="486" t="s">
        <v>719</v>
      </c>
      <c r="I100" s="487">
        <v>44720</v>
      </c>
      <c r="J100" s="488" t="s">
        <v>1</v>
      </c>
      <c r="K100" s="485">
        <v>26.710432999999998</v>
      </c>
      <c r="L100" s="485">
        <v>-80.015816999999998</v>
      </c>
      <c r="M100" s="486">
        <v>51</v>
      </c>
      <c r="N100" s="489">
        <f t="shared" si="0"/>
        <v>15.5448</v>
      </c>
      <c r="O100" s="509" t="s">
        <v>716</v>
      </c>
      <c r="X100" s="472"/>
      <c r="Y100"/>
    </row>
    <row r="101" spans="1:25">
      <c r="A101" s="4">
        <v>2</v>
      </c>
      <c r="B101" s="473">
        <v>4</v>
      </c>
      <c r="C101" s="4" t="s">
        <v>704</v>
      </c>
      <c r="D101" s="519" t="s">
        <v>256</v>
      </c>
      <c r="E101" s="491" t="s">
        <v>726</v>
      </c>
      <c r="F101" s="485">
        <v>8</v>
      </c>
      <c r="G101" s="486" t="s">
        <v>718</v>
      </c>
      <c r="H101" s="486" t="s">
        <v>719</v>
      </c>
      <c r="I101" s="487">
        <v>44720</v>
      </c>
      <c r="J101" s="488" t="s">
        <v>1</v>
      </c>
      <c r="K101" s="485">
        <v>26.710432999999998</v>
      </c>
      <c r="L101" s="485">
        <v>-80.015816999999998</v>
      </c>
      <c r="M101" s="486">
        <v>52</v>
      </c>
      <c r="N101" s="489">
        <f t="shared" si="0"/>
        <v>15.849600000000001</v>
      </c>
      <c r="O101" s="509" t="s">
        <v>716</v>
      </c>
      <c r="X101" s="472"/>
      <c r="Y101"/>
    </row>
    <row r="102" spans="1:25">
      <c r="A102" s="4">
        <v>2</v>
      </c>
      <c r="B102" s="473">
        <v>5</v>
      </c>
      <c r="C102" s="4" t="s">
        <v>704</v>
      </c>
      <c r="D102" s="519" t="s">
        <v>258</v>
      </c>
      <c r="E102" s="491" t="s">
        <v>727</v>
      </c>
      <c r="F102" s="485">
        <v>9</v>
      </c>
      <c r="G102" s="486" t="s">
        <v>718</v>
      </c>
      <c r="H102" s="486" t="s">
        <v>719</v>
      </c>
      <c r="I102" s="487">
        <v>44720</v>
      </c>
      <c r="J102" s="488" t="s">
        <v>1</v>
      </c>
      <c r="K102" s="485">
        <v>26.710432999999998</v>
      </c>
      <c r="L102" s="485">
        <v>-80.015816999999998</v>
      </c>
      <c r="M102" s="486">
        <v>52</v>
      </c>
      <c r="N102" s="489">
        <f t="shared" si="0"/>
        <v>15.849600000000001</v>
      </c>
      <c r="O102" s="509" t="s">
        <v>716</v>
      </c>
      <c r="X102" s="472"/>
      <c r="Y102"/>
    </row>
    <row r="103" spans="1:25">
      <c r="A103" s="4">
        <v>2</v>
      </c>
      <c r="B103" s="473">
        <v>6</v>
      </c>
      <c r="C103" s="4" t="s">
        <v>704</v>
      </c>
      <c r="D103" s="519" t="s">
        <v>260</v>
      </c>
      <c r="E103" s="491" t="s">
        <v>728</v>
      </c>
      <c r="F103" s="485">
        <v>10</v>
      </c>
      <c r="G103" s="486" t="s">
        <v>718</v>
      </c>
      <c r="H103" s="486" t="s">
        <v>719</v>
      </c>
      <c r="I103" s="487">
        <v>44720</v>
      </c>
      <c r="J103" s="488" t="s">
        <v>1</v>
      </c>
      <c r="K103" s="485">
        <v>26.710432999999998</v>
      </c>
      <c r="L103" s="485">
        <v>-80.015816999999998</v>
      </c>
      <c r="M103" s="486">
        <v>54</v>
      </c>
      <c r="N103" s="489">
        <f t="shared" si="0"/>
        <v>16.459199999999999</v>
      </c>
      <c r="O103" s="509" t="s">
        <v>716</v>
      </c>
      <c r="X103" s="472"/>
      <c r="Y103"/>
    </row>
    <row r="104" spans="1:25">
      <c r="A104" s="4">
        <v>2</v>
      </c>
      <c r="B104" s="473">
        <v>7</v>
      </c>
      <c r="C104" s="4" t="s">
        <v>704</v>
      </c>
      <c r="D104" s="519" t="s">
        <v>262</v>
      </c>
      <c r="E104" s="491" t="s">
        <v>729</v>
      </c>
      <c r="F104" s="485">
        <v>11</v>
      </c>
      <c r="G104" s="486" t="s">
        <v>718</v>
      </c>
      <c r="H104" s="486" t="s">
        <v>730</v>
      </c>
      <c r="I104" s="487">
        <v>44720</v>
      </c>
      <c r="J104" s="488" t="s">
        <v>1</v>
      </c>
      <c r="K104" s="485">
        <v>26.6785</v>
      </c>
      <c r="L104" s="485">
        <v>-80.018249999999995</v>
      </c>
      <c r="M104" s="486">
        <v>53</v>
      </c>
      <c r="N104" s="489">
        <f t="shared" si="0"/>
        <v>16.154399999999999</v>
      </c>
      <c r="O104" s="509" t="s">
        <v>716</v>
      </c>
      <c r="X104" s="472"/>
      <c r="Y104"/>
    </row>
    <row r="105" spans="1:25">
      <c r="A105" s="4">
        <v>2</v>
      </c>
      <c r="B105" s="473">
        <v>8</v>
      </c>
      <c r="C105" s="4" t="s">
        <v>704</v>
      </c>
      <c r="D105" s="519" t="s">
        <v>264</v>
      </c>
      <c r="E105" s="491" t="s">
        <v>731</v>
      </c>
      <c r="F105" s="485">
        <v>12</v>
      </c>
      <c r="G105" s="486" t="s">
        <v>718</v>
      </c>
      <c r="H105" s="486" t="s">
        <v>730</v>
      </c>
      <c r="I105" s="487">
        <v>44720</v>
      </c>
      <c r="J105" s="488" t="s">
        <v>1</v>
      </c>
      <c r="K105" s="485">
        <v>26.6785</v>
      </c>
      <c r="L105" s="485">
        <v>-80.018249999999995</v>
      </c>
      <c r="M105" s="486">
        <v>53</v>
      </c>
      <c r="N105" s="489">
        <f t="shared" si="0"/>
        <v>16.154399999999999</v>
      </c>
      <c r="O105" s="509" t="s">
        <v>716</v>
      </c>
      <c r="X105" s="472"/>
      <c r="Y105"/>
    </row>
    <row r="106" spans="1:25">
      <c r="A106" s="4">
        <v>2</v>
      </c>
      <c r="B106" s="473">
        <v>1</v>
      </c>
      <c r="C106" s="4" t="s">
        <v>705</v>
      </c>
      <c r="D106" s="519" t="s">
        <v>266</v>
      </c>
      <c r="E106" s="491" t="s">
        <v>732</v>
      </c>
      <c r="F106" s="485">
        <v>13</v>
      </c>
      <c r="G106" s="486" t="s">
        <v>718</v>
      </c>
      <c r="H106" s="486" t="s">
        <v>730</v>
      </c>
      <c r="I106" s="487">
        <v>44720</v>
      </c>
      <c r="J106" s="488" t="s">
        <v>1</v>
      </c>
      <c r="K106" s="485">
        <v>26.6785</v>
      </c>
      <c r="L106" s="485">
        <v>-80.018249999999995</v>
      </c>
      <c r="M106" s="486">
        <v>51</v>
      </c>
      <c r="N106" s="489">
        <f t="shared" si="0"/>
        <v>15.5448</v>
      </c>
      <c r="O106" s="509" t="s">
        <v>716</v>
      </c>
      <c r="X106" s="472"/>
      <c r="Y106"/>
    </row>
    <row r="107" spans="1:25">
      <c r="A107" s="4">
        <v>2</v>
      </c>
      <c r="B107" s="473">
        <v>2</v>
      </c>
      <c r="C107" s="4" t="s">
        <v>705</v>
      </c>
      <c r="D107" s="519" t="s">
        <v>268</v>
      </c>
      <c r="E107" s="491" t="s">
        <v>733</v>
      </c>
      <c r="F107" s="485">
        <v>14</v>
      </c>
      <c r="G107" s="486" t="s">
        <v>718</v>
      </c>
      <c r="H107" s="486" t="s">
        <v>730</v>
      </c>
      <c r="I107" s="487">
        <v>44720</v>
      </c>
      <c r="J107" s="488" t="s">
        <v>1</v>
      </c>
      <c r="K107" s="485">
        <v>26.6785</v>
      </c>
      <c r="L107" s="485">
        <v>-80.018249999999995</v>
      </c>
      <c r="M107" s="486">
        <v>54</v>
      </c>
      <c r="N107" s="489">
        <f t="shared" si="0"/>
        <v>16.459199999999999</v>
      </c>
      <c r="O107" s="509" t="s">
        <v>716</v>
      </c>
      <c r="X107" s="472"/>
      <c r="Y107"/>
    </row>
    <row r="108" spans="1:25">
      <c r="A108" s="4">
        <v>2</v>
      </c>
      <c r="B108" s="473">
        <v>3</v>
      </c>
      <c r="C108" s="4" t="s">
        <v>705</v>
      </c>
      <c r="D108" s="519" t="s">
        <v>270</v>
      </c>
      <c r="E108" s="491" t="s">
        <v>734</v>
      </c>
      <c r="F108" s="485">
        <v>15</v>
      </c>
      <c r="G108" s="486" t="s">
        <v>718</v>
      </c>
      <c r="H108" s="486" t="s">
        <v>730</v>
      </c>
      <c r="I108" s="487">
        <v>44720</v>
      </c>
      <c r="J108" s="488" t="s">
        <v>1</v>
      </c>
      <c r="K108" s="485">
        <v>26.6785</v>
      </c>
      <c r="L108" s="485">
        <v>-80.018249999999995</v>
      </c>
      <c r="M108" s="486">
        <v>52</v>
      </c>
      <c r="N108" s="489">
        <f t="shared" si="0"/>
        <v>15.849600000000001</v>
      </c>
      <c r="O108" s="509" t="s">
        <v>716</v>
      </c>
      <c r="X108" s="472"/>
      <c r="Y108"/>
    </row>
    <row r="109" spans="1:25">
      <c r="A109" s="4">
        <v>2</v>
      </c>
      <c r="B109" s="473">
        <v>4</v>
      </c>
      <c r="C109" s="4" t="s">
        <v>705</v>
      </c>
      <c r="D109" s="519" t="s">
        <v>272</v>
      </c>
      <c r="E109" s="491" t="s">
        <v>735</v>
      </c>
      <c r="F109" s="485">
        <v>16</v>
      </c>
      <c r="G109" s="486" t="s">
        <v>718</v>
      </c>
      <c r="H109" s="486" t="s">
        <v>730</v>
      </c>
      <c r="I109" s="487">
        <v>44720</v>
      </c>
      <c r="J109" s="488" t="s">
        <v>1</v>
      </c>
      <c r="K109" s="485">
        <v>26.6785</v>
      </c>
      <c r="L109" s="485">
        <v>-80.018249999999995</v>
      </c>
      <c r="M109" s="486">
        <v>52</v>
      </c>
      <c r="N109" s="489">
        <f t="shared" si="0"/>
        <v>15.849600000000001</v>
      </c>
      <c r="O109" s="509" t="s">
        <v>716</v>
      </c>
      <c r="X109" s="472"/>
      <c r="Y109"/>
    </row>
    <row r="110" spans="1:25">
      <c r="A110" s="4">
        <v>2</v>
      </c>
      <c r="B110" s="473">
        <v>5</v>
      </c>
      <c r="C110" s="4" t="s">
        <v>705</v>
      </c>
      <c r="D110" s="519" t="s">
        <v>274</v>
      </c>
      <c r="E110" s="491" t="s">
        <v>736</v>
      </c>
      <c r="F110" s="485">
        <v>17</v>
      </c>
      <c r="G110" s="486" t="s">
        <v>718</v>
      </c>
      <c r="H110" s="486" t="s">
        <v>730</v>
      </c>
      <c r="I110" s="487">
        <v>44720</v>
      </c>
      <c r="J110" s="488" t="s">
        <v>1</v>
      </c>
      <c r="K110" s="485">
        <v>26.6785</v>
      </c>
      <c r="L110" s="485">
        <v>-80.018249999999995</v>
      </c>
      <c r="M110" s="486">
        <v>52</v>
      </c>
      <c r="N110" s="489">
        <f t="shared" si="0"/>
        <v>15.849600000000001</v>
      </c>
      <c r="O110" s="509" t="s">
        <v>716</v>
      </c>
      <c r="Y110"/>
    </row>
    <row r="111" spans="1:25">
      <c r="A111" s="4">
        <v>2</v>
      </c>
      <c r="B111" s="473">
        <v>6</v>
      </c>
      <c r="C111" s="4" t="s">
        <v>705</v>
      </c>
      <c r="D111" s="519" t="s">
        <v>276</v>
      </c>
      <c r="E111" s="491" t="s">
        <v>737</v>
      </c>
      <c r="F111" s="485">
        <v>18</v>
      </c>
      <c r="G111" s="486" t="s">
        <v>718</v>
      </c>
      <c r="H111" s="486" t="s">
        <v>730</v>
      </c>
      <c r="I111" s="487">
        <v>44720</v>
      </c>
      <c r="J111" s="488" t="s">
        <v>1</v>
      </c>
      <c r="K111" s="485">
        <v>26.6785</v>
      </c>
      <c r="L111" s="485">
        <v>-80.018249999999995</v>
      </c>
      <c r="M111" s="486">
        <v>53</v>
      </c>
      <c r="N111" s="489">
        <f t="shared" si="0"/>
        <v>16.154399999999999</v>
      </c>
      <c r="O111" s="509" t="s">
        <v>716</v>
      </c>
      <c r="Y111"/>
    </row>
    <row r="112" spans="1:25">
      <c r="A112" s="4">
        <v>2</v>
      </c>
      <c r="B112" s="473">
        <v>7</v>
      </c>
      <c r="C112" s="4" t="s">
        <v>705</v>
      </c>
      <c r="D112" s="519" t="s">
        <v>277</v>
      </c>
      <c r="E112" s="491" t="s">
        <v>738</v>
      </c>
      <c r="F112" s="485">
        <v>19</v>
      </c>
      <c r="G112" s="486" t="s">
        <v>718</v>
      </c>
      <c r="H112" s="486" t="s">
        <v>730</v>
      </c>
      <c r="I112" s="487">
        <v>44720</v>
      </c>
      <c r="J112" s="488" t="s">
        <v>1</v>
      </c>
      <c r="K112" s="485">
        <v>26.6785</v>
      </c>
      <c r="L112" s="485">
        <v>-80.018249999999995</v>
      </c>
      <c r="M112" s="486">
        <v>51</v>
      </c>
      <c r="N112" s="489">
        <f t="shared" si="0"/>
        <v>15.5448</v>
      </c>
      <c r="O112" s="509" t="s">
        <v>716</v>
      </c>
      <c r="Y112"/>
    </row>
    <row r="113" spans="1:25">
      <c r="A113" s="4">
        <v>2</v>
      </c>
      <c r="B113" s="473">
        <v>8</v>
      </c>
      <c r="C113" s="4" t="s">
        <v>705</v>
      </c>
      <c r="D113" s="519" t="s">
        <v>278</v>
      </c>
      <c r="E113" s="491" t="s">
        <v>739</v>
      </c>
      <c r="F113" s="485">
        <v>20</v>
      </c>
      <c r="G113" s="486" t="s">
        <v>718</v>
      </c>
      <c r="H113" s="486" t="s">
        <v>730</v>
      </c>
      <c r="I113" s="487">
        <v>44720</v>
      </c>
      <c r="J113" s="488" t="s">
        <v>1</v>
      </c>
      <c r="K113" s="485">
        <v>26.6785</v>
      </c>
      <c r="L113" s="485">
        <v>-80.018249999999995</v>
      </c>
      <c r="M113" s="486">
        <v>55</v>
      </c>
      <c r="N113" s="489">
        <f t="shared" si="0"/>
        <v>16.763999999999999</v>
      </c>
      <c r="O113" s="509" t="s">
        <v>716</v>
      </c>
      <c r="Y113"/>
    </row>
    <row r="114" spans="1:25">
      <c r="A114" s="4">
        <v>2</v>
      </c>
      <c r="B114" s="473">
        <v>1</v>
      </c>
      <c r="C114" s="4" t="s">
        <v>706</v>
      </c>
      <c r="D114" s="519" t="s">
        <v>279</v>
      </c>
      <c r="E114" s="491" t="s">
        <v>740</v>
      </c>
      <c r="F114" s="485">
        <v>21</v>
      </c>
      <c r="G114" s="486" t="s">
        <v>718</v>
      </c>
      <c r="H114" s="486" t="s">
        <v>741</v>
      </c>
      <c r="I114" s="487">
        <v>44720</v>
      </c>
      <c r="J114" s="488" t="s">
        <v>1</v>
      </c>
      <c r="K114" s="485">
        <v>26.652387000000001</v>
      </c>
      <c r="L114" s="485">
        <v>-80.020681699999997</v>
      </c>
      <c r="M114" s="486">
        <v>47</v>
      </c>
      <c r="N114" s="489">
        <f t="shared" si="0"/>
        <v>14.3256</v>
      </c>
      <c r="O114" s="509" t="s">
        <v>716</v>
      </c>
      <c r="Y114"/>
    </row>
    <row r="115" spans="1:25">
      <c r="A115" s="4">
        <v>2</v>
      </c>
      <c r="B115" s="473">
        <v>2</v>
      </c>
      <c r="C115" s="4" t="s">
        <v>706</v>
      </c>
      <c r="D115" s="519" t="s">
        <v>280</v>
      </c>
      <c r="E115" s="491" t="s">
        <v>742</v>
      </c>
      <c r="F115" s="485">
        <v>22</v>
      </c>
      <c r="G115" s="486" t="s">
        <v>718</v>
      </c>
      <c r="H115" s="486" t="s">
        <v>741</v>
      </c>
      <c r="I115" s="487">
        <v>44720</v>
      </c>
      <c r="J115" s="488" t="s">
        <v>1</v>
      </c>
      <c r="K115" s="485">
        <v>26.652387000000001</v>
      </c>
      <c r="L115" s="485">
        <v>-80.020681699999997</v>
      </c>
      <c r="M115" s="486">
        <v>52</v>
      </c>
      <c r="N115" s="489">
        <f t="shared" si="0"/>
        <v>15.849600000000001</v>
      </c>
      <c r="O115" s="509" t="s">
        <v>716</v>
      </c>
      <c r="Y115"/>
    </row>
    <row r="116" spans="1:25">
      <c r="A116" s="4">
        <v>2</v>
      </c>
      <c r="B116" s="473">
        <v>3</v>
      </c>
      <c r="C116" s="4" t="s">
        <v>706</v>
      </c>
      <c r="D116" s="519" t="s">
        <v>281</v>
      </c>
      <c r="E116" s="491" t="s">
        <v>743</v>
      </c>
      <c r="F116" s="485">
        <v>23</v>
      </c>
      <c r="G116" s="486" t="s">
        <v>718</v>
      </c>
      <c r="H116" s="486" t="s">
        <v>741</v>
      </c>
      <c r="I116" s="487">
        <v>44720</v>
      </c>
      <c r="J116" s="488" t="s">
        <v>1</v>
      </c>
      <c r="K116" s="485">
        <v>26.652387000000001</v>
      </c>
      <c r="L116" s="485">
        <v>-80.020681699999997</v>
      </c>
      <c r="M116" s="486">
        <v>52</v>
      </c>
      <c r="N116" s="489">
        <f t="shared" si="0"/>
        <v>15.849600000000001</v>
      </c>
      <c r="O116" s="509" t="s">
        <v>716</v>
      </c>
      <c r="Y116"/>
    </row>
    <row r="117" spans="1:25">
      <c r="A117" s="4">
        <v>2</v>
      </c>
      <c r="B117" s="473">
        <v>4</v>
      </c>
      <c r="C117" s="4" t="s">
        <v>706</v>
      </c>
      <c r="D117" s="519" t="s">
        <v>282</v>
      </c>
      <c r="E117" s="491" t="s">
        <v>744</v>
      </c>
      <c r="F117" s="485">
        <v>24</v>
      </c>
      <c r="G117" s="486" t="s">
        <v>718</v>
      </c>
      <c r="H117" s="486" t="s">
        <v>741</v>
      </c>
      <c r="I117" s="487">
        <v>44720</v>
      </c>
      <c r="J117" s="488" t="s">
        <v>1</v>
      </c>
      <c r="K117" s="485">
        <v>26.652387000000001</v>
      </c>
      <c r="L117" s="485">
        <v>-80.020681699999997</v>
      </c>
      <c r="M117" s="486">
        <v>53</v>
      </c>
      <c r="N117" s="489">
        <f t="shared" si="0"/>
        <v>16.154399999999999</v>
      </c>
      <c r="O117" s="509" t="s">
        <v>716</v>
      </c>
      <c r="Y117"/>
    </row>
    <row r="118" spans="1:25">
      <c r="A118" s="4">
        <v>2</v>
      </c>
      <c r="B118" s="473">
        <v>5</v>
      </c>
      <c r="C118" s="4" t="s">
        <v>706</v>
      </c>
      <c r="D118" s="519" t="s">
        <v>283</v>
      </c>
      <c r="E118" s="491" t="s">
        <v>745</v>
      </c>
      <c r="F118" s="485">
        <v>25</v>
      </c>
      <c r="G118" s="486" t="s">
        <v>718</v>
      </c>
      <c r="H118" s="486" t="s">
        <v>741</v>
      </c>
      <c r="I118" s="487">
        <v>44720</v>
      </c>
      <c r="J118" s="488" t="s">
        <v>1</v>
      </c>
      <c r="K118" s="485">
        <v>26.652387000000001</v>
      </c>
      <c r="L118" s="485">
        <v>-80.020681699999997</v>
      </c>
      <c r="M118" s="486">
        <v>52</v>
      </c>
      <c r="N118" s="489">
        <f t="shared" si="0"/>
        <v>15.849600000000001</v>
      </c>
      <c r="O118" s="509" t="s">
        <v>716</v>
      </c>
      <c r="Y118"/>
    </row>
    <row r="119" spans="1:25">
      <c r="A119" s="4">
        <v>2</v>
      </c>
      <c r="B119" s="473">
        <v>6</v>
      </c>
      <c r="C119" s="4" t="s">
        <v>706</v>
      </c>
      <c r="D119" s="519" t="s">
        <v>284</v>
      </c>
      <c r="E119" s="491" t="s">
        <v>746</v>
      </c>
      <c r="F119" s="485">
        <v>26</v>
      </c>
      <c r="G119" s="486" t="s">
        <v>718</v>
      </c>
      <c r="H119" s="486" t="s">
        <v>741</v>
      </c>
      <c r="I119" s="487">
        <v>44720</v>
      </c>
      <c r="J119" s="488" t="s">
        <v>1</v>
      </c>
      <c r="K119" s="485">
        <v>26.652387000000001</v>
      </c>
      <c r="L119" s="485">
        <v>-80.020681699999997</v>
      </c>
      <c r="M119" s="486">
        <v>51</v>
      </c>
      <c r="N119" s="489">
        <f t="shared" si="0"/>
        <v>15.5448</v>
      </c>
      <c r="O119" s="509" t="s">
        <v>716</v>
      </c>
      <c r="Y119"/>
    </row>
    <row r="120" spans="1:25">
      <c r="A120" s="4">
        <v>2</v>
      </c>
      <c r="B120" s="473">
        <v>7</v>
      </c>
      <c r="C120" s="4" t="s">
        <v>706</v>
      </c>
      <c r="D120" s="519" t="s">
        <v>285</v>
      </c>
      <c r="E120" s="491" t="s">
        <v>747</v>
      </c>
      <c r="F120" s="485">
        <v>27</v>
      </c>
      <c r="G120" s="486" t="s">
        <v>718</v>
      </c>
      <c r="H120" s="486" t="s">
        <v>741</v>
      </c>
      <c r="I120" s="487">
        <v>44720</v>
      </c>
      <c r="J120" s="488" t="s">
        <v>1</v>
      </c>
      <c r="K120" s="485">
        <v>26.652387000000001</v>
      </c>
      <c r="L120" s="485">
        <v>-80.020681699999997</v>
      </c>
      <c r="M120" s="486">
        <v>49</v>
      </c>
      <c r="N120" s="489">
        <f t="shared" si="0"/>
        <v>14.9352</v>
      </c>
      <c r="O120" s="509" t="s">
        <v>716</v>
      </c>
      <c r="Y120"/>
    </row>
    <row r="121" spans="1:25">
      <c r="A121" s="4">
        <v>2</v>
      </c>
      <c r="B121" s="473">
        <v>8</v>
      </c>
      <c r="C121" s="4" t="s">
        <v>706</v>
      </c>
      <c r="D121" s="519" t="s">
        <v>286</v>
      </c>
      <c r="E121" s="491" t="s">
        <v>748</v>
      </c>
      <c r="F121" s="485">
        <v>28</v>
      </c>
      <c r="G121" s="486" t="s">
        <v>718</v>
      </c>
      <c r="H121" s="486" t="s">
        <v>741</v>
      </c>
      <c r="I121" s="487">
        <v>44720</v>
      </c>
      <c r="J121" s="488" t="s">
        <v>1</v>
      </c>
      <c r="K121" s="485">
        <v>26.652387000000001</v>
      </c>
      <c r="L121" s="485">
        <v>-80.020681699999997</v>
      </c>
      <c r="M121" s="486">
        <v>50</v>
      </c>
      <c r="N121" s="489">
        <f t="shared" si="0"/>
        <v>15.24</v>
      </c>
      <c r="O121" s="509" t="s">
        <v>716</v>
      </c>
      <c r="Y121"/>
    </row>
    <row r="122" spans="1:25">
      <c r="A122" s="4">
        <v>2</v>
      </c>
      <c r="B122" s="473">
        <v>1</v>
      </c>
      <c r="C122" s="4" t="s">
        <v>707</v>
      </c>
      <c r="D122" s="519" t="s">
        <v>287</v>
      </c>
      <c r="E122" s="491" t="s">
        <v>749</v>
      </c>
      <c r="F122" s="485">
        <v>29</v>
      </c>
      <c r="G122" s="486" t="s">
        <v>718</v>
      </c>
      <c r="H122" s="486" t="s">
        <v>741</v>
      </c>
      <c r="I122" s="487">
        <v>44720</v>
      </c>
      <c r="J122" s="488" t="s">
        <v>1</v>
      </c>
      <c r="K122" s="485">
        <v>26.652387000000001</v>
      </c>
      <c r="L122" s="485">
        <v>-80.020681699999997</v>
      </c>
      <c r="M122" s="486">
        <v>49</v>
      </c>
      <c r="N122" s="489">
        <f t="shared" si="0"/>
        <v>14.9352</v>
      </c>
      <c r="O122" s="509" t="s">
        <v>716</v>
      </c>
      <c r="Y122"/>
    </row>
    <row r="123" spans="1:25">
      <c r="A123" s="4">
        <v>2</v>
      </c>
      <c r="B123" s="473">
        <v>2</v>
      </c>
      <c r="C123" s="4" t="s">
        <v>707</v>
      </c>
      <c r="D123" s="519" t="s">
        <v>288</v>
      </c>
      <c r="E123" s="491" t="s">
        <v>750</v>
      </c>
      <c r="F123" s="485">
        <v>30</v>
      </c>
      <c r="G123" s="486" t="s">
        <v>718</v>
      </c>
      <c r="H123" s="486" t="s">
        <v>741</v>
      </c>
      <c r="I123" s="487">
        <v>44720</v>
      </c>
      <c r="J123" s="488" t="s">
        <v>1</v>
      </c>
      <c r="K123" s="485">
        <v>26.652387000000001</v>
      </c>
      <c r="L123" s="485">
        <v>-80.020681699999997</v>
      </c>
      <c r="M123" s="486">
        <v>48</v>
      </c>
      <c r="N123" s="489">
        <f t="shared" si="0"/>
        <v>14.6304</v>
      </c>
      <c r="O123" s="509" t="s">
        <v>716</v>
      </c>
      <c r="Y123"/>
    </row>
    <row r="124" spans="1:25">
      <c r="A124" s="4">
        <v>2</v>
      </c>
      <c r="B124" s="473">
        <v>3</v>
      </c>
      <c r="C124" s="4" t="s">
        <v>707</v>
      </c>
      <c r="D124" s="519" t="s">
        <v>289</v>
      </c>
      <c r="E124" s="491" t="s">
        <v>751</v>
      </c>
      <c r="F124" s="485">
        <v>31</v>
      </c>
      <c r="G124" s="486" t="s">
        <v>752</v>
      </c>
      <c r="H124" s="486" t="s">
        <v>753</v>
      </c>
      <c r="I124" s="487">
        <v>44722</v>
      </c>
      <c r="J124" s="488" t="s">
        <v>1</v>
      </c>
      <c r="K124" s="485">
        <v>26.897735000000001</v>
      </c>
      <c r="L124" s="485">
        <v>-80.016383000000005</v>
      </c>
      <c r="M124" s="486">
        <v>68</v>
      </c>
      <c r="N124" s="489">
        <f t="shared" si="0"/>
        <v>20.726400000000002</v>
      </c>
      <c r="O124" s="509" t="s">
        <v>716</v>
      </c>
      <c r="Y124"/>
    </row>
    <row r="125" spans="1:25">
      <c r="A125" s="4">
        <v>2</v>
      </c>
      <c r="B125" s="473">
        <v>4</v>
      </c>
      <c r="C125" s="4" t="s">
        <v>707</v>
      </c>
      <c r="D125" s="519" t="s">
        <v>290</v>
      </c>
      <c r="E125" s="491" t="s">
        <v>754</v>
      </c>
      <c r="F125" s="485">
        <v>32</v>
      </c>
      <c r="G125" s="486" t="s">
        <v>752</v>
      </c>
      <c r="H125" s="486" t="s">
        <v>753</v>
      </c>
      <c r="I125" s="487">
        <v>44722</v>
      </c>
      <c r="J125" s="488" t="s">
        <v>1</v>
      </c>
      <c r="K125" s="485">
        <v>26.897735000000001</v>
      </c>
      <c r="L125" s="485">
        <v>-80.016383000000005</v>
      </c>
      <c r="M125" s="486">
        <v>68</v>
      </c>
      <c r="N125" s="489">
        <f t="shared" si="0"/>
        <v>20.726400000000002</v>
      </c>
      <c r="O125" s="509" t="s">
        <v>716</v>
      </c>
      <c r="Y125"/>
    </row>
    <row r="126" spans="1:25">
      <c r="A126" s="4">
        <v>2</v>
      </c>
      <c r="B126" s="473">
        <v>5</v>
      </c>
      <c r="C126" s="4" t="s">
        <v>707</v>
      </c>
      <c r="D126" s="519" t="s">
        <v>291</v>
      </c>
      <c r="E126" s="491" t="s">
        <v>755</v>
      </c>
      <c r="F126" s="485">
        <v>33</v>
      </c>
      <c r="G126" s="486" t="s">
        <v>752</v>
      </c>
      <c r="H126" s="486" t="s">
        <v>753</v>
      </c>
      <c r="I126" s="487">
        <v>44722</v>
      </c>
      <c r="J126" s="488" t="s">
        <v>1</v>
      </c>
      <c r="K126" s="485">
        <v>26.897735000000001</v>
      </c>
      <c r="L126" s="485">
        <v>-80.016383000000005</v>
      </c>
      <c r="M126" s="486">
        <v>68</v>
      </c>
      <c r="N126" s="489">
        <f t="shared" si="0"/>
        <v>20.726400000000002</v>
      </c>
      <c r="O126" s="509" t="s">
        <v>716</v>
      </c>
      <c r="V126" s="472"/>
      <c r="Y126"/>
    </row>
    <row r="127" spans="1:25">
      <c r="A127" s="4">
        <v>2</v>
      </c>
      <c r="B127" s="473">
        <v>6</v>
      </c>
      <c r="C127" s="4" t="s">
        <v>707</v>
      </c>
      <c r="D127" s="519" t="s">
        <v>292</v>
      </c>
      <c r="E127" s="491" t="s">
        <v>756</v>
      </c>
      <c r="F127" s="485">
        <v>34</v>
      </c>
      <c r="G127" s="486" t="s">
        <v>752</v>
      </c>
      <c r="H127" s="486" t="s">
        <v>753</v>
      </c>
      <c r="I127" s="487">
        <v>44722</v>
      </c>
      <c r="J127" s="488" t="s">
        <v>1</v>
      </c>
      <c r="K127" s="485">
        <v>26.897735000000001</v>
      </c>
      <c r="L127" s="485">
        <v>-80.016383000000005</v>
      </c>
      <c r="M127" s="486">
        <v>67</v>
      </c>
      <c r="N127" s="489">
        <f t="shared" si="0"/>
        <v>20.421600000000002</v>
      </c>
      <c r="O127" s="509" t="s">
        <v>716</v>
      </c>
      <c r="V127" s="472"/>
      <c r="Y127"/>
    </row>
    <row r="128" spans="1:25">
      <c r="A128" s="4">
        <v>2</v>
      </c>
      <c r="B128" s="473">
        <v>7</v>
      </c>
      <c r="C128" s="4" t="s">
        <v>707</v>
      </c>
      <c r="D128" s="519" t="s">
        <v>293</v>
      </c>
      <c r="E128" s="491" t="s">
        <v>757</v>
      </c>
      <c r="F128" s="485">
        <v>35</v>
      </c>
      <c r="G128" s="486" t="s">
        <v>752</v>
      </c>
      <c r="H128" s="486" t="s">
        <v>753</v>
      </c>
      <c r="I128" s="487">
        <v>44722</v>
      </c>
      <c r="J128" s="488" t="s">
        <v>1</v>
      </c>
      <c r="K128" s="485">
        <v>26.897735000000001</v>
      </c>
      <c r="L128" s="485">
        <v>-80.016383000000005</v>
      </c>
      <c r="M128" s="486">
        <v>68</v>
      </c>
      <c r="N128" s="489">
        <f t="shared" si="0"/>
        <v>20.726400000000002</v>
      </c>
      <c r="O128" s="509" t="s">
        <v>716</v>
      </c>
      <c r="V128" s="472"/>
      <c r="Y128"/>
    </row>
    <row r="129" spans="1:25">
      <c r="A129" s="4">
        <v>2</v>
      </c>
      <c r="B129" s="473">
        <v>8</v>
      </c>
      <c r="C129" s="4" t="s">
        <v>707</v>
      </c>
      <c r="D129" s="519" t="s">
        <v>294</v>
      </c>
      <c r="E129" s="491" t="s">
        <v>758</v>
      </c>
      <c r="F129" s="485">
        <v>36</v>
      </c>
      <c r="G129" s="486" t="s">
        <v>752</v>
      </c>
      <c r="H129" s="486" t="s">
        <v>753</v>
      </c>
      <c r="I129" s="487">
        <v>44722</v>
      </c>
      <c r="J129" s="488" t="s">
        <v>1</v>
      </c>
      <c r="K129" s="485">
        <v>26.897735000000001</v>
      </c>
      <c r="L129" s="485">
        <v>-80.016383000000005</v>
      </c>
      <c r="M129" s="486">
        <v>71</v>
      </c>
      <c r="N129" s="489">
        <f t="shared" si="0"/>
        <v>21.640799999999999</v>
      </c>
      <c r="O129" s="509" t="s">
        <v>716</v>
      </c>
      <c r="V129" s="472"/>
      <c r="Y129"/>
    </row>
    <row r="130" spans="1:25">
      <c r="A130" s="4">
        <v>2</v>
      </c>
      <c r="B130" s="473">
        <v>1</v>
      </c>
      <c r="C130" s="4" t="s">
        <v>708</v>
      </c>
      <c r="D130" s="519" t="s">
        <v>295</v>
      </c>
      <c r="E130" s="491" t="s">
        <v>759</v>
      </c>
      <c r="F130" s="485">
        <v>37</v>
      </c>
      <c r="G130" s="486" t="s">
        <v>752</v>
      </c>
      <c r="H130" s="486" t="s">
        <v>753</v>
      </c>
      <c r="I130" s="487">
        <v>44722</v>
      </c>
      <c r="J130" s="488" t="s">
        <v>1</v>
      </c>
      <c r="K130" s="485">
        <v>26.897735000000001</v>
      </c>
      <c r="L130" s="485">
        <v>-80.016383000000005</v>
      </c>
      <c r="M130" s="486">
        <v>71</v>
      </c>
      <c r="N130" s="489">
        <f t="shared" si="0"/>
        <v>21.640799999999999</v>
      </c>
      <c r="O130" s="509" t="s">
        <v>716</v>
      </c>
      <c r="V130" s="472"/>
      <c r="Y130"/>
    </row>
    <row r="131" spans="1:25">
      <c r="A131" s="4">
        <v>2</v>
      </c>
      <c r="B131" s="473">
        <v>2</v>
      </c>
      <c r="C131" s="4" t="s">
        <v>708</v>
      </c>
      <c r="D131" s="519" t="s">
        <v>296</v>
      </c>
      <c r="E131" s="491" t="s">
        <v>760</v>
      </c>
      <c r="F131" s="485">
        <v>38</v>
      </c>
      <c r="G131" s="486" t="s">
        <v>752</v>
      </c>
      <c r="H131" s="486" t="s">
        <v>753</v>
      </c>
      <c r="I131" s="487">
        <v>44722</v>
      </c>
      <c r="J131" s="488" t="s">
        <v>1</v>
      </c>
      <c r="K131" s="485">
        <v>26.897735000000001</v>
      </c>
      <c r="L131" s="485">
        <v>-80.016383000000005</v>
      </c>
      <c r="M131" s="486">
        <v>71</v>
      </c>
      <c r="N131" s="489">
        <f t="shared" si="0"/>
        <v>21.640799999999999</v>
      </c>
      <c r="O131" s="509" t="s">
        <v>716</v>
      </c>
      <c r="V131" s="472"/>
      <c r="Y131"/>
    </row>
    <row r="132" spans="1:25">
      <c r="A132" s="4">
        <v>2</v>
      </c>
      <c r="B132" s="473">
        <v>3</v>
      </c>
      <c r="C132" s="4" t="s">
        <v>708</v>
      </c>
      <c r="D132" s="519" t="s">
        <v>297</v>
      </c>
      <c r="E132" s="491" t="s">
        <v>761</v>
      </c>
      <c r="F132" s="485">
        <v>39</v>
      </c>
      <c r="G132" s="486" t="s">
        <v>752</v>
      </c>
      <c r="H132" s="486" t="s">
        <v>753</v>
      </c>
      <c r="I132" s="487">
        <v>44722</v>
      </c>
      <c r="J132" s="488" t="s">
        <v>1</v>
      </c>
      <c r="K132" s="485">
        <v>26.897735000000001</v>
      </c>
      <c r="L132" s="485">
        <v>-80.016383000000005</v>
      </c>
      <c r="M132" s="486">
        <v>69</v>
      </c>
      <c r="N132" s="489">
        <f t="shared" si="0"/>
        <v>21.031199999999998</v>
      </c>
      <c r="O132" s="509" t="s">
        <v>716</v>
      </c>
      <c r="V132" s="472"/>
      <c r="Y132"/>
    </row>
    <row r="133" spans="1:25">
      <c r="A133" s="4">
        <v>2</v>
      </c>
      <c r="B133" s="473">
        <v>4</v>
      </c>
      <c r="C133" s="4" t="s">
        <v>708</v>
      </c>
      <c r="D133" s="519" t="s">
        <v>298</v>
      </c>
      <c r="E133" s="491" t="s">
        <v>762</v>
      </c>
      <c r="F133" s="485">
        <v>40</v>
      </c>
      <c r="G133" s="486" t="s">
        <v>752</v>
      </c>
      <c r="H133" s="486" t="s">
        <v>753</v>
      </c>
      <c r="I133" s="487">
        <v>44722</v>
      </c>
      <c r="J133" s="488" t="s">
        <v>1</v>
      </c>
      <c r="K133" s="485">
        <v>26.897735000000001</v>
      </c>
      <c r="L133" s="485">
        <v>-80.016383000000005</v>
      </c>
      <c r="M133" s="486">
        <v>68</v>
      </c>
      <c r="N133" s="489">
        <f t="shared" si="0"/>
        <v>20.726400000000002</v>
      </c>
      <c r="O133" s="509" t="s">
        <v>716</v>
      </c>
      <c r="V133" s="472"/>
      <c r="Y133"/>
    </row>
    <row r="134" spans="1:25">
      <c r="A134" s="4">
        <v>2</v>
      </c>
      <c r="B134" s="473">
        <v>5</v>
      </c>
      <c r="C134" s="4" t="s">
        <v>708</v>
      </c>
      <c r="D134" s="519" t="s">
        <v>299</v>
      </c>
      <c r="E134" s="491" t="s">
        <v>763</v>
      </c>
      <c r="F134" s="485">
        <v>41</v>
      </c>
      <c r="G134" s="486" t="s">
        <v>752</v>
      </c>
      <c r="H134" s="486" t="s">
        <v>764</v>
      </c>
      <c r="I134" s="487">
        <v>44722</v>
      </c>
      <c r="J134" s="488" t="s">
        <v>1</v>
      </c>
      <c r="K134" s="485">
        <v>26.927444999999999</v>
      </c>
      <c r="L134" s="485">
        <v>-80.030100000000004</v>
      </c>
      <c r="M134" s="486">
        <v>70</v>
      </c>
      <c r="N134" s="489">
        <f t="shared" si="0"/>
        <v>21.335999999999999</v>
      </c>
      <c r="O134" s="509" t="s">
        <v>716</v>
      </c>
      <c r="V134" s="472"/>
      <c r="Y134"/>
    </row>
    <row r="135" spans="1:25">
      <c r="A135" s="4">
        <v>2</v>
      </c>
      <c r="B135" s="473">
        <v>6</v>
      </c>
      <c r="C135" s="4" t="s">
        <v>708</v>
      </c>
      <c r="D135" s="519" t="s">
        <v>300</v>
      </c>
      <c r="E135" s="491" t="s">
        <v>765</v>
      </c>
      <c r="F135" s="485">
        <v>42</v>
      </c>
      <c r="G135" s="486" t="s">
        <v>752</v>
      </c>
      <c r="H135" s="486" t="s">
        <v>764</v>
      </c>
      <c r="I135" s="487">
        <v>44722</v>
      </c>
      <c r="J135" s="488" t="s">
        <v>1</v>
      </c>
      <c r="K135" s="485">
        <v>26.927444999999999</v>
      </c>
      <c r="L135" s="485">
        <v>-80.030100000000004</v>
      </c>
      <c r="M135" s="486">
        <v>70</v>
      </c>
      <c r="N135" s="489">
        <f t="shared" si="0"/>
        <v>21.335999999999999</v>
      </c>
      <c r="O135" s="509" t="s">
        <v>716</v>
      </c>
      <c r="V135" s="472"/>
      <c r="Y135"/>
    </row>
    <row r="136" spans="1:25">
      <c r="A136" s="4">
        <v>2</v>
      </c>
      <c r="B136" s="473">
        <v>7</v>
      </c>
      <c r="C136" s="4" t="s">
        <v>708</v>
      </c>
      <c r="D136" s="519" t="s">
        <v>301</v>
      </c>
      <c r="E136" s="491" t="s">
        <v>766</v>
      </c>
      <c r="F136" s="485">
        <v>43</v>
      </c>
      <c r="G136" s="486" t="s">
        <v>752</v>
      </c>
      <c r="H136" s="486" t="s">
        <v>764</v>
      </c>
      <c r="I136" s="487">
        <v>44722</v>
      </c>
      <c r="J136" s="488" t="s">
        <v>1</v>
      </c>
      <c r="K136" s="485">
        <v>26.927444999999999</v>
      </c>
      <c r="L136" s="485">
        <v>-80.030100000000004</v>
      </c>
      <c r="M136" s="486">
        <v>72</v>
      </c>
      <c r="N136" s="489">
        <f t="shared" si="0"/>
        <v>21.945599999999999</v>
      </c>
      <c r="O136" s="509" t="s">
        <v>716</v>
      </c>
      <c r="V136" s="472"/>
      <c r="Y136"/>
    </row>
    <row r="137" spans="1:25">
      <c r="A137" s="4">
        <v>2</v>
      </c>
      <c r="B137" s="473">
        <v>8</v>
      </c>
      <c r="C137" s="4" t="s">
        <v>708</v>
      </c>
      <c r="D137" s="519" t="s">
        <v>302</v>
      </c>
      <c r="E137" s="491" t="s">
        <v>767</v>
      </c>
      <c r="F137" s="485">
        <v>44</v>
      </c>
      <c r="G137" s="486" t="s">
        <v>752</v>
      </c>
      <c r="H137" s="486" t="s">
        <v>764</v>
      </c>
      <c r="I137" s="487">
        <v>44722</v>
      </c>
      <c r="J137" s="488" t="s">
        <v>1</v>
      </c>
      <c r="K137" s="485">
        <v>26.927444999999999</v>
      </c>
      <c r="L137" s="485">
        <v>-80.030100000000004</v>
      </c>
      <c r="M137" s="486">
        <v>71</v>
      </c>
      <c r="N137" s="489">
        <f t="shared" si="0"/>
        <v>21.640799999999999</v>
      </c>
      <c r="O137" s="509" t="s">
        <v>716</v>
      </c>
      <c r="V137" s="472"/>
      <c r="Y137"/>
    </row>
    <row r="138" spans="1:25">
      <c r="A138" s="4">
        <v>2</v>
      </c>
      <c r="B138" s="473">
        <v>1</v>
      </c>
      <c r="C138" s="4" t="s">
        <v>709</v>
      </c>
      <c r="D138" s="519" t="s">
        <v>303</v>
      </c>
      <c r="E138" s="491" t="s">
        <v>768</v>
      </c>
      <c r="F138" s="485">
        <v>45</v>
      </c>
      <c r="G138" s="486" t="s">
        <v>752</v>
      </c>
      <c r="H138" s="486" t="s">
        <v>764</v>
      </c>
      <c r="I138" s="487">
        <v>44722</v>
      </c>
      <c r="J138" s="488" t="s">
        <v>1</v>
      </c>
      <c r="K138" s="485">
        <v>26.927444999999999</v>
      </c>
      <c r="L138" s="485">
        <v>-80.030100000000004</v>
      </c>
      <c r="M138" s="486">
        <v>72</v>
      </c>
      <c r="N138" s="489">
        <f t="shared" si="0"/>
        <v>21.945599999999999</v>
      </c>
      <c r="O138" s="509" t="s">
        <v>716</v>
      </c>
      <c r="V138" s="472"/>
      <c r="Y138"/>
    </row>
    <row r="139" spans="1:25">
      <c r="A139" s="4">
        <v>2</v>
      </c>
      <c r="B139" s="473">
        <v>2</v>
      </c>
      <c r="C139" s="4" t="s">
        <v>709</v>
      </c>
      <c r="D139" s="519" t="s">
        <v>304</v>
      </c>
      <c r="E139" s="491" t="s">
        <v>769</v>
      </c>
      <c r="F139" s="485">
        <v>46</v>
      </c>
      <c r="G139" s="486" t="s">
        <v>752</v>
      </c>
      <c r="H139" s="486" t="s">
        <v>764</v>
      </c>
      <c r="I139" s="487">
        <v>44722</v>
      </c>
      <c r="J139" s="488" t="s">
        <v>1</v>
      </c>
      <c r="K139" s="485">
        <v>26.927444999999999</v>
      </c>
      <c r="L139" s="485">
        <v>-80.030100000000004</v>
      </c>
      <c r="M139" s="486">
        <v>73</v>
      </c>
      <c r="N139" s="489">
        <f t="shared" si="0"/>
        <v>22.250399999999999</v>
      </c>
      <c r="O139" s="509" t="s">
        <v>716</v>
      </c>
      <c r="V139" s="472"/>
      <c r="Y139"/>
    </row>
    <row r="140" spans="1:25">
      <c r="A140" s="4">
        <v>2</v>
      </c>
      <c r="B140" s="473">
        <v>3</v>
      </c>
      <c r="C140" s="4" t="s">
        <v>709</v>
      </c>
      <c r="D140" s="519" t="s">
        <v>305</v>
      </c>
      <c r="E140" s="491" t="s">
        <v>770</v>
      </c>
      <c r="F140" s="485">
        <v>47</v>
      </c>
      <c r="G140" s="486" t="s">
        <v>752</v>
      </c>
      <c r="H140" s="486" t="s">
        <v>764</v>
      </c>
      <c r="I140" s="487">
        <v>44722</v>
      </c>
      <c r="J140" s="488" t="s">
        <v>1</v>
      </c>
      <c r="K140" s="485">
        <v>26.927444999999999</v>
      </c>
      <c r="L140" s="485">
        <v>-80.030100000000004</v>
      </c>
      <c r="M140" s="486">
        <v>73</v>
      </c>
      <c r="N140" s="489">
        <f t="shared" si="0"/>
        <v>22.250399999999999</v>
      </c>
      <c r="O140" s="509" t="s">
        <v>716</v>
      </c>
      <c r="V140" s="472"/>
      <c r="Y140"/>
    </row>
    <row r="141" spans="1:25">
      <c r="A141" s="4">
        <v>2</v>
      </c>
      <c r="B141" s="473">
        <v>4</v>
      </c>
      <c r="C141" s="4" t="s">
        <v>709</v>
      </c>
      <c r="D141" s="519" t="s">
        <v>306</v>
      </c>
      <c r="E141" s="491" t="s">
        <v>771</v>
      </c>
      <c r="F141" s="485">
        <v>48</v>
      </c>
      <c r="G141" s="486" t="s">
        <v>752</v>
      </c>
      <c r="H141" s="486" t="s">
        <v>764</v>
      </c>
      <c r="I141" s="487">
        <v>44722</v>
      </c>
      <c r="J141" s="488" t="s">
        <v>1</v>
      </c>
      <c r="K141" s="485">
        <v>26.927444999999999</v>
      </c>
      <c r="L141" s="485">
        <v>-80.030100000000004</v>
      </c>
      <c r="M141" s="486">
        <v>75</v>
      </c>
      <c r="N141" s="489">
        <f t="shared" si="0"/>
        <v>22.86</v>
      </c>
      <c r="O141" s="509" t="s">
        <v>716</v>
      </c>
      <c r="V141" s="472"/>
      <c r="Y141"/>
    </row>
    <row r="142" spans="1:25">
      <c r="A142" s="4">
        <v>2</v>
      </c>
      <c r="B142" s="473">
        <v>5</v>
      </c>
      <c r="C142" s="4" t="s">
        <v>709</v>
      </c>
      <c r="D142" s="519" t="s">
        <v>307</v>
      </c>
      <c r="E142" s="491" t="s">
        <v>772</v>
      </c>
      <c r="F142" s="485">
        <v>49</v>
      </c>
      <c r="G142" s="486" t="s">
        <v>752</v>
      </c>
      <c r="H142" s="486" t="s">
        <v>764</v>
      </c>
      <c r="I142" s="487">
        <v>44722</v>
      </c>
      <c r="J142" s="488" t="s">
        <v>1</v>
      </c>
      <c r="K142" s="485">
        <v>26.927444999999999</v>
      </c>
      <c r="L142" s="485">
        <v>-80.030100000000004</v>
      </c>
      <c r="M142" s="486">
        <v>72</v>
      </c>
      <c r="N142" s="489">
        <f t="shared" si="0"/>
        <v>21.945599999999999</v>
      </c>
      <c r="O142" s="509" t="s">
        <v>716</v>
      </c>
      <c r="V142" s="472"/>
      <c r="Y142"/>
    </row>
    <row r="143" spans="1:25">
      <c r="A143" s="4">
        <v>2</v>
      </c>
      <c r="B143" s="473">
        <v>6</v>
      </c>
      <c r="C143" s="4" t="s">
        <v>709</v>
      </c>
      <c r="D143" s="519" t="s">
        <v>308</v>
      </c>
      <c r="E143" s="491" t="s">
        <v>773</v>
      </c>
      <c r="F143" s="485">
        <v>50</v>
      </c>
      <c r="G143" s="486" t="s">
        <v>752</v>
      </c>
      <c r="H143" s="486" t="s">
        <v>764</v>
      </c>
      <c r="I143" s="487">
        <v>44722</v>
      </c>
      <c r="J143" s="488" t="s">
        <v>1</v>
      </c>
      <c r="K143" s="485">
        <v>26.927444999999999</v>
      </c>
      <c r="L143" s="485">
        <v>-80.030100000000004</v>
      </c>
      <c r="M143" s="486">
        <v>73</v>
      </c>
      <c r="N143" s="489">
        <f t="shared" si="0"/>
        <v>22.250399999999999</v>
      </c>
      <c r="O143" s="509" t="s">
        <v>716</v>
      </c>
      <c r="V143" s="472"/>
      <c r="Y143"/>
    </row>
    <row r="144" spans="1:25">
      <c r="A144" s="4">
        <v>2</v>
      </c>
      <c r="B144" s="473">
        <v>7</v>
      </c>
      <c r="C144" s="4" t="s">
        <v>709</v>
      </c>
      <c r="D144" s="519" t="s">
        <v>309</v>
      </c>
      <c r="E144" s="491" t="s">
        <v>774</v>
      </c>
      <c r="F144" s="485">
        <v>51</v>
      </c>
      <c r="G144" s="486" t="s">
        <v>752</v>
      </c>
      <c r="H144" s="486" t="s">
        <v>775</v>
      </c>
      <c r="I144" s="487">
        <v>44722</v>
      </c>
      <c r="J144" s="488" t="s">
        <v>1</v>
      </c>
      <c r="K144" s="485">
        <v>26.94370833</v>
      </c>
      <c r="L144" s="485">
        <v>-80.021971669999999</v>
      </c>
      <c r="M144" s="486">
        <v>73</v>
      </c>
      <c r="N144" s="489">
        <f t="shared" si="0"/>
        <v>22.250399999999999</v>
      </c>
      <c r="O144" s="509" t="s">
        <v>716</v>
      </c>
      <c r="V144" s="472"/>
      <c r="Y144"/>
    </row>
    <row r="145" spans="1:25">
      <c r="A145" s="4">
        <v>2</v>
      </c>
      <c r="B145" s="473">
        <v>8</v>
      </c>
      <c r="C145" s="4" t="s">
        <v>709</v>
      </c>
      <c r="D145" s="519" t="s">
        <v>310</v>
      </c>
      <c r="E145" s="491" t="s">
        <v>776</v>
      </c>
      <c r="F145" s="485">
        <v>52</v>
      </c>
      <c r="G145" s="486" t="s">
        <v>752</v>
      </c>
      <c r="H145" s="486" t="s">
        <v>775</v>
      </c>
      <c r="I145" s="487">
        <v>44722</v>
      </c>
      <c r="J145" s="488" t="s">
        <v>1</v>
      </c>
      <c r="K145" s="485">
        <v>26.94370833</v>
      </c>
      <c r="L145" s="485">
        <v>-80.021971669999999</v>
      </c>
      <c r="M145" s="486">
        <v>73</v>
      </c>
      <c r="N145" s="489">
        <f t="shared" si="0"/>
        <v>22.250399999999999</v>
      </c>
      <c r="O145" s="509" t="s">
        <v>716</v>
      </c>
      <c r="V145" s="472"/>
      <c r="Y145"/>
    </row>
    <row r="146" spans="1:25">
      <c r="A146" s="4">
        <v>2</v>
      </c>
      <c r="B146" s="473">
        <v>1</v>
      </c>
      <c r="C146" s="4" t="s">
        <v>710</v>
      </c>
      <c r="D146" s="519" t="s">
        <v>311</v>
      </c>
      <c r="E146" s="491" t="s">
        <v>777</v>
      </c>
      <c r="F146" s="485">
        <v>53</v>
      </c>
      <c r="G146" s="486" t="s">
        <v>752</v>
      </c>
      <c r="H146" s="486" t="s">
        <v>775</v>
      </c>
      <c r="I146" s="487">
        <v>44722</v>
      </c>
      <c r="J146" s="488" t="s">
        <v>1</v>
      </c>
      <c r="K146" s="485">
        <v>26.94370833</v>
      </c>
      <c r="L146" s="485">
        <v>-80.021971669999999</v>
      </c>
      <c r="M146" s="486">
        <v>71</v>
      </c>
      <c r="N146" s="489">
        <f t="shared" si="0"/>
        <v>21.640799999999999</v>
      </c>
      <c r="O146" s="509" t="s">
        <v>716</v>
      </c>
      <c r="V146" s="472"/>
      <c r="Y146"/>
    </row>
    <row r="147" spans="1:25">
      <c r="A147" s="4">
        <v>2</v>
      </c>
      <c r="B147" s="473">
        <v>2</v>
      </c>
      <c r="C147" s="4" t="s">
        <v>710</v>
      </c>
      <c r="D147" s="519" t="s">
        <v>312</v>
      </c>
      <c r="E147" s="491" t="s">
        <v>778</v>
      </c>
      <c r="F147" s="485">
        <v>54</v>
      </c>
      <c r="G147" s="486" t="s">
        <v>752</v>
      </c>
      <c r="H147" s="486" t="s">
        <v>775</v>
      </c>
      <c r="I147" s="487">
        <v>44722</v>
      </c>
      <c r="J147" s="488" t="s">
        <v>1</v>
      </c>
      <c r="K147" s="485">
        <v>26.94370833</v>
      </c>
      <c r="L147" s="485">
        <v>-80.021971669999999</v>
      </c>
      <c r="M147" s="486">
        <v>73</v>
      </c>
      <c r="N147" s="489">
        <f t="shared" si="0"/>
        <v>22.250399999999999</v>
      </c>
      <c r="O147" s="509" t="s">
        <v>716</v>
      </c>
      <c r="V147" s="472"/>
      <c r="Y147"/>
    </row>
    <row r="148" spans="1:25">
      <c r="A148" s="4">
        <v>2</v>
      </c>
      <c r="B148" s="473">
        <v>3</v>
      </c>
      <c r="C148" s="4" t="s">
        <v>710</v>
      </c>
      <c r="D148" s="519" t="s">
        <v>313</v>
      </c>
      <c r="E148" s="491" t="s">
        <v>779</v>
      </c>
      <c r="F148" s="485">
        <v>55</v>
      </c>
      <c r="G148" s="486" t="s">
        <v>752</v>
      </c>
      <c r="H148" s="486" t="s">
        <v>775</v>
      </c>
      <c r="I148" s="487">
        <v>44722</v>
      </c>
      <c r="J148" s="488" t="s">
        <v>1</v>
      </c>
      <c r="K148" s="485">
        <v>26.94370833</v>
      </c>
      <c r="L148" s="485">
        <v>-80.021971669999999</v>
      </c>
      <c r="M148" s="486">
        <v>73</v>
      </c>
      <c r="N148" s="489">
        <f t="shared" si="0"/>
        <v>22.250399999999999</v>
      </c>
      <c r="O148" s="509" t="s">
        <v>716</v>
      </c>
      <c r="V148" s="472"/>
      <c r="Y148"/>
    </row>
    <row r="149" spans="1:25">
      <c r="A149" s="4">
        <v>2</v>
      </c>
      <c r="B149" s="473">
        <v>4</v>
      </c>
      <c r="C149" s="4" t="s">
        <v>710</v>
      </c>
      <c r="D149" s="519" t="s">
        <v>314</v>
      </c>
      <c r="E149" s="491" t="s">
        <v>780</v>
      </c>
      <c r="F149" s="485">
        <v>56</v>
      </c>
      <c r="G149" s="486" t="s">
        <v>752</v>
      </c>
      <c r="H149" s="486" t="s">
        <v>775</v>
      </c>
      <c r="I149" s="487">
        <v>44722</v>
      </c>
      <c r="J149" s="488" t="s">
        <v>1</v>
      </c>
      <c r="K149" s="485">
        <v>26.94370833</v>
      </c>
      <c r="L149" s="485">
        <v>-80.021971669999999</v>
      </c>
      <c r="M149" s="486">
        <v>74</v>
      </c>
      <c r="N149" s="489">
        <f t="shared" si="0"/>
        <v>22.555199999999999</v>
      </c>
      <c r="O149" s="509" t="s">
        <v>716</v>
      </c>
      <c r="V149" s="472"/>
      <c r="Y149"/>
    </row>
    <row r="150" spans="1:25">
      <c r="A150" s="4">
        <v>2</v>
      </c>
      <c r="B150" s="473">
        <v>5</v>
      </c>
      <c r="C150" s="4" t="s">
        <v>710</v>
      </c>
      <c r="D150" s="519" t="s">
        <v>315</v>
      </c>
      <c r="E150" s="491" t="s">
        <v>781</v>
      </c>
      <c r="F150" s="485">
        <v>57</v>
      </c>
      <c r="G150" s="486" t="s">
        <v>752</v>
      </c>
      <c r="H150" s="486" t="s">
        <v>775</v>
      </c>
      <c r="I150" s="487">
        <v>44722</v>
      </c>
      <c r="J150" s="488" t="s">
        <v>1</v>
      </c>
      <c r="K150" s="485">
        <v>26.94370833</v>
      </c>
      <c r="L150" s="485">
        <v>-80.021971669999999</v>
      </c>
      <c r="M150" s="486">
        <v>72</v>
      </c>
      <c r="N150" s="489">
        <f t="shared" si="0"/>
        <v>21.945599999999999</v>
      </c>
      <c r="O150" s="509" t="s">
        <v>716</v>
      </c>
      <c r="V150" s="472"/>
      <c r="Y150"/>
    </row>
    <row r="151" spans="1:25">
      <c r="A151" s="4">
        <v>2</v>
      </c>
      <c r="B151" s="473">
        <v>6</v>
      </c>
      <c r="C151" s="4" t="s">
        <v>710</v>
      </c>
      <c r="D151" s="519" t="s">
        <v>316</v>
      </c>
      <c r="E151" s="491" t="s">
        <v>782</v>
      </c>
      <c r="F151" s="485">
        <v>58</v>
      </c>
      <c r="G151" s="486" t="s">
        <v>752</v>
      </c>
      <c r="H151" s="486" t="s">
        <v>775</v>
      </c>
      <c r="I151" s="487">
        <v>44722</v>
      </c>
      <c r="J151" s="488" t="s">
        <v>1</v>
      </c>
      <c r="K151" s="485">
        <v>26.94370833</v>
      </c>
      <c r="L151" s="485">
        <v>-80.021971669999999</v>
      </c>
      <c r="M151" s="486">
        <v>74</v>
      </c>
      <c r="N151" s="489">
        <f t="shared" si="0"/>
        <v>22.555199999999999</v>
      </c>
      <c r="O151" s="509" t="s">
        <v>716</v>
      </c>
      <c r="V151" s="472"/>
      <c r="Y151"/>
    </row>
    <row r="152" spans="1:25">
      <c r="A152" s="4">
        <v>2</v>
      </c>
      <c r="B152" s="473">
        <v>7</v>
      </c>
      <c r="C152" s="4" t="s">
        <v>710</v>
      </c>
      <c r="D152" s="519" t="s">
        <v>317</v>
      </c>
      <c r="E152" s="491" t="s">
        <v>783</v>
      </c>
      <c r="F152" s="485">
        <v>59</v>
      </c>
      <c r="G152" s="486" t="s">
        <v>752</v>
      </c>
      <c r="H152" s="486" t="s">
        <v>775</v>
      </c>
      <c r="I152" s="487">
        <v>44722</v>
      </c>
      <c r="J152" s="488" t="s">
        <v>1</v>
      </c>
      <c r="K152" s="485">
        <v>26.94370833</v>
      </c>
      <c r="L152" s="485">
        <v>-80.021971669999999</v>
      </c>
      <c r="M152" s="486">
        <v>71</v>
      </c>
      <c r="N152" s="489">
        <f t="shared" si="0"/>
        <v>21.640799999999999</v>
      </c>
      <c r="O152" s="509" t="s">
        <v>716</v>
      </c>
      <c r="V152" s="472"/>
      <c r="Y152"/>
    </row>
    <row r="153" spans="1:25">
      <c r="A153" s="4">
        <v>2</v>
      </c>
      <c r="B153" s="473">
        <v>8</v>
      </c>
      <c r="C153" s="4" t="s">
        <v>710</v>
      </c>
      <c r="D153" s="519" t="s">
        <v>318</v>
      </c>
      <c r="E153" s="491" t="s">
        <v>784</v>
      </c>
      <c r="F153" s="485">
        <v>60</v>
      </c>
      <c r="G153" s="486" t="s">
        <v>752</v>
      </c>
      <c r="H153" s="486" t="s">
        <v>775</v>
      </c>
      <c r="I153" s="487">
        <v>44722</v>
      </c>
      <c r="J153" s="488" t="s">
        <v>1</v>
      </c>
      <c r="K153" s="485">
        <v>26.94370833</v>
      </c>
      <c r="L153" s="485">
        <v>-80.021971669999999</v>
      </c>
      <c r="M153" s="486">
        <v>71</v>
      </c>
      <c r="N153" s="489">
        <f t="shared" si="0"/>
        <v>21.640799999999999</v>
      </c>
      <c r="O153" s="509" t="s">
        <v>716</v>
      </c>
      <c r="V153" s="472"/>
      <c r="Y153"/>
    </row>
    <row r="154" spans="1:25">
      <c r="A154" s="4">
        <v>2</v>
      </c>
      <c r="B154" s="473">
        <v>1</v>
      </c>
      <c r="C154" s="4" t="s">
        <v>711</v>
      </c>
      <c r="D154" s="519" t="s">
        <v>319</v>
      </c>
      <c r="E154" s="491" t="s">
        <v>785</v>
      </c>
      <c r="F154" s="485">
        <v>61</v>
      </c>
      <c r="G154" s="486" t="s">
        <v>786</v>
      </c>
      <c r="H154" s="486" t="s">
        <v>787</v>
      </c>
      <c r="I154" s="487">
        <v>44735</v>
      </c>
      <c r="J154" s="488" t="s">
        <v>1</v>
      </c>
      <c r="K154" s="485">
        <v>27.121433329999999</v>
      </c>
      <c r="L154" s="485" t="s">
        <v>788</v>
      </c>
      <c r="M154" s="486">
        <v>17</v>
      </c>
      <c r="N154" s="489">
        <f t="shared" si="0"/>
        <v>5.1816000000000004</v>
      </c>
      <c r="O154" s="509" t="s">
        <v>716</v>
      </c>
      <c r="V154" s="472"/>
      <c r="Y154"/>
    </row>
    <row r="155" spans="1:25">
      <c r="A155" s="4">
        <v>2</v>
      </c>
      <c r="B155" s="473">
        <v>2</v>
      </c>
      <c r="C155" s="4" t="s">
        <v>711</v>
      </c>
      <c r="D155" s="519" t="s">
        <v>320</v>
      </c>
      <c r="E155" s="491" t="s">
        <v>789</v>
      </c>
      <c r="F155" s="485">
        <v>62</v>
      </c>
      <c r="G155" s="486" t="s">
        <v>786</v>
      </c>
      <c r="H155" s="486" t="s">
        <v>787</v>
      </c>
      <c r="I155" s="487">
        <v>44735</v>
      </c>
      <c r="J155" s="488" t="s">
        <v>1</v>
      </c>
      <c r="K155" s="485">
        <v>27.121433329999999</v>
      </c>
      <c r="L155" s="485" t="s">
        <v>788</v>
      </c>
      <c r="M155" s="486">
        <v>15</v>
      </c>
      <c r="N155" s="489">
        <f t="shared" si="0"/>
        <v>4.5720000000000001</v>
      </c>
      <c r="O155" s="509" t="s">
        <v>716</v>
      </c>
      <c r="V155" s="472"/>
      <c r="Y155"/>
    </row>
    <row r="156" spans="1:25">
      <c r="A156" s="4">
        <v>2</v>
      </c>
      <c r="B156" s="473">
        <v>3</v>
      </c>
      <c r="C156" s="4" t="s">
        <v>711</v>
      </c>
      <c r="D156" s="519" t="s">
        <v>321</v>
      </c>
      <c r="E156" s="491" t="s">
        <v>790</v>
      </c>
      <c r="F156" s="485">
        <v>63</v>
      </c>
      <c r="G156" s="486" t="s">
        <v>791</v>
      </c>
      <c r="H156" s="486" t="s">
        <v>792</v>
      </c>
      <c r="I156" s="487">
        <v>44776</v>
      </c>
      <c r="J156" s="488" t="s">
        <v>1</v>
      </c>
      <c r="K156" s="485">
        <v>26.136610000000001</v>
      </c>
      <c r="L156" s="485">
        <v>-80.097380000000001</v>
      </c>
      <c r="M156" s="486">
        <v>20</v>
      </c>
      <c r="N156" s="489">
        <f t="shared" si="0"/>
        <v>6.0960000000000001</v>
      </c>
      <c r="O156" s="509" t="s">
        <v>716</v>
      </c>
      <c r="V156" s="472"/>
      <c r="Y156"/>
    </row>
    <row r="157" spans="1:25">
      <c r="A157" s="4">
        <v>2</v>
      </c>
      <c r="B157" s="473">
        <v>4</v>
      </c>
      <c r="C157" s="4" t="s">
        <v>711</v>
      </c>
      <c r="D157" s="519" t="s">
        <v>322</v>
      </c>
      <c r="E157" s="491" t="s">
        <v>793</v>
      </c>
      <c r="F157" s="485">
        <v>64</v>
      </c>
      <c r="G157" s="486" t="s">
        <v>791</v>
      </c>
      <c r="H157" s="486" t="s">
        <v>792</v>
      </c>
      <c r="I157" s="487">
        <v>44776</v>
      </c>
      <c r="J157" s="488" t="s">
        <v>1</v>
      </c>
      <c r="K157" s="485">
        <v>26.136610000000001</v>
      </c>
      <c r="L157" s="485">
        <v>-80.097380000000001</v>
      </c>
      <c r="M157" s="486">
        <v>19</v>
      </c>
      <c r="N157" s="489">
        <f t="shared" si="0"/>
        <v>5.7911999999999999</v>
      </c>
      <c r="O157" s="509" t="s">
        <v>716</v>
      </c>
      <c r="V157" s="472"/>
      <c r="Y157"/>
    </row>
    <row r="158" spans="1:25">
      <c r="A158" s="4">
        <v>2</v>
      </c>
      <c r="B158" s="473">
        <v>5</v>
      </c>
      <c r="C158" s="4" t="s">
        <v>711</v>
      </c>
      <c r="D158" s="519" t="s">
        <v>323</v>
      </c>
      <c r="E158" s="491" t="s">
        <v>794</v>
      </c>
      <c r="F158" s="485">
        <v>65</v>
      </c>
      <c r="G158" s="486" t="s">
        <v>791</v>
      </c>
      <c r="H158" s="486" t="s">
        <v>792</v>
      </c>
      <c r="I158" s="487">
        <v>44776</v>
      </c>
      <c r="J158" s="488" t="s">
        <v>1</v>
      </c>
      <c r="K158" s="485">
        <v>26.136610000000001</v>
      </c>
      <c r="L158" s="485">
        <v>-80.097380000000001</v>
      </c>
      <c r="M158" s="486">
        <v>19</v>
      </c>
      <c r="N158" s="489">
        <f t="shared" si="0"/>
        <v>5.7911999999999999</v>
      </c>
      <c r="O158" s="509" t="s">
        <v>716</v>
      </c>
      <c r="V158" s="472"/>
      <c r="Y158"/>
    </row>
    <row r="159" spans="1:25">
      <c r="A159" s="4">
        <v>2</v>
      </c>
      <c r="B159" s="473">
        <v>6</v>
      </c>
      <c r="C159" s="4" t="s">
        <v>711</v>
      </c>
      <c r="D159" s="519" t="s">
        <v>324</v>
      </c>
      <c r="E159" s="491" t="s">
        <v>795</v>
      </c>
      <c r="F159" s="485">
        <v>66</v>
      </c>
      <c r="G159" s="486" t="s">
        <v>791</v>
      </c>
      <c r="H159" s="486" t="s">
        <v>792</v>
      </c>
      <c r="I159" s="487">
        <v>44776</v>
      </c>
      <c r="J159" s="488" t="s">
        <v>1</v>
      </c>
      <c r="K159" s="485">
        <v>26.136610000000001</v>
      </c>
      <c r="L159" s="485">
        <v>-80.097380000000001</v>
      </c>
      <c r="M159" s="486">
        <v>20</v>
      </c>
      <c r="N159" s="489">
        <f t="shared" ref="N159:N215" si="1">CONVERT(M159,"ft","m")</f>
        <v>6.0960000000000001</v>
      </c>
      <c r="O159" s="509" t="s">
        <v>716</v>
      </c>
      <c r="V159" s="472"/>
      <c r="Y159"/>
    </row>
    <row r="160" spans="1:25">
      <c r="A160" s="4">
        <v>2</v>
      </c>
      <c r="B160" s="473">
        <v>7</v>
      </c>
      <c r="C160" s="4" t="s">
        <v>711</v>
      </c>
      <c r="D160" s="519" t="s">
        <v>325</v>
      </c>
      <c r="E160" s="491" t="s">
        <v>796</v>
      </c>
      <c r="F160" s="485">
        <v>67</v>
      </c>
      <c r="G160" s="486" t="s">
        <v>791</v>
      </c>
      <c r="H160" s="486" t="s">
        <v>792</v>
      </c>
      <c r="I160" s="487">
        <v>44776</v>
      </c>
      <c r="J160" s="488" t="s">
        <v>1</v>
      </c>
      <c r="K160" s="485">
        <v>26.136610000000001</v>
      </c>
      <c r="L160" s="485">
        <v>-80.097380000000001</v>
      </c>
      <c r="M160" s="486">
        <v>20</v>
      </c>
      <c r="N160" s="489">
        <f t="shared" si="1"/>
        <v>6.0960000000000001</v>
      </c>
      <c r="O160" s="509" t="s">
        <v>716</v>
      </c>
      <c r="V160" s="472"/>
      <c r="Y160"/>
    </row>
    <row r="161" spans="1:25">
      <c r="A161" s="4">
        <v>2</v>
      </c>
      <c r="B161" s="473">
        <v>8</v>
      </c>
      <c r="C161" s="4" t="s">
        <v>711</v>
      </c>
      <c r="D161" s="519" t="s">
        <v>326</v>
      </c>
      <c r="E161" s="491" t="s">
        <v>797</v>
      </c>
      <c r="F161" s="485">
        <v>68</v>
      </c>
      <c r="G161" s="486" t="s">
        <v>791</v>
      </c>
      <c r="H161" s="486" t="s">
        <v>792</v>
      </c>
      <c r="I161" s="487">
        <v>44776</v>
      </c>
      <c r="J161" s="488" t="s">
        <v>1</v>
      </c>
      <c r="K161" s="485">
        <v>26.136610000000001</v>
      </c>
      <c r="L161" s="485">
        <v>-80.097380000000001</v>
      </c>
      <c r="M161" s="486">
        <v>20</v>
      </c>
      <c r="N161" s="489">
        <f t="shared" si="1"/>
        <v>6.0960000000000001</v>
      </c>
      <c r="O161" s="509" t="s">
        <v>716</v>
      </c>
      <c r="V161" s="472"/>
      <c r="Y161"/>
    </row>
    <row r="162" spans="1:25">
      <c r="A162" s="4">
        <v>2</v>
      </c>
      <c r="B162" s="473">
        <v>1</v>
      </c>
      <c r="C162" s="4" t="s">
        <v>712</v>
      </c>
      <c r="D162" s="519" t="s">
        <v>327</v>
      </c>
      <c r="E162" s="491" t="s">
        <v>798</v>
      </c>
      <c r="F162" s="485">
        <v>69</v>
      </c>
      <c r="G162" s="486" t="s">
        <v>791</v>
      </c>
      <c r="H162" s="486" t="s">
        <v>792</v>
      </c>
      <c r="I162" s="487">
        <v>44776</v>
      </c>
      <c r="J162" s="488" t="s">
        <v>1</v>
      </c>
      <c r="K162" s="485">
        <v>26.136610000000001</v>
      </c>
      <c r="L162" s="485">
        <v>-80.097380000000001</v>
      </c>
      <c r="M162" s="486">
        <v>20</v>
      </c>
      <c r="N162" s="489">
        <f t="shared" si="1"/>
        <v>6.0960000000000001</v>
      </c>
      <c r="O162" s="509" t="s">
        <v>716</v>
      </c>
      <c r="V162" s="472"/>
      <c r="Y162"/>
    </row>
    <row r="163" spans="1:25">
      <c r="A163" s="4">
        <v>2</v>
      </c>
      <c r="B163" s="473">
        <v>2</v>
      </c>
      <c r="C163" s="4" t="s">
        <v>712</v>
      </c>
      <c r="D163" s="519" t="s">
        <v>328</v>
      </c>
      <c r="E163" s="491" t="s">
        <v>799</v>
      </c>
      <c r="F163" s="485">
        <v>70</v>
      </c>
      <c r="G163" s="486" t="s">
        <v>791</v>
      </c>
      <c r="H163" s="486" t="s">
        <v>792</v>
      </c>
      <c r="I163" s="487">
        <v>44776</v>
      </c>
      <c r="J163" s="488" t="s">
        <v>1</v>
      </c>
      <c r="K163" s="485">
        <v>26.136610000000001</v>
      </c>
      <c r="L163" s="485">
        <v>-80.097380000000001</v>
      </c>
      <c r="M163" s="486">
        <v>21</v>
      </c>
      <c r="N163" s="489">
        <f t="shared" si="1"/>
        <v>6.4008000000000003</v>
      </c>
      <c r="O163" s="509" t="s">
        <v>716</v>
      </c>
      <c r="V163" s="472"/>
      <c r="Y163"/>
    </row>
    <row r="164" spans="1:25">
      <c r="A164" s="4">
        <v>2</v>
      </c>
      <c r="B164" s="473">
        <v>3</v>
      </c>
      <c r="C164" s="4" t="s">
        <v>712</v>
      </c>
      <c r="D164" s="519" t="s">
        <v>329</v>
      </c>
      <c r="E164" s="491" t="s">
        <v>800</v>
      </c>
      <c r="F164" s="485">
        <v>71</v>
      </c>
      <c r="G164" s="486" t="s">
        <v>791</v>
      </c>
      <c r="H164" s="486" t="s">
        <v>792</v>
      </c>
      <c r="I164" s="487">
        <v>44776</v>
      </c>
      <c r="J164" s="488" t="s">
        <v>1</v>
      </c>
      <c r="K164" s="485">
        <v>26.136610000000001</v>
      </c>
      <c r="L164" s="485">
        <v>-80.097380000000001</v>
      </c>
      <c r="M164" s="486">
        <v>23</v>
      </c>
      <c r="N164" s="489">
        <f t="shared" si="1"/>
        <v>7.0103999999999997</v>
      </c>
      <c r="O164" s="509" t="s">
        <v>716</v>
      </c>
      <c r="V164" s="472"/>
      <c r="Y164"/>
    </row>
    <row r="165" spans="1:25">
      <c r="A165" s="4">
        <v>2</v>
      </c>
      <c r="B165" s="473">
        <v>4</v>
      </c>
      <c r="C165" s="4" t="s">
        <v>712</v>
      </c>
      <c r="D165" s="519" t="s">
        <v>330</v>
      </c>
      <c r="E165" s="491" t="s">
        <v>801</v>
      </c>
      <c r="F165" s="485">
        <v>72</v>
      </c>
      <c r="G165" s="486" t="s">
        <v>791</v>
      </c>
      <c r="H165" s="486" t="s">
        <v>792</v>
      </c>
      <c r="I165" s="487">
        <v>44776</v>
      </c>
      <c r="J165" s="488" t="s">
        <v>1</v>
      </c>
      <c r="K165" s="485">
        <v>26.136610000000001</v>
      </c>
      <c r="L165" s="485">
        <v>-80.097380000000001</v>
      </c>
      <c r="M165" s="486">
        <v>19</v>
      </c>
      <c r="N165" s="489">
        <f t="shared" si="1"/>
        <v>5.7911999999999999</v>
      </c>
      <c r="O165" s="509" t="s">
        <v>716</v>
      </c>
      <c r="V165" s="472"/>
      <c r="Y165"/>
    </row>
    <row r="166" spans="1:25">
      <c r="A166" s="4">
        <v>2</v>
      </c>
      <c r="B166" s="473">
        <v>5</v>
      </c>
      <c r="C166" s="4" t="s">
        <v>712</v>
      </c>
      <c r="D166" s="519" t="s">
        <v>331</v>
      </c>
      <c r="E166" s="491" t="s">
        <v>802</v>
      </c>
      <c r="F166" s="485">
        <v>73</v>
      </c>
      <c r="G166" s="486" t="s">
        <v>791</v>
      </c>
      <c r="H166" s="486" t="s">
        <v>803</v>
      </c>
      <c r="I166" s="487">
        <v>44776</v>
      </c>
      <c r="J166" s="488" t="s">
        <v>1</v>
      </c>
      <c r="K166" s="485">
        <v>26.147580000000001</v>
      </c>
      <c r="L166" s="485">
        <v>-80.096100000000007</v>
      </c>
      <c r="M166" s="486">
        <v>25</v>
      </c>
      <c r="N166" s="489">
        <f t="shared" si="1"/>
        <v>7.62</v>
      </c>
      <c r="O166" s="509" t="s">
        <v>716</v>
      </c>
      <c r="V166" s="472"/>
      <c r="Y166"/>
    </row>
    <row r="167" spans="1:25">
      <c r="A167" s="4">
        <v>2</v>
      </c>
      <c r="B167" s="473">
        <v>6</v>
      </c>
      <c r="C167" s="4" t="s">
        <v>712</v>
      </c>
      <c r="D167" s="519" t="s">
        <v>332</v>
      </c>
      <c r="E167" s="491" t="s">
        <v>804</v>
      </c>
      <c r="F167" s="485">
        <v>74</v>
      </c>
      <c r="G167" s="486" t="s">
        <v>791</v>
      </c>
      <c r="H167" s="486" t="s">
        <v>803</v>
      </c>
      <c r="I167" s="487">
        <v>44776</v>
      </c>
      <c r="J167" s="488" t="s">
        <v>1</v>
      </c>
      <c r="K167" s="485">
        <v>26.147580000000001</v>
      </c>
      <c r="L167" s="485">
        <v>-80.096100000000007</v>
      </c>
      <c r="M167" s="486">
        <v>27</v>
      </c>
      <c r="N167" s="489">
        <f t="shared" si="1"/>
        <v>8.2295999999999996</v>
      </c>
      <c r="O167" s="509" t="s">
        <v>716</v>
      </c>
      <c r="V167" s="472"/>
      <c r="Y167"/>
    </row>
    <row r="168" spans="1:25">
      <c r="A168" s="4">
        <v>2</v>
      </c>
      <c r="B168" s="473">
        <v>7</v>
      </c>
      <c r="C168" s="4" t="s">
        <v>712</v>
      </c>
      <c r="D168" s="519" t="s">
        <v>333</v>
      </c>
      <c r="E168" s="491" t="s">
        <v>805</v>
      </c>
      <c r="F168" s="485">
        <v>75</v>
      </c>
      <c r="G168" s="486" t="s">
        <v>791</v>
      </c>
      <c r="H168" s="486" t="s">
        <v>803</v>
      </c>
      <c r="I168" s="487">
        <v>44776</v>
      </c>
      <c r="J168" s="488" t="s">
        <v>1</v>
      </c>
      <c r="K168" s="485">
        <v>26.147580000000001</v>
      </c>
      <c r="L168" s="485">
        <v>-80.096100000000007</v>
      </c>
      <c r="M168" s="486">
        <v>28</v>
      </c>
      <c r="N168" s="489">
        <f t="shared" si="1"/>
        <v>8.5343999999999998</v>
      </c>
      <c r="O168" s="509" t="s">
        <v>716</v>
      </c>
      <c r="V168" s="472"/>
      <c r="Y168"/>
    </row>
    <row r="169" spans="1:25">
      <c r="A169" s="4">
        <v>2</v>
      </c>
      <c r="B169" s="473">
        <v>8</v>
      </c>
      <c r="C169" s="4" t="s">
        <v>712</v>
      </c>
      <c r="D169" s="519" t="s">
        <v>334</v>
      </c>
      <c r="E169" s="491" t="s">
        <v>806</v>
      </c>
      <c r="F169" s="485">
        <v>76</v>
      </c>
      <c r="G169" s="486" t="s">
        <v>791</v>
      </c>
      <c r="H169" s="486" t="s">
        <v>803</v>
      </c>
      <c r="I169" s="487">
        <v>44776</v>
      </c>
      <c r="J169" s="488" t="s">
        <v>1</v>
      </c>
      <c r="K169" s="485">
        <v>26.147580000000001</v>
      </c>
      <c r="L169" s="485">
        <v>-80.096100000000007</v>
      </c>
      <c r="M169" s="486">
        <v>29</v>
      </c>
      <c r="N169" s="489">
        <f t="shared" si="1"/>
        <v>8.8391999999999999</v>
      </c>
      <c r="O169" s="509" t="s">
        <v>716</v>
      </c>
      <c r="V169" s="472"/>
      <c r="Y169"/>
    </row>
    <row r="170" spans="1:25">
      <c r="A170" s="4">
        <v>2</v>
      </c>
      <c r="B170" s="473">
        <v>1</v>
      </c>
      <c r="C170" s="4" t="s">
        <v>713</v>
      </c>
      <c r="D170" s="519" t="s">
        <v>335</v>
      </c>
      <c r="E170" s="491" t="s">
        <v>807</v>
      </c>
      <c r="F170" s="485">
        <v>77</v>
      </c>
      <c r="G170" s="486" t="s">
        <v>791</v>
      </c>
      <c r="H170" s="486" t="s">
        <v>803</v>
      </c>
      <c r="I170" s="487">
        <v>44776</v>
      </c>
      <c r="J170" s="488" t="s">
        <v>1</v>
      </c>
      <c r="K170" s="485">
        <v>26.147580000000001</v>
      </c>
      <c r="L170" s="485">
        <v>-80.096100000000007</v>
      </c>
      <c r="M170" s="486">
        <v>30</v>
      </c>
      <c r="N170" s="489">
        <f t="shared" si="1"/>
        <v>9.1440000000000001</v>
      </c>
      <c r="O170" s="509" t="s">
        <v>716</v>
      </c>
      <c r="V170" s="472"/>
      <c r="Y170"/>
    </row>
    <row r="171" spans="1:25">
      <c r="A171" s="4">
        <v>2</v>
      </c>
      <c r="B171" s="473">
        <v>2</v>
      </c>
      <c r="C171" s="4" t="s">
        <v>713</v>
      </c>
      <c r="D171" s="519" t="s">
        <v>336</v>
      </c>
      <c r="E171" s="491" t="s">
        <v>808</v>
      </c>
      <c r="F171" s="485">
        <v>78</v>
      </c>
      <c r="G171" s="486" t="s">
        <v>791</v>
      </c>
      <c r="H171" s="486" t="s">
        <v>803</v>
      </c>
      <c r="I171" s="487">
        <v>44776</v>
      </c>
      <c r="J171" s="488" t="s">
        <v>1</v>
      </c>
      <c r="K171" s="485">
        <v>26.147580000000001</v>
      </c>
      <c r="L171" s="485">
        <v>-80.096100000000007</v>
      </c>
      <c r="M171" s="486">
        <v>29</v>
      </c>
      <c r="N171" s="489">
        <f t="shared" si="1"/>
        <v>8.8391999999999999</v>
      </c>
      <c r="O171" s="509" t="s">
        <v>716</v>
      </c>
      <c r="V171" s="472"/>
      <c r="Y171"/>
    </row>
    <row r="172" spans="1:25">
      <c r="A172" s="4">
        <v>2</v>
      </c>
      <c r="B172" s="473">
        <v>3</v>
      </c>
      <c r="C172" s="4" t="s">
        <v>713</v>
      </c>
      <c r="D172" s="519" t="s">
        <v>337</v>
      </c>
      <c r="E172" s="491" t="s">
        <v>809</v>
      </c>
      <c r="F172" s="485">
        <v>79</v>
      </c>
      <c r="G172" s="486" t="s">
        <v>791</v>
      </c>
      <c r="H172" s="486" t="s">
        <v>803</v>
      </c>
      <c r="I172" s="487">
        <v>44776</v>
      </c>
      <c r="J172" s="488" t="s">
        <v>1</v>
      </c>
      <c r="K172" s="485">
        <v>26.147580000000001</v>
      </c>
      <c r="L172" s="485">
        <v>-80.096100000000007</v>
      </c>
      <c r="M172" s="486">
        <v>26</v>
      </c>
      <c r="N172" s="489">
        <f t="shared" si="1"/>
        <v>7.9248000000000003</v>
      </c>
      <c r="O172" s="509" t="s">
        <v>716</v>
      </c>
      <c r="V172" s="472"/>
      <c r="Y172"/>
    </row>
    <row r="173" spans="1:25">
      <c r="A173" s="4">
        <v>2</v>
      </c>
      <c r="B173" s="473">
        <v>4</v>
      </c>
      <c r="C173" s="4" t="s">
        <v>713</v>
      </c>
      <c r="D173" s="519" t="s">
        <v>338</v>
      </c>
      <c r="E173" s="491" t="s">
        <v>810</v>
      </c>
      <c r="F173" s="485">
        <v>80</v>
      </c>
      <c r="G173" s="486" t="s">
        <v>791</v>
      </c>
      <c r="H173" s="486" t="s">
        <v>803</v>
      </c>
      <c r="I173" s="487">
        <v>44776</v>
      </c>
      <c r="J173" s="488" t="s">
        <v>1</v>
      </c>
      <c r="K173" s="485">
        <v>26.147580000000001</v>
      </c>
      <c r="L173" s="485">
        <v>-80.096100000000007</v>
      </c>
      <c r="M173" s="486">
        <v>25</v>
      </c>
      <c r="N173" s="489">
        <f t="shared" si="1"/>
        <v>7.62</v>
      </c>
      <c r="O173" s="509" t="s">
        <v>716</v>
      </c>
      <c r="V173" s="472"/>
      <c r="Y173"/>
    </row>
    <row r="174" spans="1:25">
      <c r="A174" s="4">
        <v>2</v>
      </c>
      <c r="B174" s="473">
        <v>5</v>
      </c>
      <c r="C174" s="4" t="s">
        <v>713</v>
      </c>
      <c r="D174" s="519" t="s">
        <v>339</v>
      </c>
      <c r="E174" s="491" t="s">
        <v>811</v>
      </c>
      <c r="F174" s="485">
        <v>81</v>
      </c>
      <c r="G174" s="486" t="s">
        <v>791</v>
      </c>
      <c r="H174" s="486" t="s">
        <v>803</v>
      </c>
      <c r="I174" s="487">
        <v>44776</v>
      </c>
      <c r="J174" s="488" t="s">
        <v>1</v>
      </c>
      <c r="K174" s="485">
        <v>26.147580000000001</v>
      </c>
      <c r="L174" s="485">
        <v>-80.096100000000007</v>
      </c>
      <c r="M174" s="486">
        <v>32</v>
      </c>
      <c r="N174" s="489">
        <f t="shared" si="1"/>
        <v>9.7536000000000005</v>
      </c>
      <c r="O174" s="509" t="s">
        <v>716</v>
      </c>
      <c r="V174" s="472"/>
      <c r="Y174"/>
    </row>
    <row r="175" spans="1:25">
      <c r="A175" s="4">
        <v>2</v>
      </c>
      <c r="B175" s="473">
        <v>6</v>
      </c>
      <c r="C175" s="4" t="s">
        <v>713</v>
      </c>
      <c r="D175" s="519" t="s">
        <v>340</v>
      </c>
      <c r="E175" s="491" t="s">
        <v>812</v>
      </c>
      <c r="F175" s="485">
        <v>82</v>
      </c>
      <c r="G175" s="486" t="s">
        <v>791</v>
      </c>
      <c r="H175" s="486" t="s">
        <v>803</v>
      </c>
      <c r="I175" s="487">
        <v>44776</v>
      </c>
      <c r="J175" s="488" t="s">
        <v>1</v>
      </c>
      <c r="K175" s="485">
        <v>26.147580000000001</v>
      </c>
      <c r="L175" s="485">
        <v>-80.096100000000007</v>
      </c>
      <c r="M175" s="486">
        <v>31</v>
      </c>
      <c r="N175" s="489">
        <f t="shared" si="1"/>
        <v>9.4488000000000003</v>
      </c>
      <c r="O175" s="509" t="s">
        <v>716</v>
      </c>
      <c r="V175" s="472"/>
      <c r="Y175"/>
    </row>
    <row r="176" spans="1:25">
      <c r="A176" s="4">
        <v>2</v>
      </c>
      <c r="B176" s="473">
        <v>7</v>
      </c>
      <c r="C176" s="4" t="s">
        <v>713</v>
      </c>
      <c r="D176" s="519" t="s">
        <v>341</v>
      </c>
      <c r="E176" s="491" t="s">
        <v>813</v>
      </c>
      <c r="F176" s="485">
        <v>83</v>
      </c>
      <c r="G176" s="486" t="s">
        <v>791</v>
      </c>
      <c r="H176" s="486" t="s">
        <v>814</v>
      </c>
      <c r="I176" s="487">
        <v>44776</v>
      </c>
      <c r="J176" s="488" t="s">
        <v>1</v>
      </c>
      <c r="K176" s="485">
        <v>26.176110000000001</v>
      </c>
      <c r="L176" s="485">
        <v>-80.093879999999999</v>
      </c>
      <c r="M176" s="486">
        <v>18</v>
      </c>
      <c r="N176" s="489">
        <f t="shared" si="1"/>
        <v>5.4863999999999997</v>
      </c>
      <c r="O176" s="509" t="s">
        <v>716</v>
      </c>
      <c r="V176" s="472"/>
      <c r="Y176"/>
    </row>
    <row r="177" spans="1:25">
      <c r="A177" s="4">
        <v>2</v>
      </c>
      <c r="B177" s="473">
        <v>8</v>
      </c>
      <c r="C177" s="4" t="s">
        <v>713</v>
      </c>
      <c r="D177" s="519" t="s">
        <v>342</v>
      </c>
      <c r="E177" s="491" t="s">
        <v>815</v>
      </c>
      <c r="F177" s="485">
        <v>84</v>
      </c>
      <c r="G177" s="486" t="s">
        <v>791</v>
      </c>
      <c r="H177" s="486" t="s">
        <v>814</v>
      </c>
      <c r="I177" s="487">
        <v>44776</v>
      </c>
      <c r="J177" s="488" t="s">
        <v>1</v>
      </c>
      <c r="K177" s="485">
        <v>26.176110000000001</v>
      </c>
      <c r="L177" s="485">
        <v>-80.093879999999999</v>
      </c>
      <c r="M177" s="486">
        <v>17</v>
      </c>
      <c r="N177" s="489">
        <f t="shared" si="1"/>
        <v>5.1816000000000004</v>
      </c>
      <c r="O177" s="509" t="s">
        <v>716</v>
      </c>
      <c r="V177" s="472"/>
      <c r="Y177"/>
    </row>
    <row r="178" spans="1:25">
      <c r="A178" s="4">
        <v>2</v>
      </c>
      <c r="B178" s="473">
        <v>1</v>
      </c>
      <c r="C178" s="4" t="s">
        <v>714</v>
      </c>
      <c r="D178" s="519" t="s">
        <v>343</v>
      </c>
      <c r="E178" s="491" t="s">
        <v>816</v>
      </c>
      <c r="F178" s="485">
        <v>85</v>
      </c>
      <c r="G178" s="486" t="s">
        <v>791</v>
      </c>
      <c r="H178" s="486" t="s">
        <v>814</v>
      </c>
      <c r="I178" s="487">
        <v>44776</v>
      </c>
      <c r="J178" s="488" t="s">
        <v>1</v>
      </c>
      <c r="K178" s="485">
        <v>26.176110000000001</v>
      </c>
      <c r="L178" s="485">
        <v>-80.093879999999999</v>
      </c>
      <c r="M178" s="486">
        <v>20</v>
      </c>
      <c r="N178" s="489">
        <f t="shared" si="1"/>
        <v>6.0960000000000001</v>
      </c>
      <c r="O178" s="509" t="s">
        <v>716</v>
      </c>
      <c r="V178" s="472"/>
      <c r="Y178"/>
    </row>
    <row r="179" spans="1:25">
      <c r="A179" s="4">
        <v>2</v>
      </c>
      <c r="B179" s="473">
        <v>2</v>
      </c>
      <c r="C179" s="4" t="s">
        <v>714</v>
      </c>
      <c r="D179" s="519" t="s">
        <v>344</v>
      </c>
      <c r="E179" s="491" t="s">
        <v>817</v>
      </c>
      <c r="F179" s="485">
        <v>86</v>
      </c>
      <c r="G179" s="486" t="s">
        <v>791</v>
      </c>
      <c r="H179" s="486" t="s">
        <v>814</v>
      </c>
      <c r="I179" s="487">
        <v>44776</v>
      </c>
      <c r="J179" s="488" t="s">
        <v>1</v>
      </c>
      <c r="K179" s="485">
        <v>26.176110000000001</v>
      </c>
      <c r="L179" s="485">
        <v>-80.093879999999999</v>
      </c>
      <c r="M179" s="486">
        <v>20</v>
      </c>
      <c r="N179" s="489">
        <f t="shared" si="1"/>
        <v>6.0960000000000001</v>
      </c>
      <c r="O179" s="509" t="s">
        <v>716</v>
      </c>
      <c r="T179" s="472"/>
      <c r="Y179"/>
    </row>
    <row r="180" spans="1:25">
      <c r="A180" s="4">
        <v>2</v>
      </c>
      <c r="B180" s="473">
        <v>3</v>
      </c>
      <c r="C180" s="4" t="s">
        <v>714</v>
      </c>
      <c r="D180" s="519" t="s">
        <v>345</v>
      </c>
      <c r="E180" s="491" t="s">
        <v>818</v>
      </c>
      <c r="F180" s="485">
        <v>87</v>
      </c>
      <c r="G180" s="486" t="s">
        <v>791</v>
      </c>
      <c r="H180" s="486" t="s">
        <v>814</v>
      </c>
      <c r="I180" s="487">
        <v>44776</v>
      </c>
      <c r="J180" s="488" t="s">
        <v>1</v>
      </c>
      <c r="K180" s="485">
        <v>26.176110000000001</v>
      </c>
      <c r="L180" s="485">
        <v>-80.093879999999999</v>
      </c>
      <c r="M180" s="486">
        <v>19</v>
      </c>
      <c r="N180" s="489">
        <f t="shared" si="1"/>
        <v>5.7911999999999999</v>
      </c>
      <c r="O180" s="509" t="s">
        <v>716</v>
      </c>
      <c r="T180" s="472"/>
      <c r="Y180"/>
    </row>
    <row r="181" spans="1:25">
      <c r="A181" s="4">
        <v>2</v>
      </c>
      <c r="B181" s="473">
        <v>4</v>
      </c>
      <c r="C181" s="4" t="s">
        <v>714</v>
      </c>
      <c r="D181" s="519" t="s">
        <v>346</v>
      </c>
      <c r="E181" s="491" t="s">
        <v>819</v>
      </c>
      <c r="F181" s="485">
        <v>88</v>
      </c>
      <c r="G181" s="486" t="s">
        <v>791</v>
      </c>
      <c r="H181" s="486" t="s">
        <v>814</v>
      </c>
      <c r="I181" s="487">
        <v>44776</v>
      </c>
      <c r="J181" s="488" t="s">
        <v>1</v>
      </c>
      <c r="K181" s="485">
        <v>26.176110000000001</v>
      </c>
      <c r="L181" s="485">
        <v>-80.093879999999999</v>
      </c>
      <c r="M181" s="486">
        <v>19</v>
      </c>
      <c r="N181" s="489">
        <f t="shared" si="1"/>
        <v>5.7911999999999999</v>
      </c>
      <c r="O181" s="509" t="s">
        <v>716</v>
      </c>
      <c r="T181" s="472"/>
      <c r="Y181"/>
    </row>
    <row r="182" spans="1:25">
      <c r="A182" s="4">
        <v>2</v>
      </c>
      <c r="B182" s="473">
        <v>5</v>
      </c>
      <c r="C182" s="4" t="s">
        <v>714</v>
      </c>
      <c r="D182" s="519" t="s">
        <v>347</v>
      </c>
      <c r="E182" s="491" t="s">
        <v>820</v>
      </c>
      <c r="F182" s="485">
        <v>89</v>
      </c>
      <c r="G182" s="486" t="s">
        <v>791</v>
      </c>
      <c r="H182" s="486" t="s">
        <v>814</v>
      </c>
      <c r="I182" s="487">
        <v>44776</v>
      </c>
      <c r="J182" s="488" t="s">
        <v>1</v>
      </c>
      <c r="K182" s="485">
        <v>26.176110000000001</v>
      </c>
      <c r="L182" s="485">
        <v>-80.093879999999999</v>
      </c>
      <c r="M182" s="486">
        <v>17</v>
      </c>
      <c r="N182" s="489">
        <f t="shared" si="1"/>
        <v>5.1816000000000004</v>
      </c>
      <c r="O182" s="509" t="s">
        <v>716</v>
      </c>
      <c r="T182" s="472"/>
      <c r="Y182"/>
    </row>
    <row r="183" spans="1:25">
      <c r="A183" s="4">
        <v>2</v>
      </c>
      <c r="B183" s="473">
        <v>6</v>
      </c>
      <c r="C183" s="4" t="s">
        <v>714</v>
      </c>
      <c r="D183" s="519" t="s">
        <v>348</v>
      </c>
      <c r="E183" s="491" t="s">
        <v>821</v>
      </c>
      <c r="F183" s="485">
        <v>90</v>
      </c>
      <c r="G183" s="486" t="s">
        <v>791</v>
      </c>
      <c r="H183" s="486" t="s">
        <v>814</v>
      </c>
      <c r="I183" s="487">
        <v>44776</v>
      </c>
      <c r="J183" s="488" t="s">
        <v>1</v>
      </c>
      <c r="K183" s="485">
        <v>26.176110000000001</v>
      </c>
      <c r="L183" s="485">
        <v>-80.093879999999999</v>
      </c>
      <c r="M183" s="486">
        <v>18</v>
      </c>
      <c r="N183" s="489">
        <f t="shared" si="1"/>
        <v>5.4863999999999997</v>
      </c>
      <c r="O183" s="509" t="s">
        <v>716</v>
      </c>
      <c r="T183" s="472"/>
      <c r="Y183"/>
    </row>
    <row r="184" spans="1:25">
      <c r="A184" s="4">
        <v>2</v>
      </c>
      <c r="B184" s="473">
        <v>7</v>
      </c>
      <c r="C184" s="4" t="s">
        <v>714</v>
      </c>
      <c r="D184" s="519" t="s">
        <v>349</v>
      </c>
      <c r="E184" s="491" t="s">
        <v>822</v>
      </c>
      <c r="F184" s="485">
        <v>91</v>
      </c>
      <c r="G184" s="486" t="s">
        <v>791</v>
      </c>
      <c r="H184" s="486" t="s">
        <v>814</v>
      </c>
      <c r="I184" s="487">
        <v>44776</v>
      </c>
      <c r="J184" s="488" t="s">
        <v>1</v>
      </c>
      <c r="K184" s="485">
        <v>26.176110000000001</v>
      </c>
      <c r="L184" s="485">
        <v>-80.093879999999999</v>
      </c>
      <c r="M184" s="486">
        <v>19</v>
      </c>
      <c r="N184" s="489">
        <f t="shared" si="1"/>
        <v>5.7911999999999999</v>
      </c>
      <c r="O184" s="509" t="s">
        <v>716</v>
      </c>
      <c r="T184" s="472"/>
      <c r="Y184"/>
    </row>
    <row r="185" spans="1:25">
      <c r="A185" s="4">
        <v>2</v>
      </c>
      <c r="B185" s="473">
        <v>8</v>
      </c>
      <c r="C185" s="4" t="s">
        <v>714</v>
      </c>
      <c r="D185" s="519" t="s">
        <v>350</v>
      </c>
      <c r="E185" s="491" t="s">
        <v>823</v>
      </c>
      <c r="F185" s="485">
        <v>92</v>
      </c>
      <c r="G185" s="486" t="s">
        <v>791</v>
      </c>
      <c r="H185" s="486" t="s">
        <v>814</v>
      </c>
      <c r="I185" s="487">
        <v>44776</v>
      </c>
      <c r="J185" s="488" t="s">
        <v>1</v>
      </c>
      <c r="K185" s="485">
        <v>26.176110000000001</v>
      </c>
      <c r="L185" s="485">
        <v>-80.093879999999999</v>
      </c>
      <c r="M185" s="486">
        <v>18</v>
      </c>
      <c r="N185" s="489">
        <f t="shared" si="1"/>
        <v>5.4863999999999997</v>
      </c>
      <c r="O185" s="509" t="s">
        <v>716</v>
      </c>
      <c r="T185" s="472"/>
      <c r="Y185"/>
    </row>
    <row r="186" spans="1:25">
      <c r="A186" s="4">
        <v>2</v>
      </c>
      <c r="B186" s="473">
        <v>1</v>
      </c>
      <c r="C186" s="4" t="s">
        <v>715</v>
      </c>
      <c r="D186" s="519" t="s">
        <v>351</v>
      </c>
      <c r="E186" s="491" t="s">
        <v>824</v>
      </c>
      <c r="F186" s="485">
        <v>93</v>
      </c>
      <c r="G186" s="486" t="s">
        <v>825</v>
      </c>
      <c r="H186" s="486" t="s">
        <v>826</v>
      </c>
      <c r="I186" s="487">
        <v>44804</v>
      </c>
      <c r="J186" s="488" t="s">
        <v>1</v>
      </c>
      <c r="K186" s="297">
        <v>26.45383</v>
      </c>
      <c r="L186" s="297">
        <v>-80.04607</v>
      </c>
      <c r="M186" s="486">
        <v>54</v>
      </c>
      <c r="N186" s="489">
        <f t="shared" si="1"/>
        <v>16.459199999999999</v>
      </c>
      <c r="O186" s="509" t="s">
        <v>716</v>
      </c>
      <c r="T186" s="472"/>
      <c r="Y186"/>
    </row>
    <row r="187" spans="1:25">
      <c r="A187" s="4">
        <v>2</v>
      </c>
      <c r="B187" s="473">
        <v>2</v>
      </c>
      <c r="C187" s="4" t="s">
        <v>715</v>
      </c>
      <c r="D187" s="519" t="s">
        <v>352</v>
      </c>
      <c r="E187" s="491" t="s">
        <v>827</v>
      </c>
      <c r="F187" s="485">
        <v>94</v>
      </c>
      <c r="G187" s="486" t="s">
        <v>825</v>
      </c>
      <c r="H187" s="486" t="s">
        <v>826</v>
      </c>
      <c r="I187" s="487">
        <v>44804</v>
      </c>
      <c r="J187" s="488" t="s">
        <v>1</v>
      </c>
      <c r="K187" s="297">
        <v>26.45383</v>
      </c>
      <c r="L187" s="297">
        <v>-80.04607</v>
      </c>
      <c r="M187" s="486">
        <v>53</v>
      </c>
      <c r="N187" s="489">
        <f t="shared" si="1"/>
        <v>16.154399999999999</v>
      </c>
      <c r="O187" s="509" t="s">
        <v>716</v>
      </c>
      <c r="T187" s="472"/>
      <c r="Y187"/>
    </row>
    <row r="188" spans="1:25">
      <c r="A188" s="4">
        <v>2</v>
      </c>
      <c r="B188" s="473">
        <v>3</v>
      </c>
      <c r="C188" s="4" t="s">
        <v>715</v>
      </c>
      <c r="D188" s="519" t="s">
        <v>353</v>
      </c>
      <c r="E188" s="491" t="s">
        <v>828</v>
      </c>
      <c r="F188" s="485">
        <v>95</v>
      </c>
      <c r="G188" s="486" t="s">
        <v>825</v>
      </c>
      <c r="H188" s="486" t="s">
        <v>826</v>
      </c>
      <c r="I188" s="487">
        <v>44804</v>
      </c>
      <c r="J188" s="488" t="s">
        <v>1</v>
      </c>
      <c r="K188" s="297">
        <v>26.45383</v>
      </c>
      <c r="L188" s="297">
        <v>-80.04607</v>
      </c>
      <c r="M188" s="486">
        <v>52</v>
      </c>
      <c r="N188" s="489">
        <f t="shared" si="1"/>
        <v>15.849600000000001</v>
      </c>
      <c r="O188" s="509" t="s">
        <v>716</v>
      </c>
      <c r="T188" s="472"/>
      <c r="Y188"/>
    </row>
    <row r="189" spans="1:25">
      <c r="A189" s="4">
        <v>2</v>
      </c>
      <c r="B189" s="473">
        <v>4</v>
      </c>
      <c r="C189" s="4" t="s">
        <v>715</v>
      </c>
      <c r="D189" s="519" t="s">
        <v>354</v>
      </c>
      <c r="E189" s="491" t="s">
        <v>829</v>
      </c>
      <c r="F189" s="485">
        <v>96</v>
      </c>
      <c r="G189" s="486" t="s">
        <v>825</v>
      </c>
      <c r="H189" s="486" t="s">
        <v>826</v>
      </c>
      <c r="I189" s="487">
        <v>44804</v>
      </c>
      <c r="J189" s="488" t="s">
        <v>1</v>
      </c>
      <c r="K189" s="297">
        <v>26.45383</v>
      </c>
      <c r="L189" s="297">
        <v>-80.04607</v>
      </c>
      <c r="M189" s="486">
        <v>52</v>
      </c>
      <c r="N189" s="489">
        <f t="shared" si="1"/>
        <v>15.849600000000001</v>
      </c>
      <c r="O189" s="509" t="s">
        <v>716</v>
      </c>
      <c r="V189" s="472"/>
      <c r="Y189"/>
    </row>
    <row r="190" spans="1:25">
      <c r="A190" s="4">
        <v>2</v>
      </c>
      <c r="B190" s="473">
        <v>5</v>
      </c>
      <c r="C190" s="4" t="s">
        <v>715</v>
      </c>
      <c r="D190" s="519" t="s">
        <v>355</v>
      </c>
      <c r="E190" s="491" t="s">
        <v>830</v>
      </c>
      <c r="F190" s="485">
        <v>97</v>
      </c>
      <c r="G190" s="486" t="s">
        <v>825</v>
      </c>
      <c r="H190" s="486" t="s">
        <v>826</v>
      </c>
      <c r="I190" s="487">
        <v>44804</v>
      </c>
      <c r="J190" s="488" t="s">
        <v>1</v>
      </c>
      <c r="K190" s="297">
        <v>26.45383</v>
      </c>
      <c r="L190" s="297">
        <v>-80.04607</v>
      </c>
      <c r="M190" s="486">
        <v>53</v>
      </c>
      <c r="N190" s="489">
        <f t="shared" si="1"/>
        <v>16.154399999999999</v>
      </c>
      <c r="O190" s="509" t="s">
        <v>716</v>
      </c>
      <c r="V190" s="472"/>
      <c r="Y190"/>
    </row>
    <row r="191" spans="1:25">
      <c r="A191" s="4">
        <v>2</v>
      </c>
      <c r="B191" s="473">
        <v>6</v>
      </c>
      <c r="C191" s="4" t="s">
        <v>715</v>
      </c>
      <c r="D191" s="519" t="s">
        <v>356</v>
      </c>
      <c r="E191" s="491" t="s">
        <v>831</v>
      </c>
      <c r="F191" s="485">
        <v>98</v>
      </c>
      <c r="G191" s="486" t="s">
        <v>825</v>
      </c>
      <c r="H191" s="486" t="s">
        <v>826</v>
      </c>
      <c r="I191" s="487">
        <v>44804</v>
      </c>
      <c r="J191" s="488" t="s">
        <v>1</v>
      </c>
      <c r="K191" s="297">
        <v>26.45383</v>
      </c>
      <c r="L191" s="297">
        <v>-80.04607</v>
      </c>
      <c r="M191" s="486">
        <v>53</v>
      </c>
      <c r="N191" s="489">
        <f t="shared" si="1"/>
        <v>16.154399999999999</v>
      </c>
      <c r="O191" s="509" t="s">
        <v>716</v>
      </c>
      <c r="V191" s="472"/>
      <c r="Y191"/>
    </row>
    <row r="192" spans="1:25">
      <c r="A192" s="4">
        <v>2</v>
      </c>
      <c r="B192" s="473">
        <v>7</v>
      </c>
      <c r="C192" s="4" t="s">
        <v>715</v>
      </c>
      <c r="D192" s="519" t="s">
        <v>357</v>
      </c>
      <c r="E192" s="491" t="s">
        <v>832</v>
      </c>
      <c r="F192" s="485">
        <v>99</v>
      </c>
      <c r="G192" s="486" t="s">
        <v>825</v>
      </c>
      <c r="H192" s="486" t="s">
        <v>826</v>
      </c>
      <c r="I192" s="487">
        <v>44804</v>
      </c>
      <c r="J192" s="488" t="s">
        <v>1</v>
      </c>
      <c r="K192" s="297">
        <v>26.45383</v>
      </c>
      <c r="L192" s="297">
        <v>-80.04607</v>
      </c>
      <c r="M192" s="486">
        <v>55</v>
      </c>
      <c r="N192" s="489">
        <f t="shared" si="1"/>
        <v>16.763999999999999</v>
      </c>
      <c r="O192" s="509" t="s">
        <v>716</v>
      </c>
      <c r="V192" s="472"/>
      <c r="Y192"/>
    </row>
    <row r="193" spans="1:25" ht="17" thickBot="1">
      <c r="A193" s="477">
        <v>2</v>
      </c>
      <c r="B193" s="478">
        <v>8</v>
      </c>
      <c r="C193" s="477" t="s">
        <v>715</v>
      </c>
      <c r="D193" s="520" t="s">
        <v>358</v>
      </c>
      <c r="E193" s="500" t="s">
        <v>833</v>
      </c>
      <c r="F193" s="501">
        <v>100</v>
      </c>
      <c r="G193" s="502" t="s">
        <v>825</v>
      </c>
      <c r="H193" s="502" t="s">
        <v>826</v>
      </c>
      <c r="I193" s="503">
        <v>44804</v>
      </c>
      <c r="J193" s="504" t="s">
        <v>1</v>
      </c>
      <c r="K193" s="505">
        <v>26.45383</v>
      </c>
      <c r="L193" s="505">
        <v>-80.04607</v>
      </c>
      <c r="M193" s="502">
        <v>54</v>
      </c>
      <c r="N193" s="506">
        <f t="shared" si="1"/>
        <v>16.459199999999999</v>
      </c>
      <c r="O193" s="516" t="s">
        <v>716</v>
      </c>
      <c r="V193" s="472"/>
      <c r="Y193"/>
    </row>
    <row r="194" spans="1:25" ht="17" thickTop="1">
      <c r="A194" s="24">
        <v>3</v>
      </c>
      <c r="B194" s="469">
        <v>1</v>
      </c>
      <c r="C194" s="24" t="s">
        <v>704</v>
      </c>
      <c r="D194" s="521" t="s">
        <v>359</v>
      </c>
      <c r="E194" s="494" t="s">
        <v>834</v>
      </c>
      <c r="F194" s="495">
        <v>101</v>
      </c>
      <c r="G194" s="496" t="s">
        <v>825</v>
      </c>
      <c r="H194" s="496" t="s">
        <v>826</v>
      </c>
      <c r="I194" s="497">
        <v>44804</v>
      </c>
      <c r="J194" s="498" t="s">
        <v>1</v>
      </c>
      <c r="K194" s="490">
        <v>26.45383</v>
      </c>
      <c r="L194" s="490">
        <v>-80.04607</v>
      </c>
      <c r="M194" s="496">
        <v>56</v>
      </c>
      <c r="N194" s="499">
        <f t="shared" si="1"/>
        <v>17.0688</v>
      </c>
      <c r="O194" s="515" t="s">
        <v>716</v>
      </c>
      <c r="X194" s="472"/>
      <c r="Y194"/>
    </row>
    <row r="195" spans="1:25">
      <c r="A195" s="4">
        <v>3</v>
      </c>
      <c r="B195" s="473">
        <v>2</v>
      </c>
      <c r="C195" s="4" t="s">
        <v>704</v>
      </c>
      <c r="D195" s="522" t="s">
        <v>360</v>
      </c>
      <c r="E195" s="491" t="s">
        <v>835</v>
      </c>
      <c r="F195" s="485">
        <v>102</v>
      </c>
      <c r="G195" s="486" t="s">
        <v>825</v>
      </c>
      <c r="H195" s="486" t="s">
        <v>826</v>
      </c>
      <c r="I195" s="487">
        <v>44804</v>
      </c>
      <c r="J195" s="488" t="s">
        <v>1</v>
      </c>
      <c r="K195" s="297">
        <v>26.45383</v>
      </c>
      <c r="L195" s="297">
        <v>-80.04607</v>
      </c>
      <c r="M195" s="486">
        <v>59</v>
      </c>
      <c r="N195" s="489">
        <f t="shared" si="1"/>
        <v>17.9832</v>
      </c>
      <c r="O195" s="509" t="s">
        <v>716</v>
      </c>
      <c r="X195" s="472"/>
      <c r="Y195"/>
    </row>
    <row r="196" spans="1:25">
      <c r="A196" s="4">
        <v>3</v>
      </c>
      <c r="B196" s="473">
        <v>3</v>
      </c>
      <c r="C196" s="4" t="s">
        <v>704</v>
      </c>
      <c r="D196" s="522" t="s">
        <v>361</v>
      </c>
      <c r="E196" s="491" t="s">
        <v>836</v>
      </c>
      <c r="F196" s="485">
        <v>103</v>
      </c>
      <c r="G196" s="486" t="s">
        <v>825</v>
      </c>
      <c r="H196" s="486" t="s">
        <v>837</v>
      </c>
      <c r="I196" s="487">
        <v>44804</v>
      </c>
      <c r="J196" s="488" t="s">
        <v>1</v>
      </c>
      <c r="K196" s="486">
        <v>26.4935917</v>
      </c>
      <c r="L196" s="486">
        <v>-80.037514999999999</v>
      </c>
      <c r="M196" s="486">
        <v>53</v>
      </c>
      <c r="N196" s="489">
        <f t="shared" si="1"/>
        <v>16.154399999999999</v>
      </c>
      <c r="O196" s="509" t="s">
        <v>716</v>
      </c>
      <c r="X196" s="472"/>
      <c r="Y196"/>
    </row>
    <row r="197" spans="1:25">
      <c r="A197" s="4">
        <v>3</v>
      </c>
      <c r="B197" s="473">
        <v>4</v>
      </c>
      <c r="C197" s="4" t="s">
        <v>704</v>
      </c>
      <c r="D197" s="522" t="s">
        <v>362</v>
      </c>
      <c r="E197" s="491" t="s">
        <v>838</v>
      </c>
      <c r="F197" s="485">
        <v>104</v>
      </c>
      <c r="G197" s="486" t="s">
        <v>825</v>
      </c>
      <c r="H197" s="486" t="s">
        <v>837</v>
      </c>
      <c r="I197" s="487">
        <v>44804</v>
      </c>
      <c r="J197" s="488" t="s">
        <v>1</v>
      </c>
      <c r="K197" s="486">
        <v>26.4935917</v>
      </c>
      <c r="L197" s="486">
        <v>-80.037514999999999</v>
      </c>
      <c r="M197" s="486">
        <v>53</v>
      </c>
      <c r="N197" s="489">
        <f t="shared" si="1"/>
        <v>16.154399999999999</v>
      </c>
      <c r="O197" s="509" t="s">
        <v>716</v>
      </c>
      <c r="X197" s="472"/>
      <c r="Y197"/>
    </row>
    <row r="198" spans="1:25">
      <c r="A198" s="4">
        <v>3</v>
      </c>
      <c r="B198" s="473">
        <v>5</v>
      </c>
      <c r="C198" s="4" t="s">
        <v>704</v>
      </c>
      <c r="D198" s="522" t="s">
        <v>363</v>
      </c>
      <c r="E198" s="491" t="s">
        <v>839</v>
      </c>
      <c r="F198" s="485">
        <v>105</v>
      </c>
      <c r="G198" s="486" t="s">
        <v>825</v>
      </c>
      <c r="H198" s="486" t="s">
        <v>837</v>
      </c>
      <c r="I198" s="487">
        <v>44804</v>
      </c>
      <c r="J198" s="488" t="s">
        <v>1</v>
      </c>
      <c r="K198" s="486">
        <v>26.4935917</v>
      </c>
      <c r="L198" s="486">
        <v>-80.037514999999999</v>
      </c>
      <c r="M198" s="486">
        <v>53</v>
      </c>
      <c r="N198" s="489">
        <f t="shared" si="1"/>
        <v>16.154399999999999</v>
      </c>
      <c r="O198" s="509" t="s">
        <v>716</v>
      </c>
      <c r="X198" s="472"/>
      <c r="Y198"/>
    </row>
    <row r="199" spans="1:25">
      <c r="A199" s="4">
        <v>3</v>
      </c>
      <c r="B199" s="473">
        <v>1</v>
      </c>
      <c r="C199" s="4" t="s">
        <v>705</v>
      </c>
      <c r="D199" s="522" t="s">
        <v>364</v>
      </c>
      <c r="E199" s="491" t="s">
        <v>840</v>
      </c>
      <c r="F199" s="485">
        <v>106</v>
      </c>
      <c r="G199" s="486" t="s">
        <v>825</v>
      </c>
      <c r="H199" s="486" t="s">
        <v>837</v>
      </c>
      <c r="I199" s="487">
        <v>44804</v>
      </c>
      <c r="J199" s="488" t="s">
        <v>1</v>
      </c>
      <c r="K199" s="486">
        <v>26.4935917</v>
      </c>
      <c r="L199" s="486">
        <v>-80.037514999999999</v>
      </c>
      <c r="M199" s="486">
        <v>52</v>
      </c>
      <c r="N199" s="489">
        <f t="shared" si="1"/>
        <v>15.849600000000001</v>
      </c>
      <c r="O199" s="509" t="s">
        <v>716</v>
      </c>
      <c r="X199" s="472"/>
      <c r="Y199"/>
    </row>
    <row r="200" spans="1:25">
      <c r="A200" s="4">
        <v>3</v>
      </c>
      <c r="B200" s="473">
        <v>2</v>
      </c>
      <c r="C200" s="4" t="s">
        <v>705</v>
      </c>
      <c r="D200" s="522" t="s">
        <v>365</v>
      </c>
      <c r="E200" s="491" t="s">
        <v>841</v>
      </c>
      <c r="F200" s="485">
        <v>107</v>
      </c>
      <c r="G200" s="486" t="s">
        <v>825</v>
      </c>
      <c r="H200" s="486" t="s">
        <v>837</v>
      </c>
      <c r="I200" s="487">
        <v>44804</v>
      </c>
      <c r="J200" s="488" t="s">
        <v>1</v>
      </c>
      <c r="K200" s="486">
        <v>26.4935917</v>
      </c>
      <c r="L200" s="486">
        <v>-80.037514999999999</v>
      </c>
      <c r="M200" s="486">
        <v>53</v>
      </c>
      <c r="N200" s="489">
        <f t="shared" si="1"/>
        <v>16.154399999999999</v>
      </c>
      <c r="O200" s="509" t="s">
        <v>716</v>
      </c>
      <c r="X200" s="472"/>
      <c r="Y200"/>
    </row>
    <row r="201" spans="1:25">
      <c r="A201" s="4">
        <v>3</v>
      </c>
      <c r="B201" s="473">
        <v>3</v>
      </c>
      <c r="C201" s="4" t="s">
        <v>705</v>
      </c>
      <c r="D201" s="522" t="s">
        <v>366</v>
      </c>
      <c r="E201" s="491" t="s">
        <v>842</v>
      </c>
      <c r="F201" s="485">
        <v>108</v>
      </c>
      <c r="G201" s="486" t="s">
        <v>825</v>
      </c>
      <c r="H201" s="486" t="s">
        <v>837</v>
      </c>
      <c r="I201" s="487">
        <v>44804</v>
      </c>
      <c r="J201" s="488" t="s">
        <v>1</v>
      </c>
      <c r="K201" s="486">
        <v>26.4935917</v>
      </c>
      <c r="L201" s="486">
        <v>-80.037514999999999</v>
      </c>
      <c r="M201" s="486">
        <v>55</v>
      </c>
      <c r="N201" s="489">
        <f t="shared" si="1"/>
        <v>16.763999999999999</v>
      </c>
      <c r="O201" s="509" t="s">
        <v>716</v>
      </c>
      <c r="X201" s="472"/>
      <c r="Y201"/>
    </row>
    <row r="202" spans="1:25">
      <c r="A202" s="4">
        <v>3</v>
      </c>
      <c r="B202" s="473">
        <v>4</v>
      </c>
      <c r="C202" s="4" t="s">
        <v>705</v>
      </c>
      <c r="D202" s="522" t="s">
        <v>367</v>
      </c>
      <c r="E202" s="491" t="s">
        <v>843</v>
      </c>
      <c r="F202" s="485">
        <v>109</v>
      </c>
      <c r="G202" s="486" t="s">
        <v>825</v>
      </c>
      <c r="H202" s="486" t="s">
        <v>837</v>
      </c>
      <c r="I202" s="487">
        <v>44804</v>
      </c>
      <c r="J202" s="488" t="s">
        <v>1</v>
      </c>
      <c r="K202" s="486">
        <v>26.4935917</v>
      </c>
      <c r="L202" s="486">
        <v>-80.037514999999999</v>
      </c>
      <c r="M202" s="486">
        <v>53</v>
      </c>
      <c r="N202" s="489">
        <f t="shared" si="1"/>
        <v>16.154399999999999</v>
      </c>
      <c r="O202" s="509" t="s">
        <v>716</v>
      </c>
      <c r="X202" s="472"/>
      <c r="Y202"/>
    </row>
    <row r="203" spans="1:25">
      <c r="A203" s="4">
        <v>3</v>
      </c>
      <c r="B203" s="473">
        <v>5</v>
      </c>
      <c r="C203" s="4" t="s">
        <v>705</v>
      </c>
      <c r="D203" s="522" t="s">
        <v>368</v>
      </c>
      <c r="E203" s="491" t="s">
        <v>844</v>
      </c>
      <c r="F203" s="485">
        <v>110</v>
      </c>
      <c r="G203" s="486" t="s">
        <v>825</v>
      </c>
      <c r="H203" s="486" t="s">
        <v>837</v>
      </c>
      <c r="I203" s="487">
        <v>44804</v>
      </c>
      <c r="J203" s="488" t="s">
        <v>1</v>
      </c>
      <c r="K203" s="486">
        <v>26.4935917</v>
      </c>
      <c r="L203" s="486">
        <v>-80.037514999999999</v>
      </c>
      <c r="M203" s="486">
        <v>53</v>
      </c>
      <c r="N203" s="489">
        <f t="shared" si="1"/>
        <v>16.154399999999999</v>
      </c>
      <c r="O203" s="509" t="s">
        <v>716</v>
      </c>
      <c r="X203" s="472"/>
      <c r="Y203"/>
    </row>
    <row r="204" spans="1:25">
      <c r="A204" s="4">
        <v>3</v>
      </c>
      <c r="B204" s="473">
        <v>1</v>
      </c>
      <c r="C204" s="4" t="s">
        <v>706</v>
      </c>
      <c r="D204" s="522" t="s">
        <v>369</v>
      </c>
      <c r="E204" s="491" t="s">
        <v>845</v>
      </c>
      <c r="F204" s="485">
        <v>111</v>
      </c>
      <c r="G204" s="486" t="s">
        <v>825</v>
      </c>
      <c r="H204" s="486" t="s">
        <v>837</v>
      </c>
      <c r="I204" s="487">
        <v>44804</v>
      </c>
      <c r="J204" s="488" t="s">
        <v>1</v>
      </c>
      <c r="K204" s="486">
        <v>26.4935917</v>
      </c>
      <c r="L204" s="486">
        <v>-80.037514999999999</v>
      </c>
      <c r="M204" s="486">
        <v>53</v>
      </c>
      <c r="N204" s="489">
        <f t="shared" si="1"/>
        <v>16.154399999999999</v>
      </c>
      <c r="O204" s="509" t="s">
        <v>716</v>
      </c>
      <c r="Y204"/>
    </row>
    <row r="205" spans="1:25">
      <c r="A205" s="4">
        <v>3</v>
      </c>
      <c r="B205" s="473">
        <v>2</v>
      </c>
      <c r="C205" s="4" t="s">
        <v>706</v>
      </c>
      <c r="D205" s="522" t="s">
        <v>370</v>
      </c>
      <c r="E205" s="491" t="s">
        <v>846</v>
      </c>
      <c r="F205" s="485">
        <v>112</v>
      </c>
      <c r="G205" s="486" t="s">
        <v>825</v>
      </c>
      <c r="H205" s="486" t="s">
        <v>837</v>
      </c>
      <c r="I205" s="487">
        <v>44804</v>
      </c>
      <c r="J205" s="488" t="s">
        <v>1</v>
      </c>
      <c r="K205" s="486">
        <v>26.4935917</v>
      </c>
      <c r="L205" s="486">
        <v>-80.037514999999999</v>
      </c>
      <c r="M205" s="486">
        <v>53</v>
      </c>
      <c r="N205" s="489">
        <f t="shared" si="1"/>
        <v>16.154399999999999</v>
      </c>
      <c r="O205" s="509" t="s">
        <v>716</v>
      </c>
      <c r="Y205"/>
    </row>
    <row r="206" spans="1:25">
      <c r="A206" s="4">
        <v>3</v>
      </c>
      <c r="B206" s="473">
        <v>3</v>
      </c>
      <c r="C206" s="4" t="s">
        <v>706</v>
      </c>
      <c r="D206" s="522" t="s">
        <v>371</v>
      </c>
      <c r="E206" s="491" t="s">
        <v>847</v>
      </c>
      <c r="F206" s="485">
        <v>113</v>
      </c>
      <c r="G206" s="486" t="s">
        <v>825</v>
      </c>
      <c r="H206" s="486" t="s">
        <v>848</v>
      </c>
      <c r="I206" s="487">
        <v>44804</v>
      </c>
      <c r="J206" s="488" t="s">
        <v>1</v>
      </c>
      <c r="K206" s="486">
        <v>26.523551699999999</v>
      </c>
      <c r="L206" s="486">
        <v>-80.031692000000007</v>
      </c>
      <c r="M206" s="486">
        <v>54</v>
      </c>
      <c r="N206" s="489">
        <f t="shared" si="1"/>
        <v>16.459199999999999</v>
      </c>
      <c r="O206" s="509" t="s">
        <v>716</v>
      </c>
      <c r="Y206"/>
    </row>
    <row r="207" spans="1:25">
      <c r="A207" s="4">
        <v>3</v>
      </c>
      <c r="B207" s="473">
        <v>4</v>
      </c>
      <c r="C207" s="4" t="s">
        <v>706</v>
      </c>
      <c r="D207" s="522" t="s">
        <v>372</v>
      </c>
      <c r="E207" s="491" t="s">
        <v>849</v>
      </c>
      <c r="F207" s="485">
        <v>114</v>
      </c>
      <c r="G207" s="486" t="s">
        <v>825</v>
      </c>
      <c r="H207" s="486" t="s">
        <v>848</v>
      </c>
      <c r="I207" s="487">
        <v>44804</v>
      </c>
      <c r="J207" s="488" t="s">
        <v>1</v>
      </c>
      <c r="K207" s="486">
        <v>26.523551699999999</v>
      </c>
      <c r="L207" s="486">
        <v>-80.031692000000007</v>
      </c>
      <c r="M207" s="486">
        <v>55</v>
      </c>
      <c r="N207" s="489">
        <f t="shared" si="1"/>
        <v>16.763999999999999</v>
      </c>
      <c r="O207" s="509" t="s">
        <v>716</v>
      </c>
      <c r="Y207"/>
    </row>
    <row r="208" spans="1:25">
      <c r="A208" s="4">
        <v>3</v>
      </c>
      <c r="B208" s="473">
        <v>5</v>
      </c>
      <c r="C208" s="4" t="s">
        <v>706</v>
      </c>
      <c r="D208" s="522" t="s">
        <v>373</v>
      </c>
      <c r="E208" s="491" t="s">
        <v>850</v>
      </c>
      <c r="F208" s="485">
        <v>115</v>
      </c>
      <c r="G208" s="486" t="s">
        <v>825</v>
      </c>
      <c r="H208" s="486" t="s">
        <v>848</v>
      </c>
      <c r="I208" s="487">
        <v>44804</v>
      </c>
      <c r="J208" s="488" t="s">
        <v>1</v>
      </c>
      <c r="K208" s="486">
        <v>26.523551699999999</v>
      </c>
      <c r="L208" s="486">
        <v>-80.031692000000007</v>
      </c>
      <c r="M208" s="486">
        <v>55</v>
      </c>
      <c r="N208" s="489">
        <f t="shared" si="1"/>
        <v>16.763999999999999</v>
      </c>
      <c r="O208" s="509" t="s">
        <v>716</v>
      </c>
      <c r="Y208"/>
    </row>
    <row r="209" spans="1:25">
      <c r="A209" s="4">
        <v>3</v>
      </c>
      <c r="B209" s="473">
        <v>1</v>
      </c>
      <c r="C209" s="4" t="s">
        <v>707</v>
      </c>
      <c r="D209" s="522" t="s">
        <v>374</v>
      </c>
      <c r="E209" s="491" t="s">
        <v>851</v>
      </c>
      <c r="F209" s="485">
        <v>116</v>
      </c>
      <c r="G209" s="486" t="s">
        <v>825</v>
      </c>
      <c r="H209" s="486" t="s">
        <v>848</v>
      </c>
      <c r="I209" s="487">
        <v>44804</v>
      </c>
      <c r="J209" s="488" t="s">
        <v>1</v>
      </c>
      <c r="K209" s="486">
        <v>26.523551699999999</v>
      </c>
      <c r="L209" s="486">
        <v>-80.031692000000007</v>
      </c>
      <c r="M209" s="486">
        <v>55</v>
      </c>
      <c r="N209" s="489">
        <f t="shared" si="1"/>
        <v>16.763999999999999</v>
      </c>
      <c r="O209" s="509" t="s">
        <v>716</v>
      </c>
      <c r="Y209"/>
    </row>
    <row r="210" spans="1:25">
      <c r="A210" s="4">
        <v>3</v>
      </c>
      <c r="B210" s="473">
        <v>2</v>
      </c>
      <c r="C210" s="4" t="s">
        <v>707</v>
      </c>
      <c r="D210" s="522" t="s">
        <v>375</v>
      </c>
      <c r="E210" s="491" t="s">
        <v>852</v>
      </c>
      <c r="F210" s="485">
        <v>117</v>
      </c>
      <c r="G210" s="486" t="s">
        <v>825</v>
      </c>
      <c r="H210" s="486" t="s">
        <v>848</v>
      </c>
      <c r="I210" s="487">
        <v>44804</v>
      </c>
      <c r="J210" s="488" t="s">
        <v>1</v>
      </c>
      <c r="K210" s="486">
        <v>26.523551699999999</v>
      </c>
      <c r="L210" s="486">
        <v>-80.031692000000007</v>
      </c>
      <c r="M210" s="486">
        <v>54</v>
      </c>
      <c r="N210" s="489">
        <f t="shared" si="1"/>
        <v>16.459199999999999</v>
      </c>
      <c r="O210" s="509" t="s">
        <v>716</v>
      </c>
      <c r="Y210"/>
    </row>
    <row r="211" spans="1:25">
      <c r="A211" s="4">
        <v>3</v>
      </c>
      <c r="B211" s="473">
        <v>3</v>
      </c>
      <c r="C211" s="4" t="s">
        <v>707</v>
      </c>
      <c r="D211" s="522" t="s">
        <v>376</v>
      </c>
      <c r="E211" s="491" t="s">
        <v>853</v>
      </c>
      <c r="F211" s="485">
        <v>118</v>
      </c>
      <c r="G211" s="486" t="s">
        <v>825</v>
      </c>
      <c r="H211" s="486" t="s">
        <v>848</v>
      </c>
      <c r="I211" s="487">
        <v>44804</v>
      </c>
      <c r="J211" s="488" t="s">
        <v>1</v>
      </c>
      <c r="K211" s="486">
        <v>26.523551699999999</v>
      </c>
      <c r="L211" s="486">
        <v>-80.031692000000007</v>
      </c>
      <c r="M211" s="486">
        <v>57</v>
      </c>
      <c r="N211" s="489">
        <f t="shared" si="1"/>
        <v>17.3736</v>
      </c>
      <c r="O211" s="509" t="s">
        <v>716</v>
      </c>
      <c r="Y211"/>
    </row>
    <row r="212" spans="1:25">
      <c r="A212" s="4">
        <v>3</v>
      </c>
      <c r="B212" s="473">
        <v>4</v>
      </c>
      <c r="C212" s="4" t="s">
        <v>707</v>
      </c>
      <c r="D212" s="522" t="s">
        <v>377</v>
      </c>
      <c r="E212" s="491" t="s">
        <v>854</v>
      </c>
      <c r="F212" s="485">
        <v>119</v>
      </c>
      <c r="G212" s="486" t="s">
        <v>825</v>
      </c>
      <c r="H212" s="486" t="s">
        <v>848</v>
      </c>
      <c r="I212" s="487">
        <v>44804</v>
      </c>
      <c r="J212" s="488" t="s">
        <v>1</v>
      </c>
      <c r="K212" s="486">
        <v>26.523551699999999</v>
      </c>
      <c r="L212" s="486">
        <v>-80.031692000000007</v>
      </c>
      <c r="M212" s="486">
        <v>58</v>
      </c>
      <c r="N212" s="489">
        <f t="shared" si="1"/>
        <v>17.6784</v>
      </c>
      <c r="O212" s="509" t="s">
        <v>716</v>
      </c>
      <c r="Y212"/>
    </row>
    <row r="213" spans="1:25">
      <c r="A213" s="4">
        <v>3</v>
      </c>
      <c r="B213" s="473">
        <v>5</v>
      </c>
      <c r="C213" s="4" t="s">
        <v>707</v>
      </c>
      <c r="D213" s="522" t="s">
        <v>378</v>
      </c>
      <c r="E213" s="491" t="s">
        <v>855</v>
      </c>
      <c r="F213" s="485">
        <v>120</v>
      </c>
      <c r="G213" s="486" t="s">
        <v>825</v>
      </c>
      <c r="H213" s="486" t="s">
        <v>848</v>
      </c>
      <c r="I213" s="487">
        <v>44804</v>
      </c>
      <c r="J213" s="488" t="s">
        <v>1</v>
      </c>
      <c r="K213" s="486">
        <v>26.523551699999999</v>
      </c>
      <c r="L213" s="486">
        <v>-80.031692000000007</v>
      </c>
      <c r="M213" s="486">
        <v>55</v>
      </c>
      <c r="N213" s="489">
        <f t="shared" si="1"/>
        <v>16.763999999999999</v>
      </c>
      <c r="O213" s="509" t="s">
        <v>716</v>
      </c>
      <c r="Y213"/>
    </row>
    <row r="214" spans="1:25">
      <c r="A214" s="4">
        <v>3</v>
      </c>
      <c r="B214" s="473">
        <v>1</v>
      </c>
      <c r="C214" s="4" t="s">
        <v>708</v>
      </c>
      <c r="D214" s="522" t="s">
        <v>379</v>
      </c>
      <c r="E214" s="491" t="s">
        <v>856</v>
      </c>
      <c r="F214" s="485">
        <v>121</v>
      </c>
      <c r="G214" s="486" t="s">
        <v>825</v>
      </c>
      <c r="H214" s="486" t="s">
        <v>848</v>
      </c>
      <c r="I214" s="487">
        <v>44804</v>
      </c>
      <c r="J214" s="488" t="s">
        <v>1</v>
      </c>
      <c r="K214" s="486">
        <v>26.523551699999999</v>
      </c>
      <c r="L214" s="486">
        <v>-80.031692000000007</v>
      </c>
      <c r="M214" s="486">
        <v>55</v>
      </c>
      <c r="N214" s="489">
        <f t="shared" si="1"/>
        <v>16.763999999999999</v>
      </c>
      <c r="O214" s="509" t="s">
        <v>716</v>
      </c>
      <c r="V214" s="472"/>
      <c r="Y214"/>
    </row>
    <row r="215" spans="1:25">
      <c r="A215" s="4">
        <v>3</v>
      </c>
      <c r="B215" s="473">
        <v>2</v>
      </c>
      <c r="C215" s="4" t="s">
        <v>708</v>
      </c>
      <c r="D215" s="522" t="s">
        <v>380</v>
      </c>
      <c r="E215" s="491" t="s">
        <v>857</v>
      </c>
      <c r="F215" s="485">
        <v>122</v>
      </c>
      <c r="G215" s="486" t="s">
        <v>825</v>
      </c>
      <c r="H215" s="486" t="s">
        <v>848</v>
      </c>
      <c r="I215" s="487">
        <v>44804</v>
      </c>
      <c r="J215" s="488" t="s">
        <v>1</v>
      </c>
      <c r="K215" s="486">
        <v>26.523551699999999</v>
      </c>
      <c r="L215" s="486">
        <v>-80.031692000000007</v>
      </c>
      <c r="M215" s="486">
        <v>56</v>
      </c>
      <c r="N215" s="489">
        <f t="shared" si="1"/>
        <v>17.0688</v>
      </c>
      <c r="O215" s="509" t="s">
        <v>716</v>
      </c>
      <c r="V215" s="472"/>
      <c r="Y215"/>
    </row>
    <row r="216" spans="1:25">
      <c r="A216" s="4">
        <v>3</v>
      </c>
      <c r="B216" s="473">
        <v>3</v>
      </c>
      <c r="C216" s="4" t="s">
        <v>708</v>
      </c>
      <c r="D216" s="523" t="s">
        <v>242</v>
      </c>
      <c r="E216" s="517" t="s">
        <v>242</v>
      </c>
      <c r="F216" s="507" t="s">
        <v>242</v>
      </c>
      <c r="G216" s="413"/>
      <c r="H216" s="413"/>
      <c r="I216" s="413"/>
      <c r="J216" s="476"/>
      <c r="K216" s="479"/>
      <c r="L216" s="479"/>
      <c r="M216" s="413"/>
      <c r="N216" s="475"/>
      <c r="O216" s="509"/>
      <c r="X216" s="472"/>
      <c r="Y216"/>
    </row>
    <row r="217" spans="1:25">
      <c r="A217" s="4">
        <v>3</v>
      </c>
      <c r="B217" s="473">
        <v>4</v>
      </c>
      <c r="C217" s="4" t="s">
        <v>708</v>
      </c>
      <c r="D217" s="523" t="s">
        <v>245</v>
      </c>
      <c r="E217" s="517" t="s">
        <v>245</v>
      </c>
      <c r="F217" s="507" t="s">
        <v>245</v>
      </c>
      <c r="G217" s="413"/>
      <c r="H217" s="413"/>
      <c r="I217" s="413"/>
      <c r="J217" s="476"/>
      <c r="K217" s="479"/>
      <c r="L217" s="479"/>
      <c r="M217" s="413"/>
      <c r="N217" s="475"/>
      <c r="O217" s="509"/>
      <c r="X217" s="472"/>
      <c r="Y217"/>
    </row>
    <row r="218" spans="1:25">
      <c r="A218" s="4">
        <v>3</v>
      </c>
      <c r="B218" s="473">
        <v>5</v>
      </c>
      <c r="C218" s="4" t="s">
        <v>708</v>
      </c>
      <c r="D218" s="523" t="s">
        <v>247</v>
      </c>
      <c r="E218" s="517" t="s">
        <v>247</v>
      </c>
      <c r="F218" s="507" t="s">
        <v>247</v>
      </c>
      <c r="G218" s="413"/>
      <c r="H218" s="413"/>
      <c r="I218" s="413"/>
      <c r="J218" s="476"/>
      <c r="K218" s="479"/>
      <c r="L218" s="479"/>
      <c r="M218" s="413"/>
      <c r="N218" s="475"/>
      <c r="O218" s="509"/>
      <c r="X218" s="472"/>
      <c r="Y218"/>
    </row>
    <row r="219" spans="1:25">
      <c r="A219" s="4">
        <v>3</v>
      </c>
      <c r="B219" s="473">
        <v>1</v>
      </c>
      <c r="C219" s="4" t="s">
        <v>709</v>
      </c>
      <c r="D219" s="523" t="s">
        <v>249</v>
      </c>
      <c r="E219" s="517" t="s">
        <v>249</v>
      </c>
      <c r="F219" s="507" t="s">
        <v>249</v>
      </c>
      <c r="G219" s="413"/>
      <c r="H219" s="413"/>
      <c r="I219" s="413"/>
      <c r="J219" s="476"/>
      <c r="K219" s="479"/>
      <c r="L219" s="479"/>
      <c r="M219" s="413"/>
      <c r="N219" s="475"/>
      <c r="O219" s="509"/>
      <c r="W219" s="472"/>
      <c r="Y219"/>
    </row>
    <row r="220" spans="1:25">
      <c r="A220" s="4">
        <v>3</v>
      </c>
      <c r="B220" s="473">
        <v>2</v>
      </c>
      <c r="C220" s="4" t="s">
        <v>709</v>
      </c>
      <c r="D220" s="523" t="s">
        <v>251</v>
      </c>
      <c r="E220" s="517" t="s">
        <v>251</v>
      </c>
      <c r="F220" s="507" t="s">
        <v>251</v>
      </c>
      <c r="G220" s="413"/>
      <c r="H220" s="413"/>
      <c r="I220" s="413"/>
      <c r="J220" s="476"/>
      <c r="K220" s="479"/>
      <c r="L220" s="479"/>
      <c r="M220" s="413"/>
      <c r="N220" s="475"/>
      <c r="O220" s="509"/>
      <c r="W220" s="472"/>
      <c r="Y220"/>
    </row>
    <row r="221" spans="1:25">
      <c r="A221" s="4">
        <v>3</v>
      </c>
      <c r="B221" s="473">
        <v>3</v>
      </c>
      <c r="C221" s="4" t="s">
        <v>709</v>
      </c>
      <c r="D221" s="523" t="s">
        <v>253</v>
      </c>
      <c r="E221" s="517" t="s">
        <v>253</v>
      </c>
      <c r="F221" s="507" t="s">
        <v>253</v>
      </c>
      <c r="G221" s="413"/>
      <c r="H221" s="413"/>
      <c r="I221" s="413"/>
      <c r="J221" s="476"/>
      <c r="K221" s="479"/>
      <c r="L221" s="479"/>
      <c r="M221" s="413"/>
      <c r="N221" s="475"/>
      <c r="O221" s="509"/>
      <c r="W221" s="472"/>
      <c r="Y221"/>
    </row>
    <row r="222" spans="1:25">
      <c r="A222" s="4">
        <v>3</v>
      </c>
      <c r="B222" s="473">
        <v>4</v>
      </c>
      <c r="C222" s="4" t="s">
        <v>709</v>
      </c>
      <c r="D222" s="523" t="s">
        <v>255</v>
      </c>
      <c r="E222" s="517" t="s">
        <v>255</v>
      </c>
      <c r="F222" s="507" t="s">
        <v>255</v>
      </c>
      <c r="G222" s="413"/>
      <c r="H222" s="413"/>
      <c r="I222" s="413"/>
      <c r="J222" s="476"/>
      <c r="K222" s="479"/>
      <c r="L222" s="479"/>
      <c r="M222" s="413"/>
      <c r="N222" s="475"/>
      <c r="O222" s="509"/>
      <c r="W222" s="472"/>
      <c r="Y222"/>
    </row>
    <row r="223" spans="1:25">
      <c r="A223" s="4">
        <v>3</v>
      </c>
      <c r="B223" s="473">
        <v>5</v>
      </c>
      <c r="C223" s="4" t="s">
        <v>709</v>
      </c>
      <c r="D223" s="523" t="s">
        <v>257</v>
      </c>
      <c r="E223" s="517" t="s">
        <v>257</v>
      </c>
      <c r="F223" s="507" t="s">
        <v>257</v>
      </c>
      <c r="G223" s="413"/>
      <c r="H223" s="413"/>
      <c r="I223" s="413"/>
      <c r="J223" s="476"/>
      <c r="K223" s="479"/>
      <c r="L223" s="479"/>
      <c r="M223" s="413"/>
      <c r="N223" s="475"/>
      <c r="O223" s="509"/>
      <c r="W223" s="472"/>
      <c r="Y223"/>
    </row>
    <row r="224" spans="1:25">
      <c r="A224" s="4">
        <v>3</v>
      </c>
      <c r="B224" s="473">
        <v>1</v>
      </c>
      <c r="C224" s="4" t="s">
        <v>710</v>
      </c>
      <c r="D224" s="523" t="s">
        <v>259</v>
      </c>
      <c r="E224" s="517" t="s">
        <v>259</v>
      </c>
      <c r="F224" s="507" t="s">
        <v>259</v>
      </c>
      <c r="G224" s="413"/>
      <c r="H224" s="413"/>
      <c r="I224" s="413"/>
      <c r="J224" s="476"/>
      <c r="K224" s="479"/>
      <c r="L224" s="479"/>
      <c r="M224" s="413"/>
      <c r="N224" s="475"/>
      <c r="O224" s="509"/>
      <c r="W224" s="472"/>
      <c r="Y224"/>
    </row>
    <row r="225" spans="1:25">
      <c r="A225" s="4">
        <v>3</v>
      </c>
      <c r="B225" s="473">
        <v>2</v>
      </c>
      <c r="C225" s="4" t="s">
        <v>710</v>
      </c>
      <c r="D225" s="523" t="s">
        <v>261</v>
      </c>
      <c r="E225" s="517" t="s">
        <v>261</v>
      </c>
      <c r="F225" s="507" t="s">
        <v>261</v>
      </c>
      <c r="G225" s="413"/>
      <c r="H225" s="413"/>
      <c r="I225" s="413"/>
      <c r="J225" s="476"/>
      <c r="K225" s="479"/>
      <c r="L225" s="479"/>
      <c r="M225" s="413"/>
      <c r="N225" s="475"/>
      <c r="O225" s="509"/>
      <c r="W225" s="472"/>
      <c r="Y225"/>
    </row>
    <row r="226" spans="1:25">
      <c r="A226" s="4">
        <v>3</v>
      </c>
      <c r="B226" s="473">
        <v>3</v>
      </c>
      <c r="C226" s="4" t="s">
        <v>710</v>
      </c>
      <c r="D226" s="523" t="s">
        <v>263</v>
      </c>
      <c r="E226" s="517" t="s">
        <v>263</v>
      </c>
      <c r="F226" s="507" t="s">
        <v>263</v>
      </c>
      <c r="G226" s="413"/>
      <c r="H226" s="413"/>
      <c r="I226" s="413"/>
      <c r="J226" s="476"/>
      <c r="K226" s="479"/>
      <c r="L226" s="479"/>
      <c r="M226" s="413"/>
      <c r="N226" s="475"/>
      <c r="O226" s="509"/>
      <c r="W226" s="472"/>
      <c r="Y226"/>
    </row>
    <row r="227" spans="1:25">
      <c r="A227" s="4">
        <v>3</v>
      </c>
      <c r="B227" s="473">
        <v>4</v>
      </c>
      <c r="C227" s="4" t="s">
        <v>710</v>
      </c>
      <c r="D227" s="523" t="s">
        <v>265</v>
      </c>
      <c r="E227" s="517" t="s">
        <v>265</v>
      </c>
      <c r="F227" s="507" t="s">
        <v>265</v>
      </c>
      <c r="G227" s="413"/>
      <c r="H227" s="413"/>
      <c r="I227" s="413"/>
      <c r="J227" s="476"/>
      <c r="K227" s="479"/>
      <c r="L227" s="479"/>
      <c r="M227" s="413"/>
      <c r="N227" s="475"/>
      <c r="O227" s="509"/>
      <c r="W227" s="472"/>
      <c r="Y227"/>
    </row>
    <row r="228" spans="1:25">
      <c r="A228" s="4">
        <v>3</v>
      </c>
      <c r="B228" s="473">
        <v>5</v>
      </c>
      <c r="C228" s="4" t="s">
        <v>710</v>
      </c>
      <c r="D228" s="523" t="s">
        <v>267</v>
      </c>
      <c r="E228" s="517" t="s">
        <v>267</v>
      </c>
      <c r="F228" s="507" t="s">
        <v>267</v>
      </c>
      <c r="G228" s="413"/>
      <c r="H228" s="413"/>
      <c r="I228" s="413"/>
      <c r="J228" s="476"/>
      <c r="K228" s="479"/>
      <c r="L228" s="479"/>
      <c r="M228" s="413"/>
      <c r="N228" s="475"/>
      <c r="O228" s="509"/>
      <c r="W228" s="472"/>
      <c r="Y228"/>
    </row>
    <row r="229" spans="1:25">
      <c r="A229" s="4">
        <v>3</v>
      </c>
      <c r="B229" s="473">
        <v>1</v>
      </c>
      <c r="C229" s="4" t="s">
        <v>711</v>
      </c>
      <c r="D229" s="523" t="s">
        <v>269</v>
      </c>
      <c r="E229" s="517" t="s">
        <v>269</v>
      </c>
      <c r="F229" s="507" t="s">
        <v>269</v>
      </c>
      <c r="G229" s="413"/>
      <c r="H229" s="413"/>
      <c r="I229" s="413"/>
      <c r="J229" s="476"/>
      <c r="K229" s="479"/>
      <c r="L229" s="479"/>
      <c r="M229" s="413"/>
      <c r="N229" s="475"/>
      <c r="O229" s="509"/>
      <c r="W229" s="472"/>
      <c r="Y229"/>
    </row>
    <row r="230" spans="1:25">
      <c r="A230" s="4">
        <v>3</v>
      </c>
      <c r="B230" s="473">
        <v>2</v>
      </c>
      <c r="C230" s="4" t="s">
        <v>711</v>
      </c>
      <c r="D230" s="523" t="s">
        <v>271</v>
      </c>
      <c r="E230" s="517" t="s">
        <v>271</v>
      </c>
      <c r="F230" s="507" t="s">
        <v>271</v>
      </c>
      <c r="G230" s="413"/>
      <c r="H230" s="413"/>
      <c r="I230" s="413"/>
      <c r="J230" s="476"/>
      <c r="K230" s="479"/>
      <c r="L230" s="479"/>
      <c r="M230" s="413"/>
      <c r="N230" s="475"/>
      <c r="O230" s="509"/>
      <c r="W230" s="472"/>
      <c r="Y230"/>
    </row>
    <row r="231" spans="1:25">
      <c r="A231" s="4">
        <v>3</v>
      </c>
      <c r="B231" s="473">
        <v>3</v>
      </c>
      <c r="C231" s="4" t="s">
        <v>711</v>
      </c>
      <c r="D231" s="523" t="s">
        <v>273</v>
      </c>
      <c r="E231" s="517" t="s">
        <v>273</v>
      </c>
      <c r="F231" s="507" t="s">
        <v>273</v>
      </c>
      <c r="G231" s="413"/>
      <c r="H231" s="413"/>
      <c r="I231" s="413"/>
      <c r="J231" s="476"/>
      <c r="K231" s="474"/>
      <c r="L231" s="474"/>
      <c r="M231" s="413"/>
      <c r="N231" s="475"/>
      <c r="O231" s="509"/>
      <c r="W231" s="472"/>
      <c r="Y231"/>
    </row>
    <row r="232" spans="1:25">
      <c r="A232" s="4">
        <v>3</v>
      </c>
      <c r="B232" s="473">
        <v>4</v>
      </c>
      <c r="C232" s="4" t="s">
        <v>711</v>
      </c>
      <c r="D232" s="523" t="s">
        <v>275</v>
      </c>
      <c r="E232" s="517" t="s">
        <v>275</v>
      </c>
      <c r="F232" s="507" t="s">
        <v>275</v>
      </c>
      <c r="G232" s="413"/>
      <c r="H232" s="413"/>
      <c r="I232" s="413"/>
      <c r="J232" s="476"/>
      <c r="K232" s="474"/>
      <c r="L232" s="474"/>
      <c r="M232" s="413"/>
      <c r="N232" s="475"/>
      <c r="O232" s="509"/>
      <c r="W232" s="472"/>
      <c r="Y232"/>
    </row>
    <row r="233" spans="1:25">
      <c r="A233" s="4">
        <v>3</v>
      </c>
      <c r="B233" s="473">
        <v>5</v>
      </c>
      <c r="C233" s="4" t="s">
        <v>711</v>
      </c>
      <c r="D233" s="522" t="s">
        <v>429</v>
      </c>
      <c r="E233" s="494" t="s">
        <v>723</v>
      </c>
      <c r="F233" s="495">
        <v>5</v>
      </c>
      <c r="G233" s="496" t="s">
        <v>718</v>
      </c>
      <c r="H233" s="496" t="s">
        <v>719</v>
      </c>
      <c r="I233" s="497">
        <v>44720</v>
      </c>
      <c r="J233" s="498" t="s">
        <v>1</v>
      </c>
      <c r="K233" s="495">
        <v>26.710432999999998</v>
      </c>
      <c r="L233" s="495">
        <v>-80.015816999999998</v>
      </c>
      <c r="M233" s="496">
        <v>56</v>
      </c>
      <c r="N233" s="499">
        <f t="shared" ref="N233:N236" si="2">CONVERT(M233,"ft","m")</f>
        <v>17.0688</v>
      </c>
      <c r="O233" s="515" t="s">
        <v>716</v>
      </c>
      <c r="W233" s="472"/>
      <c r="Y233"/>
    </row>
    <row r="234" spans="1:25">
      <c r="A234" s="4">
        <v>3</v>
      </c>
      <c r="B234" s="473">
        <v>1</v>
      </c>
      <c r="C234" s="4" t="s">
        <v>712</v>
      </c>
      <c r="D234" s="522" t="s">
        <v>420</v>
      </c>
      <c r="E234" s="494" t="s">
        <v>723</v>
      </c>
      <c r="F234" s="495">
        <v>5</v>
      </c>
      <c r="G234" s="496" t="s">
        <v>718</v>
      </c>
      <c r="H234" s="496" t="s">
        <v>719</v>
      </c>
      <c r="I234" s="497">
        <v>44720</v>
      </c>
      <c r="J234" s="498" t="s">
        <v>1</v>
      </c>
      <c r="K234" s="495">
        <v>26.710432999999998</v>
      </c>
      <c r="L234" s="495">
        <v>-80.015816999999998</v>
      </c>
      <c r="M234" s="496">
        <v>56</v>
      </c>
      <c r="N234" s="499">
        <f t="shared" si="2"/>
        <v>17.0688</v>
      </c>
      <c r="O234" s="515" t="s">
        <v>716</v>
      </c>
      <c r="W234" s="472"/>
      <c r="Y234"/>
    </row>
    <row r="235" spans="1:25">
      <c r="A235" s="4">
        <v>3</v>
      </c>
      <c r="B235" s="473">
        <v>2</v>
      </c>
      <c r="C235" s="4" t="s">
        <v>712</v>
      </c>
      <c r="D235" s="522" t="s">
        <v>423</v>
      </c>
      <c r="E235" s="491" t="s">
        <v>795</v>
      </c>
      <c r="F235" s="485">
        <v>66</v>
      </c>
      <c r="G235" s="486" t="s">
        <v>791</v>
      </c>
      <c r="H235" s="486" t="s">
        <v>792</v>
      </c>
      <c r="I235" s="487">
        <v>44776</v>
      </c>
      <c r="J235" s="488" t="s">
        <v>1</v>
      </c>
      <c r="K235" s="485">
        <v>26.136610000000001</v>
      </c>
      <c r="L235" s="485">
        <v>-80.097380000000001</v>
      </c>
      <c r="M235" s="486">
        <v>20</v>
      </c>
      <c r="N235" s="489">
        <f t="shared" si="2"/>
        <v>6.0960000000000001</v>
      </c>
      <c r="O235" s="509" t="s">
        <v>716</v>
      </c>
      <c r="W235" s="472"/>
      <c r="Y235"/>
    </row>
    <row r="236" spans="1:25">
      <c r="A236" s="4">
        <v>3</v>
      </c>
      <c r="B236" s="473">
        <v>3</v>
      </c>
      <c r="C236" s="4" t="s">
        <v>712</v>
      </c>
      <c r="D236" s="522" t="s">
        <v>425</v>
      </c>
      <c r="E236" s="491" t="s">
        <v>795</v>
      </c>
      <c r="F236" s="485">
        <v>66</v>
      </c>
      <c r="G236" s="486" t="s">
        <v>791</v>
      </c>
      <c r="H236" s="486" t="s">
        <v>792</v>
      </c>
      <c r="I236" s="487">
        <v>44776</v>
      </c>
      <c r="J236" s="488" t="s">
        <v>1</v>
      </c>
      <c r="K236" s="485">
        <v>26.136610000000001</v>
      </c>
      <c r="L236" s="485">
        <v>-80.097380000000001</v>
      </c>
      <c r="M236" s="486">
        <v>20</v>
      </c>
      <c r="N236" s="489">
        <f t="shared" si="2"/>
        <v>6.0960000000000001</v>
      </c>
      <c r="O236" s="509" t="s">
        <v>716</v>
      </c>
      <c r="W236" s="472"/>
      <c r="Y236"/>
    </row>
    <row r="237" spans="1:25">
      <c r="A237" s="4">
        <v>3</v>
      </c>
      <c r="B237" s="473">
        <v>4</v>
      </c>
      <c r="C237" s="4" t="s">
        <v>712</v>
      </c>
      <c r="D237" s="522" t="s">
        <v>427</v>
      </c>
      <c r="E237" s="491" t="s">
        <v>822</v>
      </c>
      <c r="F237" s="485">
        <v>91</v>
      </c>
      <c r="G237" s="486" t="s">
        <v>791</v>
      </c>
      <c r="H237" s="486" t="s">
        <v>814</v>
      </c>
      <c r="I237" s="487">
        <v>44776</v>
      </c>
      <c r="J237" s="488" t="s">
        <v>1</v>
      </c>
      <c r="K237" s="485">
        <v>26.176110000000001</v>
      </c>
      <c r="L237" s="485">
        <v>-80.093879999999999</v>
      </c>
      <c r="M237" s="486">
        <v>19</v>
      </c>
      <c r="N237" s="489">
        <f t="shared" ref="N237:N238" si="3">CONVERT(M237,"ft","m")</f>
        <v>5.7911999999999999</v>
      </c>
      <c r="O237" s="509" t="s">
        <v>716</v>
      </c>
      <c r="W237" s="472"/>
      <c r="Y237"/>
    </row>
    <row r="238" spans="1:25">
      <c r="A238" s="4">
        <v>3</v>
      </c>
      <c r="B238" s="473">
        <v>5</v>
      </c>
      <c r="C238" s="4" t="s">
        <v>712</v>
      </c>
      <c r="D238" s="522" t="s">
        <v>430</v>
      </c>
      <c r="E238" s="491" t="s">
        <v>822</v>
      </c>
      <c r="F238" s="485">
        <v>91</v>
      </c>
      <c r="G238" s="486" t="s">
        <v>791</v>
      </c>
      <c r="H238" s="486" t="s">
        <v>814</v>
      </c>
      <c r="I238" s="487">
        <v>44776</v>
      </c>
      <c r="J238" s="488" t="s">
        <v>1</v>
      </c>
      <c r="K238" s="485">
        <v>26.176110000000001</v>
      </c>
      <c r="L238" s="485">
        <v>-80.093879999999999</v>
      </c>
      <c r="M238" s="486">
        <v>19</v>
      </c>
      <c r="N238" s="489">
        <f t="shared" si="3"/>
        <v>5.7911999999999999</v>
      </c>
      <c r="O238" s="509" t="s">
        <v>716</v>
      </c>
      <c r="W238" s="472"/>
      <c r="Y238"/>
    </row>
    <row r="239" spans="1:25">
      <c r="A239" s="4">
        <v>3</v>
      </c>
      <c r="B239" s="473">
        <v>1</v>
      </c>
      <c r="C239" s="4" t="s">
        <v>713</v>
      </c>
      <c r="D239" s="522" t="s">
        <v>421</v>
      </c>
      <c r="E239" s="517" t="s">
        <v>251</v>
      </c>
      <c r="F239" s="507" t="s">
        <v>251</v>
      </c>
      <c r="G239" s="413"/>
      <c r="H239" s="413"/>
      <c r="I239" s="413"/>
      <c r="J239" s="476"/>
      <c r="K239" s="474"/>
      <c r="L239" s="474"/>
      <c r="M239" s="413"/>
      <c r="N239" s="475"/>
      <c r="O239" s="509"/>
      <c r="W239" s="472"/>
      <c r="Y239"/>
    </row>
    <row r="240" spans="1:25">
      <c r="A240" s="4">
        <v>3</v>
      </c>
      <c r="B240" s="473">
        <v>2</v>
      </c>
      <c r="C240" s="4" t="s">
        <v>713</v>
      </c>
      <c r="D240" s="522" t="s">
        <v>424</v>
      </c>
      <c r="E240" s="517" t="s">
        <v>251</v>
      </c>
      <c r="F240" s="507" t="s">
        <v>251</v>
      </c>
      <c r="G240" s="413"/>
      <c r="H240" s="413"/>
      <c r="I240" s="413"/>
      <c r="J240" s="476"/>
      <c r="K240" s="474"/>
      <c r="L240" s="474"/>
      <c r="M240" s="413"/>
      <c r="N240" s="475"/>
      <c r="O240" s="509"/>
      <c r="W240" s="472"/>
      <c r="Y240"/>
    </row>
    <row r="241" spans="1:25">
      <c r="A241" s="4">
        <v>3</v>
      </c>
      <c r="B241" s="473">
        <v>3</v>
      </c>
      <c r="C241" s="4" t="s">
        <v>713</v>
      </c>
      <c r="D241" s="522" t="s">
        <v>426</v>
      </c>
      <c r="E241" s="517" t="s">
        <v>261</v>
      </c>
      <c r="F241" s="507" t="s">
        <v>261</v>
      </c>
      <c r="G241" s="507"/>
      <c r="H241" s="508"/>
      <c r="I241" s="413"/>
      <c r="J241" s="476"/>
      <c r="K241" s="474"/>
      <c r="L241" s="474"/>
      <c r="M241" s="413"/>
      <c r="N241" s="475"/>
      <c r="O241" s="509"/>
      <c r="W241" s="472"/>
      <c r="Y241"/>
    </row>
    <row r="242" spans="1:25">
      <c r="A242" s="4">
        <v>3</v>
      </c>
      <c r="B242" s="473">
        <v>4</v>
      </c>
      <c r="C242" s="4" t="s">
        <v>713</v>
      </c>
      <c r="D242" s="522" t="s">
        <v>428</v>
      </c>
      <c r="E242" s="517" t="s">
        <v>261</v>
      </c>
      <c r="F242" s="507" t="s">
        <v>261</v>
      </c>
      <c r="G242" s="508"/>
      <c r="H242" s="508"/>
      <c r="I242" s="413"/>
      <c r="J242" s="476"/>
      <c r="K242" s="474"/>
      <c r="L242" s="474"/>
      <c r="M242" s="413"/>
      <c r="N242" s="475"/>
      <c r="O242" s="509"/>
      <c r="W242" s="472"/>
      <c r="Y242"/>
    </row>
    <row r="243" spans="1:25">
      <c r="A243" s="4">
        <v>3</v>
      </c>
      <c r="B243" s="473">
        <v>5</v>
      </c>
      <c r="C243" s="4" t="s">
        <v>713</v>
      </c>
      <c r="D243" s="522" t="s">
        <v>422</v>
      </c>
      <c r="E243" s="517" t="s">
        <v>265</v>
      </c>
      <c r="F243" s="507" t="s">
        <v>265</v>
      </c>
      <c r="G243" s="507"/>
      <c r="H243" s="508"/>
      <c r="I243" s="413"/>
      <c r="J243" s="476"/>
      <c r="K243" s="474"/>
      <c r="L243" s="474"/>
      <c r="M243" s="413"/>
      <c r="N243" s="475"/>
      <c r="O243" s="509"/>
      <c r="W243" s="472"/>
      <c r="Y243"/>
    </row>
    <row r="244" spans="1:25" ht="17" thickBot="1">
      <c r="A244" s="5">
        <v>3</v>
      </c>
      <c r="B244" s="148">
        <v>1</v>
      </c>
      <c r="C244" s="5" t="s">
        <v>714</v>
      </c>
      <c r="D244" s="524" t="s">
        <v>600</v>
      </c>
      <c r="E244" s="518" t="s">
        <v>265</v>
      </c>
      <c r="F244" s="510" t="s">
        <v>265</v>
      </c>
      <c r="G244" s="510"/>
      <c r="H244" s="511"/>
      <c r="I244" s="480"/>
      <c r="J244" s="512"/>
      <c r="K244" s="481"/>
      <c r="L244" s="481"/>
      <c r="M244" s="480"/>
      <c r="N244" s="513"/>
      <c r="O244" s="514"/>
      <c r="W244" s="472"/>
      <c r="Y244"/>
    </row>
  </sheetData>
  <pageMargins left="0.25" right="0.25" top="0.75" bottom="0.75" header="0.3" footer="0.3"/>
  <pageSetup scale="41" orientation="portrait" horizontalDpi="0" verticalDpi="0" copies="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C43E-DA97-654A-BD15-7BC55B6B72DF}">
  <sheetPr>
    <pageSetUpPr fitToPage="1"/>
  </sheetPr>
  <dimension ref="A1:T123"/>
  <sheetViews>
    <sheetView workbookViewId="0">
      <selection activeCell="R32" sqref="R32"/>
    </sheetView>
  </sheetViews>
  <sheetFormatPr baseColWidth="10" defaultColWidth="11.5703125" defaultRowHeight="16"/>
  <cols>
    <col min="1" max="1" width="7.85546875" bestFit="1" customWidth="1"/>
    <col min="2" max="3" width="7.42578125" bestFit="1" customWidth="1"/>
    <col min="5" max="5" width="5.28515625" bestFit="1" customWidth="1"/>
    <col min="6" max="6" width="9.140625" bestFit="1" customWidth="1"/>
    <col min="7" max="7" width="3.140625" customWidth="1"/>
    <col min="8" max="8" width="7.140625" bestFit="1" customWidth="1"/>
    <col min="9" max="10" width="7.42578125" bestFit="1" customWidth="1"/>
    <col min="12" max="12" width="5.28515625" bestFit="1" customWidth="1"/>
    <col min="13" max="13" width="9.140625" bestFit="1" customWidth="1"/>
    <col min="14" max="14" width="3.140625" customWidth="1"/>
    <col min="15" max="15" width="12.28515625" bestFit="1" customWidth="1"/>
    <col min="16" max="17" width="7.42578125" bestFit="1" customWidth="1"/>
    <col min="18" max="18" width="10.42578125" bestFit="1" customWidth="1"/>
    <col min="19" max="19" width="5.28515625" bestFit="1" customWidth="1"/>
    <col min="20" max="20" width="9.140625" bestFit="1" customWidth="1"/>
  </cols>
  <sheetData>
    <row r="1" spans="1:20" ht="35" thickBot="1">
      <c r="A1" s="31" t="s">
        <v>232</v>
      </c>
      <c r="B1" s="32" t="s">
        <v>233</v>
      </c>
      <c r="C1" s="32" t="s">
        <v>234</v>
      </c>
      <c r="D1" s="33" t="s">
        <v>235</v>
      </c>
      <c r="E1" s="34" t="s">
        <v>236</v>
      </c>
      <c r="F1" s="35" t="s">
        <v>237</v>
      </c>
      <c r="H1" s="31" t="s">
        <v>232</v>
      </c>
      <c r="I1" s="32" t="s">
        <v>233</v>
      </c>
      <c r="J1" s="32" t="s">
        <v>234</v>
      </c>
      <c r="K1" s="33" t="s">
        <v>235</v>
      </c>
      <c r="L1" s="34" t="s">
        <v>236</v>
      </c>
      <c r="M1" s="35" t="s">
        <v>237</v>
      </c>
      <c r="O1" s="31" t="s">
        <v>232</v>
      </c>
      <c r="P1" s="32" t="s">
        <v>233</v>
      </c>
      <c r="Q1" s="32" t="s">
        <v>234</v>
      </c>
      <c r="R1" s="33" t="s">
        <v>235</v>
      </c>
      <c r="S1" s="34" t="s">
        <v>236</v>
      </c>
      <c r="T1" s="35" t="s">
        <v>237</v>
      </c>
    </row>
    <row r="2" spans="1:20" ht="17" thickTop="1">
      <c r="A2" s="36" t="s">
        <v>15</v>
      </c>
      <c r="B2" s="37">
        <v>1.83</v>
      </c>
      <c r="C2" s="37">
        <v>2.2400000000000002</v>
      </c>
      <c r="D2" s="37">
        <v>450</v>
      </c>
      <c r="E2" s="38" t="s">
        <v>238</v>
      </c>
      <c r="F2" s="39" t="s">
        <v>239</v>
      </c>
      <c r="H2" s="36" t="s">
        <v>240</v>
      </c>
      <c r="I2" s="37">
        <v>1.83</v>
      </c>
      <c r="J2" s="37">
        <v>2.1</v>
      </c>
      <c r="K2" s="37">
        <v>220</v>
      </c>
      <c r="L2" s="38" t="s">
        <v>238</v>
      </c>
      <c r="M2" s="39" t="s">
        <v>241</v>
      </c>
      <c r="O2" s="36" t="s">
        <v>242</v>
      </c>
      <c r="P2" s="37">
        <v>1.82</v>
      </c>
      <c r="Q2" s="37">
        <v>1.87</v>
      </c>
      <c r="R2" s="37">
        <v>62.3</v>
      </c>
      <c r="S2" s="289" t="s">
        <v>238</v>
      </c>
      <c r="T2" s="290" t="s">
        <v>243</v>
      </c>
    </row>
    <row r="3" spans="1:20">
      <c r="A3" s="40" t="s">
        <v>22</v>
      </c>
      <c r="B3" s="41">
        <v>1.82</v>
      </c>
      <c r="C3" s="41">
        <v>2.27</v>
      </c>
      <c r="D3" s="41">
        <v>407</v>
      </c>
      <c r="E3" s="42" t="s">
        <v>238</v>
      </c>
      <c r="F3" s="43" t="s">
        <v>239</v>
      </c>
      <c r="H3" s="40" t="s">
        <v>244</v>
      </c>
      <c r="I3" s="41">
        <v>1.83</v>
      </c>
      <c r="J3" s="41">
        <v>2.2999999999999998</v>
      </c>
      <c r="K3" s="41">
        <v>213</v>
      </c>
      <c r="L3" s="42" t="s">
        <v>238</v>
      </c>
      <c r="M3" s="43" t="s">
        <v>241</v>
      </c>
      <c r="O3" s="36" t="s">
        <v>245</v>
      </c>
      <c r="P3" s="41">
        <v>1.85</v>
      </c>
      <c r="Q3" s="41">
        <v>2.14</v>
      </c>
      <c r="R3" s="41">
        <v>48.9</v>
      </c>
      <c r="S3" s="291" t="s">
        <v>238</v>
      </c>
      <c r="T3" s="146" t="s">
        <v>243</v>
      </c>
    </row>
    <row r="4" spans="1:20">
      <c r="A4" s="40" t="s">
        <v>25</v>
      </c>
      <c r="B4" s="41">
        <v>1.82</v>
      </c>
      <c r="C4" s="41">
        <v>2.14</v>
      </c>
      <c r="D4" s="41">
        <v>198</v>
      </c>
      <c r="E4" s="42" t="s">
        <v>238</v>
      </c>
      <c r="F4" s="43" t="s">
        <v>239</v>
      </c>
      <c r="H4" s="40" t="s">
        <v>246</v>
      </c>
      <c r="I4" s="41">
        <v>1.83</v>
      </c>
      <c r="J4" s="41">
        <v>2.16</v>
      </c>
      <c r="K4" s="41">
        <v>258</v>
      </c>
      <c r="L4" s="42" t="s">
        <v>238</v>
      </c>
      <c r="M4" s="43" t="s">
        <v>241</v>
      </c>
      <c r="O4" s="36" t="s">
        <v>247</v>
      </c>
      <c r="P4" s="41">
        <v>1.82</v>
      </c>
      <c r="Q4" s="41">
        <v>1.91</v>
      </c>
      <c r="R4" s="41">
        <v>76.5</v>
      </c>
      <c r="S4" s="291" t="s">
        <v>238</v>
      </c>
      <c r="T4" s="146" t="s">
        <v>243</v>
      </c>
    </row>
    <row r="5" spans="1:20">
      <c r="A5" s="40" t="s">
        <v>28</v>
      </c>
      <c r="B5" s="41">
        <v>1.84</v>
      </c>
      <c r="C5" s="41">
        <v>2.2599999999999998</v>
      </c>
      <c r="D5" s="41">
        <v>400</v>
      </c>
      <c r="E5" s="42" t="s">
        <v>238</v>
      </c>
      <c r="F5" s="43" t="s">
        <v>239</v>
      </c>
      <c r="H5" s="40" t="s">
        <v>248</v>
      </c>
      <c r="I5" s="41">
        <v>1.83</v>
      </c>
      <c r="J5" s="41">
        <v>2.2200000000000002</v>
      </c>
      <c r="K5" s="41">
        <v>203</v>
      </c>
      <c r="L5" s="42" t="s">
        <v>238</v>
      </c>
      <c r="M5" s="43" t="s">
        <v>241</v>
      </c>
      <c r="O5" s="36" t="s">
        <v>249</v>
      </c>
      <c r="P5" s="41">
        <v>1.83</v>
      </c>
      <c r="Q5" s="41">
        <v>1.89</v>
      </c>
      <c r="R5" s="41">
        <v>68.2</v>
      </c>
      <c r="S5" s="291" t="s">
        <v>238</v>
      </c>
      <c r="T5" s="146" t="s">
        <v>243</v>
      </c>
    </row>
    <row r="6" spans="1:20">
      <c r="A6" s="40" t="s">
        <v>31</v>
      </c>
      <c r="B6" s="41">
        <v>1.83</v>
      </c>
      <c r="C6" s="41">
        <v>2.2200000000000002</v>
      </c>
      <c r="D6" s="41">
        <v>385</v>
      </c>
      <c r="E6" s="42" t="s">
        <v>238</v>
      </c>
      <c r="F6" s="43" t="s">
        <v>239</v>
      </c>
      <c r="H6" s="40" t="s">
        <v>250</v>
      </c>
      <c r="I6" s="41">
        <v>1.83</v>
      </c>
      <c r="J6" s="41">
        <v>2.2000000000000002</v>
      </c>
      <c r="K6" s="41">
        <v>216</v>
      </c>
      <c r="L6" s="42" t="s">
        <v>238</v>
      </c>
      <c r="M6" s="43" t="s">
        <v>241</v>
      </c>
      <c r="O6" s="36" t="s">
        <v>251</v>
      </c>
      <c r="P6" s="41">
        <v>1.8</v>
      </c>
      <c r="Q6" s="41">
        <v>1.86</v>
      </c>
      <c r="R6" s="41">
        <v>100</v>
      </c>
      <c r="S6" s="291" t="s">
        <v>238</v>
      </c>
      <c r="T6" s="146" t="s">
        <v>243</v>
      </c>
    </row>
    <row r="7" spans="1:20">
      <c r="A7" s="44" t="s">
        <v>34</v>
      </c>
      <c r="B7" s="41">
        <v>1.83</v>
      </c>
      <c r="C7" s="41">
        <v>2.25</v>
      </c>
      <c r="D7" s="45">
        <v>457</v>
      </c>
      <c r="E7" s="42" t="s">
        <v>238</v>
      </c>
      <c r="F7" s="43" t="s">
        <v>239</v>
      </c>
      <c r="H7" s="44" t="s">
        <v>252</v>
      </c>
      <c r="I7" s="41">
        <v>1.82</v>
      </c>
      <c r="J7" s="41">
        <v>2.2000000000000002</v>
      </c>
      <c r="K7" s="45">
        <v>198</v>
      </c>
      <c r="L7" s="42" t="s">
        <v>238</v>
      </c>
      <c r="M7" s="43" t="s">
        <v>241</v>
      </c>
      <c r="O7" s="36" t="s">
        <v>253</v>
      </c>
      <c r="P7" s="41">
        <v>1.8</v>
      </c>
      <c r="Q7" s="41">
        <v>1.64</v>
      </c>
      <c r="R7" s="1">
        <v>73.5</v>
      </c>
      <c r="S7" s="291" t="s">
        <v>238</v>
      </c>
      <c r="T7" s="146" t="s">
        <v>243</v>
      </c>
    </row>
    <row r="8" spans="1:20">
      <c r="A8" s="40" t="s">
        <v>37</v>
      </c>
      <c r="B8" s="41">
        <v>1.83</v>
      </c>
      <c r="C8" s="41">
        <v>2.27</v>
      </c>
      <c r="D8" s="41">
        <v>414</v>
      </c>
      <c r="E8" s="42" t="s">
        <v>238</v>
      </c>
      <c r="F8" s="43" t="s">
        <v>239</v>
      </c>
      <c r="H8" s="40" t="s">
        <v>254</v>
      </c>
      <c r="I8" s="41">
        <v>1.82</v>
      </c>
      <c r="J8" s="41">
        <v>2.2200000000000002</v>
      </c>
      <c r="K8" s="41">
        <v>223</v>
      </c>
      <c r="L8" s="42" t="s">
        <v>238</v>
      </c>
      <c r="M8" s="43" t="s">
        <v>241</v>
      </c>
      <c r="O8" s="36" t="s">
        <v>255</v>
      </c>
      <c r="P8" s="41">
        <v>1.77</v>
      </c>
      <c r="Q8" s="41">
        <v>1.42</v>
      </c>
      <c r="R8" s="41">
        <v>99.4</v>
      </c>
      <c r="S8" s="291" t="s">
        <v>238</v>
      </c>
      <c r="T8" s="146" t="s">
        <v>243</v>
      </c>
    </row>
    <row r="9" spans="1:20">
      <c r="A9" s="46" t="s">
        <v>40</v>
      </c>
      <c r="B9" s="45">
        <v>1.84</v>
      </c>
      <c r="C9" s="45">
        <v>2.2400000000000002</v>
      </c>
      <c r="D9" s="45">
        <v>382</v>
      </c>
      <c r="E9" s="42" t="s">
        <v>238</v>
      </c>
      <c r="F9" s="43" t="s">
        <v>239</v>
      </c>
      <c r="H9" s="46" t="s">
        <v>256</v>
      </c>
      <c r="I9" s="45">
        <v>1.82</v>
      </c>
      <c r="J9" s="45">
        <v>2.15</v>
      </c>
      <c r="K9" s="45">
        <v>226</v>
      </c>
      <c r="L9" s="42" t="s">
        <v>238</v>
      </c>
      <c r="M9" s="47" t="s">
        <v>241</v>
      </c>
      <c r="O9" s="36" t="s">
        <v>257</v>
      </c>
      <c r="P9" s="1">
        <v>1.79</v>
      </c>
      <c r="Q9" s="1">
        <v>1.77</v>
      </c>
      <c r="R9" s="1">
        <v>141</v>
      </c>
      <c r="S9" s="291" t="s">
        <v>238</v>
      </c>
      <c r="T9" s="146" t="s">
        <v>243</v>
      </c>
    </row>
    <row r="10" spans="1:20">
      <c r="A10" s="40" t="s">
        <v>43</v>
      </c>
      <c r="B10" s="41">
        <v>1.83</v>
      </c>
      <c r="C10" s="41">
        <v>2.2799999999999998</v>
      </c>
      <c r="D10" s="41">
        <v>281</v>
      </c>
      <c r="E10" s="42" t="s">
        <v>238</v>
      </c>
      <c r="F10" s="43" t="s">
        <v>239</v>
      </c>
      <c r="H10" s="40" t="s">
        <v>258</v>
      </c>
      <c r="I10" s="41">
        <v>1.8</v>
      </c>
      <c r="J10" s="41">
        <v>1.97</v>
      </c>
      <c r="K10" s="41">
        <v>155</v>
      </c>
      <c r="L10" s="42" t="s">
        <v>238</v>
      </c>
      <c r="M10" s="43" t="s">
        <v>241</v>
      </c>
      <c r="O10" s="36" t="s">
        <v>259</v>
      </c>
      <c r="P10" s="41">
        <v>1.84</v>
      </c>
      <c r="Q10" s="41">
        <v>2.14</v>
      </c>
      <c r="R10" s="41">
        <v>117</v>
      </c>
      <c r="S10" s="291" t="s">
        <v>238</v>
      </c>
      <c r="T10" s="146" t="s">
        <v>243</v>
      </c>
    </row>
    <row r="11" spans="1:20">
      <c r="A11" s="40" t="s">
        <v>46</v>
      </c>
      <c r="B11" s="41">
        <v>1.82</v>
      </c>
      <c r="C11" s="41">
        <v>2.23</v>
      </c>
      <c r="D11" s="41">
        <v>548</v>
      </c>
      <c r="E11" s="42" t="s">
        <v>238</v>
      </c>
      <c r="F11" s="43" t="s">
        <v>239</v>
      </c>
      <c r="H11" s="40" t="s">
        <v>260</v>
      </c>
      <c r="I11" s="41">
        <v>1.83</v>
      </c>
      <c r="J11" s="41">
        <v>2.17</v>
      </c>
      <c r="K11" s="41">
        <v>204</v>
      </c>
      <c r="L11" s="42" t="s">
        <v>238</v>
      </c>
      <c r="M11" s="43" t="s">
        <v>241</v>
      </c>
      <c r="O11" s="36" t="s">
        <v>261</v>
      </c>
      <c r="P11" s="41">
        <v>1.84</v>
      </c>
      <c r="Q11" s="41">
        <v>2.3199999999999998</v>
      </c>
      <c r="R11" s="41">
        <v>186</v>
      </c>
      <c r="S11" s="291" t="s">
        <v>238</v>
      </c>
      <c r="T11" s="146" t="s">
        <v>243</v>
      </c>
    </row>
    <row r="12" spans="1:20">
      <c r="A12" s="40" t="s">
        <v>49</v>
      </c>
      <c r="B12" s="41">
        <v>1.82</v>
      </c>
      <c r="C12" s="41">
        <v>2.29</v>
      </c>
      <c r="D12" s="41">
        <v>537</v>
      </c>
      <c r="E12" s="42" t="s">
        <v>238</v>
      </c>
      <c r="F12" s="43" t="s">
        <v>239</v>
      </c>
      <c r="H12" s="40" t="s">
        <v>262</v>
      </c>
      <c r="I12" s="41">
        <v>1.83</v>
      </c>
      <c r="J12" s="41">
        <v>2.13</v>
      </c>
      <c r="K12" s="41">
        <v>189</v>
      </c>
      <c r="L12" s="42" t="s">
        <v>238</v>
      </c>
      <c r="M12" s="43" t="s">
        <v>241</v>
      </c>
      <c r="O12" s="36" t="s">
        <v>263</v>
      </c>
      <c r="P12" s="41">
        <v>1.81</v>
      </c>
      <c r="Q12" s="41">
        <v>2.27</v>
      </c>
      <c r="R12" s="41">
        <v>69.7</v>
      </c>
      <c r="S12" s="291" t="s">
        <v>238</v>
      </c>
      <c r="T12" s="146" t="s">
        <v>243</v>
      </c>
    </row>
    <row r="13" spans="1:20">
      <c r="A13" s="46" t="s">
        <v>52</v>
      </c>
      <c r="B13" s="45">
        <v>1.83</v>
      </c>
      <c r="C13" s="45">
        <v>2.2400000000000002</v>
      </c>
      <c r="D13" s="64">
        <v>483</v>
      </c>
      <c r="E13" s="42" t="s">
        <v>238</v>
      </c>
      <c r="F13" s="43" t="s">
        <v>239</v>
      </c>
      <c r="H13" s="46" t="s">
        <v>264</v>
      </c>
      <c r="I13" s="45">
        <v>1.82</v>
      </c>
      <c r="J13" s="45">
        <v>2.2799999999999998</v>
      </c>
      <c r="K13" s="64">
        <v>126</v>
      </c>
      <c r="L13" s="42" t="s">
        <v>238</v>
      </c>
      <c r="M13" s="47" t="s">
        <v>241</v>
      </c>
      <c r="O13" s="36" t="s">
        <v>265</v>
      </c>
      <c r="P13" s="1">
        <v>1.84</v>
      </c>
      <c r="Q13" s="1">
        <v>2.14</v>
      </c>
      <c r="R13">
        <v>147</v>
      </c>
      <c r="S13" s="291" t="s">
        <v>238</v>
      </c>
      <c r="T13" s="146" t="s">
        <v>243</v>
      </c>
    </row>
    <row r="14" spans="1:20">
      <c r="A14" s="44" t="s">
        <v>55</v>
      </c>
      <c r="B14" s="41">
        <v>1.83</v>
      </c>
      <c r="C14" s="41">
        <v>2.27</v>
      </c>
      <c r="D14" s="45">
        <v>537</v>
      </c>
      <c r="E14" s="42" t="s">
        <v>238</v>
      </c>
      <c r="F14" s="43" t="s">
        <v>239</v>
      </c>
      <c r="H14" s="44" t="s">
        <v>266</v>
      </c>
      <c r="I14" s="41">
        <v>1.82</v>
      </c>
      <c r="J14" s="41">
        <v>2.14</v>
      </c>
      <c r="K14" s="45">
        <v>248</v>
      </c>
      <c r="L14" s="42" t="s">
        <v>238</v>
      </c>
      <c r="M14" s="43" t="s">
        <v>241</v>
      </c>
      <c r="O14" s="36" t="s">
        <v>267</v>
      </c>
      <c r="P14" s="41">
        <v>1.81</v>
      </c>
      <c r="Q14" s="41">
        <v>1.68</v>
      </c>
      <c r="R14" s="1">
        <v>109</v>
      </c>
      <c r="S14" s="291" t="s">
        <v>238</v>
      </c>
      <c r="T14" s="146" t="s">
        <v>243</v>
      </c>
    </row>
    <row r="15" spans="1:20">
      <c r="A15" s="44" t="s">
        <v>58</v>
      </c>
      <c r="B15" s="41">
        <v>1.83</v>
      </c>
      <c r="C15" s="41">
        <v>2.2400000000000002</v>
      </c>
      <c r="D15" s="45">
        <v>431</v>
      </c>
      <c r="E15" s="42" t="s">
        <v>238</v>
      </c>
      <c r="F15" s="43" t="s">
        <v>239</v>
      </c>
      <c r="H15" s="44" t="s">
        <v>268</v>
      </c>
      <c r="I15" s="41">
        <v>1.83</v>
      </c>
      <c r="J15" s="41">
        <v>2.2400000000000002</v>
      </c>
      <c r="K15" s="45">
        <v>184</v>
      </c>
      <c r="L15" s="42" t="s">
        <v>238</v>
      </c>
      <c r="M15" s="43" t="s">
        <v>241</v>
      </c>
      <c r="O15" s="36" t="s">
        <v>269</v>
      </c>
      <c r="P15" s="41">
        <v>1.78</v>
      </c>
      <c r="Q15" s="41">
        <v>1.96</v>
      </c>
      <c r="R15" s="1">
        <v>62.6</v>
      </c>
      <c r="S15" s="291" t="s">
        <v>238</v>
      </c>
      <c r="T15" s="146" t="s">
        <v>243</v>
      </c>
    </row>
    <row r="16" spans="1:20">
      <c r="A16" s="80" t="s">
        <v>61</v>
      </c>
      <c r="B16" s="76">
        <v>1.8</v>
      </c>
      <c r="C16" s="76">
        <v>1.89</v>
      </c>
      <c r="D16" s="77">
        <v>208</v>
      </c>
      <c r="E16" s="79" t="s">
        <v>238</v>
      </c>
      <c r="F16" s="78" t="s">
        <v>239</v>
      </c>
      <c r="H16" s="44" t="s">
        <v>270</v>
      </c>
      <c r="I16" s="41">
        <v>1.82</v>
      </c>
      <c r="J16" s="41">
        <v>2.11</v>
      </c>
      <c r="K16" s="45">
        <v>245</v>
      </c>
      <c r="L16" s="42" t="s">
        <v>238</v>
      </c>
      <c r="M16" s="43" t="s">
        <v>241</v>
      </c>
      <c r="O16" s="36" t="s">
        <v>271</v>
      </c>
      <c r="P16" s="41">
        <v>1.85</v>
      </c>
      <c r="Q16" s="41">
        <v>2.29</v>
      </c>
      <c r="R16" s="1">
        <v>155</v>
      </c>
      <c r="S16" s="291" t="s">
        <v>238</v>
      </c>
      <c r="T16" s="146" t="s">
        <v>243</v>
      </c>
    </row>
    <row r="17" spans="1:20">
      <c r="A17" s="40" t="s">
        <v>65</v>
      </c>
      <c r="B17" s="41">
        <v>1.78</v>
      </c>
      <c r="C17" s="41">
        <v>2.11</v>
      </c>
      <c r="D17" s="41">
        <v>95.8</v>
      </c>
      <c r="E17" s="42" t="s">
        <v>238</v>
      </c>
      <c r="F17" s="43" t="s">
        <v>239</v>
      </c>
      <c r="H17" s="40" t="s">
        <v>272</v>
      </c>
      <c r="I17" s="41">
        <v>1.82</v>
      </c>
      <c r="J17" s="41">
        <v>2.1800000000000002</v>
      </c>
      <c r="K17" s="41">
        <v>122</v>
      </c>
      <c r="L17" s="42" t="s">
        <v>238</v>
      </c>
      <c r="M17" s="43" t="s">
        <v>241</v>
      </c>
      <c r="O17" s="36" t="s">
        <v>273</v>
      </c>
      <c r="P17" s="41">
        <v>1.83</v>
      </c>
      <c r="Q17" s="41">
        <v>2.2799999999999998</v>
      </c>
      <c r="R17" s="41">
        <v>147</v>
      </c>
      <c r="S17" s="291" t="s">
        <v>238</v>
      </c>
      <c r="T17" s="146" t="s">
        <v>243</v>
      </c>
    </row>
    <row r="18" spans="1:20" ht="17" thickBot="1">
      <c r="A18" s="75" t="s">
        <v>68</v>
      </c>
      <c r="B18" s="76">
        <v>1.84</v>
      </c>
      <c r="C18" s="76">
        <v>1.6</v>
      </c>
      <c r="D18" s="76">
        <v>94.4</v>
      </c>
      <c r="E18" s="79" t="s">
        <v>238</v>
      </c>
      <c r="F18" s="78" t="s">
        <v>239</v>
      </c>
      <c r="H18" s="40" t="s">
        <v>274</v>
      </c>
      <c r="I18" s="41">
        <v>1.84</v>
      </c>
      <c r="J18" s="41">
        <v>2.34</v>
      </c>
      <c r="K18" s="41">
        <v>122</v>
      </c>
      <c r="L18" s="42" t="s">
        <v>238</v>
      </c>
      <c r="M18" s="43" t="s">
        <v>241</v>
      </c>
      <c r="O18" s="292" t="s">
        <v>275</v>
      </c>
      <c r="P18" s="59">
        <v>1.85</v>
      </c>
      <c r="Q18" s="59">
        <v>2.27</v>
      </c>
      <c r="R18" s="59">
        <v>173</v>
      </c>
      <c r="S18" s="293" t="s">
        <v>238</v>
      </c>
      <c r="T18" s="148" t="s">
        <v>243</v>
      </c>
    </row>
    <row r="19" spans="1:20">
      <c r="A19" s="40" t="s">
        <v>71</v>
      </c>
      <c r="B19" s="41">
        <v>1.8</v>
      </c>
      <c r="C19" s="41">
        <v>2.13</v>
      </c>
      <c r="D19" s="41">
        <v>169</v>
      </c>
      <c r="E19" s="42" t="s">
        <v>238</v>
      </c>
      <c r="F19" s="43" t="s">
        <v>239</v>
      </c>
      <c r="H19" s="40" t="s">
        <v>276</v>
      </c>
      <c r="I19" s="41">
        <v>1.82</v>
      </c>
      <c r="J19" s="41">
        <v>2.2400000000000002</v>
      </c>
      <c r="K19" s="41">
        <v>286</v>
      </c>
      <c r="L19" s="42" t="s">
        <v>238</v>
      </c>
      <c r="M19" s="43" t="s">
        <v>241</v>
      </c>
    </row>
    <row r="20" spans="1:20">
      <c r="A20" s="44" t="s">
        <v>74</v>
      </c>
      <c r="B20" s="41">
        <v>1.83</v>
      </c>
      <c r="C20" s="41">
        <v>2.2400000000000002</v>
      </c>
      <c r="D20" s="45">
        <v>126</v>
      </c>
      <c r="E20" s="42" t="s">
        <v>238</v>
      </c>
      <c r="F20" s="43" t="s">
        <v>239</v>
      </c>
      <c r="H20" s="44" t="s">
        <v>277</v>
      </c>
      <c r="I20" s="41">
        <v>1.82</v>
      </c>
      <c r="J20" s="41">
        <v>1.98</v>
      </c>
      <c r="K20" s="45">
        <v>187</v>
      </c>
      <c r="L20" s="42" t="s">
        <v>238</v>
      </c>
      <c r="M20" s="43" t="s">
        <v>241</v>
      </c>
    </row>
    <row r="21" spans="1:20">
      <c r="A21" s="46" t="s">
        <v>77</v>
      </c>
      <c r="B21" s="45">
        <v>1.81</v>
      </c>
      <c r="C21" s="45">
        <v>2.3199999999999998</v>
      </c>
      <c r="D21" s="45">
        <v>89.7</v>
      </c>
      <c r="E21" s="42" t="s">
        <v>238</v>
      </c>
      <c r="F21" s="43" t="s">
        <v>239</v>
      </c>
      <c r="H21" s="46" t="s">
        <v>278</v>
      </c>
      <c r="I21" s="45">
        <v>1.83</v>
      </c>
      <c r="J21" s="45">
        <v>2.1800000000000002</v>
      </c>
      <c r="K21" s="45">
        <v>203</v>
      </c>
      <c r="L21" s="42" t="s">
        <v>238</v>
      </c>
      <c r="M21" s="47" t="s">
        <v>241</v>
      </c>
    </row>
    <row r="22" spans="1:20">
      <c r="A22" s="40" t="s">
        <v>80</v>
      </c>
      <c r="B22" s="41">
        <v>1.83</v>
      </c>
      <c r="C22" s="41">
        <v>2.27</v>
      </c>
      <c r="D22" s="41">
        <v>211</v>
      </c>
      <c r="E22" s="42" t="s">
        <v>238</v>
      </c>
      <c r="F22" s="43" t="s">
        <v>239</v>
      </c>
      <c r="H22" s="40" t="s">
        <v>279</v>
      </c>
      <c r="I22" s="41">
        <v>1.83</v>
      </c>
      <c r="J22" s="41">
        <v>2.2200000000000002</v>
      </c>
      <c r="K22" s="41">
        <v>141</v>
      </c>
      <c r="L22" s="42" t="s">
        <v>238</v>
      </c>
      <c r="M22" s="43" t="s">
        <v>241</v>
      </c>
    </row>
    <row r="23" spans="1:20">
      <c r="A23" s="48" t="s">
        <v>83</v>
      </c>
      <c r="B23" s="41">
        <v>1.83</v>
      </c>
      <c r="C23" s="41">
        <v>2.36</v>
      </c>
      <c r="D23" s="41">
        <v>237</v>
      </c>
      <c r="E23" s="42" t="s">
        <v>238</v>
      </c>
      <c r="F23" s="43" t="s">
        <v>239</v>
      </c>
      <c r="H23" s="48" t="s">
        <v>280</v>
      </c>
      <c r="I23" s="41">
        <v>1.78</v>
      </c>
      <c r="J23" s="41">
        <v>1.65</v>
      </c>
      <c r="K23" s="41">
        <v>149</v>
      </c>
      <c r="L23" s="42" t="s">
        <v>238</v>
      </c>
      <c r="M23" s="43" t="s">
        <v>243</v>
      </c>
    </row>
    <row r="24" spans="1:20">
      <c r="A24" s="40" t="s">
        <v>86</v>
      </c>
      <c r="B24" s="41">
        <v>1.84</v>
      </c>
      <c r="C24" s="41">
        <v>2.33</v>
      </c>
      <c r="D24" s="41">
        <v>216</v>
      </c>
      <c r="E24" s="42" t="s">
        <v>238</v>
      </c>
      <c r="F24" s="43" t="s">
        <v>239</v>
      </c>
      <c r="H24" s="40" t="s">
        <v>281</v>
      </c>
      <c r="I24" s="41">
        <v>1.79</v>
      </c>
      <c r="J24" s="41">
        <v>1.86</v>
      </c>
      <c r="K24" s="41">
        <v>55.2</v>
      </c>
      <c r="L24" s="42" t="s">
        <v>238</v>
      </c>
      <c r="M24" s="43" t="s">
        <v>241</v>
      </c>
    </row>
    <row r="25" spans="1:20" ht="17" thickBot="1">
      <c r="A25" s="49" t="s">
        <v>89</v>
      </c>
      <c r="B25" s="50">
        <v>1.81</v>
      </c>
      <c r="C25" s="50">
        <v>2.2599999999999998</v>
      </c>
      <c r="D25" s="50">
        <v>124</v>
      </c>
      <c r="E25" s="51" t="s">
        <v>238</v>
      </c>
      <c r="F25" s="52" t="s">
        <v>239</v>
      </c>
      <c r="H25" s="49" t="s">
        <v>282</v>
      </c>
      <c r="I25" s="50">
        <v>1.82</v>
      </c>
      <c r="J25" s="50">
        <v>2.2200000000000002</v>
      </c>
      <c r="K25" s="50">
        <v>141</v>
      </c>
      <c r="L25" s="51" t="s">
        <v>238</v>
      </c>
      <c r="M25" s="52" t="s">
        <v>241</v>
      </c>
    </row>
    <row r="26" spans="1:20">
      <c r="A26" s="53" t="s">
        <v>92</v>
      </c>
      <c r="B26" s="54">
        <v>1.84</v>
      </c>
      <c r="C26" s="54">
        <v>2.2799999999999998</v>
      </c>
      <c r="D26" s="54">
        <v>138</v>
      </c>
      <c r="E26" s="55" t="s">
        <v>238</v>
      </c>
      <c r="F26" s="56" t="s">
        <v>243</v>
      </c>
      <c r="H26" s="53" t="s">
        <v>283</v>
      </c>
      <c r="I26" s="54">
        <v>1.82</v>
      </c>
      <c r="J26" s="54">
        <v>2.2599999999999998</v>
      </c>
      <c r="K26" s="54">
        <v>176</v>
      </c>
      <c r="L26" s="55" t="s">
        <v>238</v>
      </c>
      <c r="M26" s="56" t="s">
        <v>243</v>
      </c>
    </row>
    <row r="27" spans="1:20">
      <c r="A27" s="40" t="s">
        <v>95</v>
      </c>
      <c r="B27" s="41">
        <v>1.86</v>
      </c>
      <c r="C27" s="41">
        <v>2.2999999999999998</v>
      </c>
      <c r="D27" s="41">
        <v>191</v>
      </c>
      <c r="E27" s="45" t="s">
        <v>238</v>
      </c>
      <c r="F27" s="57" t="s">
        <v>243</v>
      </c>
      <c r="H27" s="40" t="s">
        <v>284</v>
      </c>
      <c r="I27" s="41">
        <v>1.81</v>
      </c>
      <c r="J27" s="41">
        <v>2.2799999999999998</v>
      </c>
      <c r="K27" s="41">
        <v>299</v>
      </c>
      <c r="L27" s="45" t="s">
        <v>238</v>
      </c>
      <c r="M27" s="57" t="s">
        <v>243</v>
      </c>
    </row>
    <row r="28" spans="1:20">
      <c r="A28" s="48" t="s">
        <v>98</v>
      </c>
      <c r="B28" s="45">
        <v>1.83</v>
      </c>
      <c r="C28" s="45">
        <v>2.19</v>
      </c>
      <c r="D28" s="45">
        <v>161</v>
      </c>
      <c r="E28" s="45" t="s">
        <v>238</v>
      </c>
      <c r="F28" s="47" t="s">
        <v>243</v>
      </c>
      <c r="H28" s="48" t="s">
        <v>285</v>
      </c>
      <c r="I28" s="45">
        <v>1.81</v>
      </c>
      <c r="J28" s="45">
        <v>1.92</v>
      </c>
      <c r="K28" s="45">
        <v>133</v>
      </c>
      <c r="L28" s="45" t="s">
        <v>238</v>
      </c>
      <c r="M28" s="47" t="s">
        <v>243</v>
      </c>
    </row>
    <row r="29" spans="1:20">
      <c r="A29" s="75" t="s">
        <v>101</v>
      </c>
      <c r="B29" s="76">
        <v>1.82</v>
      </c>
      <c r="C29" s="76">
        <v>1.64</v>
      </c>
      <c r="D29" s="76">
        <v>190</v>
      </c>
      <c r="E29" s="77" t="s">
        <v>238</v>
      </c>
      <c r="F29" s="78" t="s">
        <v>243</v>
      </c>
      <c r="H29" s="40" t="s">
        <v>286</v>
      </c>
      <c r="I29" s="41">
        <v>1.81</v>
      </c>
      <c r="J29" s="41">
        <v>2.2000000000000002</v>
      </c>
      <c r="K29" s="41">
        <v>279</v>
      </c>
      <c r="L29" s="45" t="s">
        <v>238</v>
      </c>
      <c r="M29" s="43" t="s">
        <v>243</v>
      </c>
    </row>
    <row r="30" spans="1:20">
      <c r="A30" s="40" t="s">
        <v>103</v>
      </c>
      <c r="B30" s="41">
        <v>1.83</v>
      </c>
      <c r="C30" s="41">
        <v>2.31</v>
      </c>
      <c r="D30" s="41">
        <v>223</v>
      </c>
      <c r="E30" s="45" t="s">
        <v>238</v>
      </c>
      <c r="F30" s="43" t="s">
        <v>243</v>
      </c>
      <c r="H30" s="40" t="s">
        <v>287</v>
      </c>
      <c r="I30" s="41">
        <v>1.83</v>
      </c>
      <c r="J30" s="41">
        <v>2.31</v>
      </c>
      <c r="K30" s="41">
        <v>231</v>
      </c>
      <c r="L30" s="45" t="s">
        <v>238</v>
      </c>
      <c r="M30" s="43" t="s">
        <v>243</v>
      </c>
    </row>
    <row r="31" spans="1:20">
      <c r="A31" s="44" t="s">
        <v>106</v>
      </c>
      <c r="B31" s="41">
        <v>1.84</v>
      </c>
      <c r="C31" s="41">
        <v>2.23</v>
      </c>
      <c r="D31" s="41">
        <v>215</v>
      </c>
      <c r="E31" s="45" t="s">
        <v>238</v>
      </c>
      <c r="F31" s="43" t="s">
        <v>243</v>
      </c>
      <c r="H31" s="44" t="s">
        <v>288</v>
      </c>
      <c r="I31" s="41">
        <v>1.82</v>
      </c>
      <c r="J31" s="41">
        <v>2.2999999999999998</v>
      </c>
      <c r="K31" s="41">
        <v>251</v>
      </c>
      <c r="L31" s="45" t="s">
        <v>238</v>
      </c>
      <c r="M31" s="43" t="s">
        <v>243</v>
      </c>
    </row>
    <row r="32" spans="1:20">
      <c r="A32" s="40" t="s">
        <v>109</v>
      </c>
      <c r="B32" s="41">
        <v>1.82</v>
      </c>
      <c r="C32" s="41">
        <v>2.0499999999999998</v>
      </c>
      <c r="D32" s="45">
        <v>220</v>
      </c>
      <c r="E32" s="45" t="s">
        <v>238</v>
      </c>
      <c r="F32" s="47" t="s">
        <v>243</v>
      </c>
      <c r="H32" s="40" t="s">
        <v>289</v>
      </c>
      <c r="I32" s="41">
        <v>1.83</v>
      </c>
      <c r="J32" s="41">
        <v>2.2799999999999998</v>
      </c>
      <c r="K32" s="45">
        <v>199</v>
      </c>
      <c r="L32" s="45" t="s">
        <v>238</v>
      </c>
      <c r="M32" s="47" t="s">
        <v>243</v>
      </c>
    </row>
    <row r="33" spans="1:13">
      <c r="A33" s="40" t="s">
        <v>112</v>
      </c>
      <c r="B33" s="41">
        <v>1.81</v>
      </c>
      <c r="C33" s="41">
        <v>2.17</v>
      </c>
      <c r="D33" s="64">
        <v>317</v>
      </c>
      <c r="E33" s="45" t="s">
        <v>238</v>
      </c>
      <c r="F33" s="47" t="s">
        <v>243</v>
      </c>
      <c r="H33" s="40" t="s">
        <v>290</v>
      </c>
      <c r="I33" s="41">
        <v>1.83</v>
      </c>
      <c r="J33" s="41">
        <v>2.2799999999999998</v>
      </c>
      <c r="K33" s="64">
        <v>164</v>
      </c>
      <c r="L33" s="45" t="s">
        <v>238</v>
      </c>
      <c r="M33" s="47" t="s">
        <v>243</v>
      </c>
    </row>
    <row r="34" spans="1:13">
      <c r="A34" s="40" t="s">
        <v>115</v>
      </c>
      <c r="B34" s="41">
        <v>1.83</v>
      </c>
      <c r="C34" s="41">
        <v>2.12</v>
      </c>
      <c r="D34" s="41">
        <v>270</v>
      </c>
      <c r="E34" s="45" t="s">
        <v>238</v>
      </c>
      <c r="F34" s="43" t="s">
        <v>243</v>
      </c>
      <c r="H34" s="40" t="s">
        <v>291</v>
      </c>
      <c r="I34" s="41">
        <v>1.82</v>
      </c>
      <c r="J34" s="41">
        <v>2.2000000000000002</v>
      </c>
      <c r="K34" s="41">
        <v>198</v>
      </c>
      <c r="L34" s="45" t="s">
        <v>238</v>
      </c>
      <c r="M34" s="43" t="s">
        <v>243</v>
      </c>
    </row>
    <row r="35" spans="1:13">
      <c r="A35" s="40" t="s">
        <v>118</v>
      </c>
      <c r="B35" s="41">
        <v>1.83</v>
      </c>
      <c r="C35" s="41">
        <v>2.04</v>
      </c>
      <c r="D35" s="41">
        <v>266</v>
      </c>
      <c r="E35" s="45" t="s">
        <v>238</v>
      </c>
      <c r="F35" s="43" t="s">
        <v>243</v>
      </c>
      <c r="H35" s="40" t="s">
        <v>292</v>
      </c>
      <c r="I35" s="41">
        <v>1.83</v>
      </c>
      <c r="J35" s="41">
        <v>2.2599999999999998</v>
      </c>
      <c r="K35" s="41">
        <v>258</v>
      </c>
      <c r="L35" s="45" t="s">
        <v>238</v>
      </c>
      <c r="M35" s="43" t="s">
        <v>243</v>
      </c>
    </row>
    <row r="36" spans="1:13">
      <c r="A36" s="40" t="s">
        <v>121</v>
      </c>
      <c r="B36" s="41">
        <v>1.8</v>
      </c>
      <c r="C36" s="41">
        <v>2.16</v>
      </c>
      <c r="D36" s="41">
        <v>123</v>
      </c>
      <c r="E36" s="45" t="s">
        <v>238</v>
      </c>
      <c r="F36" s="43" t="s">
        <v>243</v>
      </c>
      <c r="H36" s="40" t="s">
        <v>293</v>
      </c>
      <c r="I36" s="41">
        <v>1.82</v>
      </c>
      <c r="J36" s="41">
        <v>2.25</v>
      </c>
      <c r="K36" s="41">
        <v>303</v>
      </c>
      <c r="L36" s="45" t="s">
        <v>238</v>
      </c>
      <c r="M36" s="43" t="s">
        <v>243</v>
      </c>
    </row>
    <row r="37" spans="1:13">
      <c r="A37" s="40" t="s">
        <v>124</v>
      </c>
      <c r="B37" s="41">
        <v>1.81</v>
      </c>
      <c r="C37" s="41">
        <v>2.15</v>
      </c>
      <c r="D37" s="41">
        <v>138</v>
      </c>
      <c r="E37" s="45" t="s">
        <v>238</v>
      </c>
      <c r="F37" s="43" t="s">
        <v>243</v>
      </c>
      <c r="H37" s="40" t="s">
        <v>294</v>
      </c>
      <c r="I37" s="41">
        <v>1.84</v>
      </c>
      <c r="J37" s="41">
        <v>2.2599999999999998</v>
      </c>
      <c r="K37" s="41">
        <v>201</v>
      </c>
      <c r="L37" s="45" t="s">
        <v>238</v>
      </c>
      <c r="M37" s="43" t="s">
        <v>243</v>
      </c>
    </row>
    <row r="38" spans="1:13">
      <c r="A38" s="40" t="s">
        <v>127</v>
      </c>
      <c r="B38" s="41">
        <v>1.79</v>
      </c>
      <c r="C38" s="41">
        <v>2.14</v>
      </c>
      <c r="D38" s="41">
        <v>185</v>
      </c>
      <c r="E38" s="45" t="s">
        <v>238</v>
      </c>
      <c r="F38" s="43" t="s">
        <v>243</v>
      </c>
      <c r="H38" s="40" t="s">
        <v>295</v>
      </c>
      <c r="I38" s="41">
        <v>1.76</v>
      </c>
      <c r="J38" s="41">
        <v>2.2999999999999998</v>
      </c>
      <c r="K38" s="41">
        <v>49</v>
      </c>
      <c r="L38" s="45" t="s">
        <v>238</v>
      </c>
      <c r="M38" s="43" t="s">
        <v>243</v>
      </c>
    </row>
    <row r="39" spans="1:13">
      <c r="A39" s="40" t="s">
        <v>129</v>
      </c>
      <c r="B39" s="41">
        <v>1.79</v>
      </c>
      <c r="C39" s="41">
        <v>2.08</v>
      </c>
      <c r="D39" s="41">
        <v>133</v>
      </c>
      <c r="E39" s="45" t="s">
        <v>238</v>
      </c>
      <c r="F39" s="43" t="s">
        <v>243</v>
      </c>
      <c r="H39" s="40" t="s">
        <v>296</v>
      </c>
      <c r="I39" s="41">
        <v>1.82</v>
      </c>
      <c r="J39" s="41">
        <v>2.16</v>
      </c>
      <c r="K39" s="41">
        <v>128</v>
      </c>
      <c r="L39" s="45" t="s">
        <v>238</v>
      </c>
      <c r="M39" s="43" t="s">
        <v>243</v>
      </c>
    </row>
    <row r="40" spans="1:13">
      <c r="A40" s="40" t="s">
        <v>132</v>
      </c>
      <c r="B40" s="41">
        <v>1.81</v>
      </c>
      <c r="C40" s="41">
        <v>2.09</v>
      </c>
      <c r="D40" s="41">
        <v>180</v>
      </c>
      <c r="E40" s="45" t="s">
        <v>238</v>
      </c>
      <c r="F40" s="43" t="s">
        <v>243</v>
      </c>
      <c r="H40" s="40" t="s">
        <v>297</v>
      </c>
      <c r="I40" s="41">
        <v>1.82</v>
      </c>
      <c r="J40" s="41">
        <v>2.02</v>
      </c>
      <c r="K40" s="41">
        <v>236</v>
      </c>
      <c r="L40" s="45" t="s">
        <v>238</v>
      </c>
      <c r="M40" s="43" t="s">
        <v>243</v>
      </c>
    </row>
    <row r="41" spans="1:13">
      <c r="A41" s="46" t="s">
        <v>135</v>
      </c>
      <c r="B41" s="41">
        <v>1.79</v>
      </c>
      <c r="C41" s="41">
        <v>1.96</v>
      </c>
      <c r="D41" s="64">
        <v>154</v>
      </c>
      <c r="E41" s="45" t="s">
        <v>238</v>
      </c>
      <c r="F41" s="47" t="s">
        <v>243</v>
      </c>
      <c r="H41" s="46" t="s">
        <v>298</v>
      </c>
      <c r="I41" s="41">
        <v>1.83</v>
      </c>
      <c r="J41" s="41">
        <v>2.12</v>
      </c>
      <c r="K41" s="64">
        <v>288</v>
      </c>
      <c r="L41" s="45" t="s">
        <v>238</v>
      </c>
      <c r="M41" s="47" t="s">
        <v>243</v>
      </c>
    </row>
    <row r="42" spans="1:13">
      <c r="A42" s="40" t="s">
        <v>138</v>
      </c>
      <c r="B42" s="41">
        <v>1.79</v>
      </c>
      <c r="C42" s="41">
        <v>1.97</v>
      </c>
      <c r="D42" s="41">
        <v>115</v>
      </c>
      <c r="E42" s="45" t="s">
        <v>238</v>
      </c>
      <c r="F42" s="43" t="s">
        <v>243</v>
      </c>
      <c r="H42" s="40" t="s">
        <v>299</v>
      </c>
      <c r="I42" s="41">
        <v>1.82</v>
      </c>
      <c r="J42" s="41">
        <v>2.1800000000000002</v>
      </c>
      <c r="K42" s="41">
        <v>173</v>
      </c>
      <c r="L42" s="45" t="s">
        <v>238</v>
      </c>
      <c r="M42" s="43" t="s">
        <v>243</v>
      </c>
    </row>
    <row r="43" spans="1:13">
      <c r="A43" s="40" t="s">
        <v>141</v>
      </c>
      <c r="B43" s="41">
        <v>1.81</v>
      </c>
      <c r="C43" s="41">
        <v>2.02</v>
      </c>
      <c r="D43" s="41">
        <v>177</v>
      </c>
      <c r="E43" s="45" t="s">
        <v>238</v>
      </c>
      <c r="F43" s="43" t="s">
        <v>243</v>
      </c>
      <c r="H43" s="40" t="s">
        <v>300</v>
      </c>
      <c r="I43" s="41">
        <v>1.83</v>
      </c>
      <c r="J43" s="41">
        <v>2.16</v>
      </c>
      <c r="K43" s="41">
        <v>194</v>
      </c>
      <c r="L43" s="45" t="s">
        <v>238</v>
      </c>
      <c r="M43" s="43" t="s">
        <v>243</v>
      </c>
    </row>
    <row r="44" spans="1:13">
      <c r="A44" s="40" t="s">
        <v>144</v>
      </c>
      <c r="B44" s="41">
        <v>1.85</v>
      </c>
      <c r="C44" s="41">
        <v>2.2200000000000002</v>
      </c>
      <c r="D44" s="41">
        <v>229</v>
      </c>
      <c r="E44" s="45" t="s">
        <v>238</v>
      </c>
      <c r="F44" s="43" t="s">
        <v>243</v>
      </c>
      <c r="H44" s="40" t="s">
        <v>301</v>
      </c>
      <c r="I44" s="41">
        <v>1.82</v>
      </c>
      <c r="J44" s="41">
        <v>2.17</v>
      </c>
      <c r="K44" s="41">
        <v>152</v>
      </c>
      <c r="L44" s="45" t="s">
        <v>238</v>
      </c>
      <c r="M44" s="43" t="s">
        <v>243</v>
      </c>
    </row>
    <row r="45" spans="1:13">
      <c r="A45" s="40" t="s">
        <v>147</v>
      </c>
      <c r="B45" s="41">
        <v>1.85</v>
      </c>
      <c r="C45" s="41">
        <v>2.31</v>
      </c>
      <c r="D45" s="41">
        <v>140</v>
      </c>
      <c r="E45" s="45" t="s">
        <v>238</v>
      </c>
      <c r="F45" s="43" t="s">
        <v>243</v>
      </c>
      <c r="H45" s="40" t="s">
        <v>302</v>
      </c>
      <c r="I45" s="41">
        <v>1.84</v>
      </c>
      <c r="J45" s="41">
        <v>2.11</v>
      </c>
      <c r="K45" s="41">
        <v>170</v>
      </c>
      <c r="L45" s="45" t="s">
        <v>238</v>
      </c>
      <c r="M45" s="43" t="s">
        <v>243</v>
      </c>
    </row>
    <row r="46" spans="1:13">
      <c r="A46" s="40" t="s">
        <v>150</v>
      </c>
      <c r="B46" s="41">
        <v>1.83</v>
      </c>
      <c r="C46" s="41">
        <v>2.2599999999999998</v>
      </c>
      <c r="D46" s="41">
        <v>91.8</v>
      </c>
      <c r="E46" s="45" t="s">
        <v>238</v>
      </c>
      <c r="F46" s="43" t="s">
        <v>243</v>
      </c>
      <c r="H46" s="40" t="s">
        <v>303</v>
      </c>
      <c r="I46" s="41">
        <v>1.82</v>
      </c>
      <c r="J46" s="41">
        <v>2.27</v>
      </c>
      <c r="K46" s="41">
        <v>141</v>
      </c>
      <c r="L46" s="45" t="s">
        <v>238</v>
      </c>
      <c r="M46" s="43" t="s">
        <v>243</v>
      </c>
    </row>
    <row r="47" spans="1:13">
      <c r="A47" s="40" t="s">
        <v>152</v>
      </c>
      <c r="B47" s="41">
        <v>1.83</v>
      </c>
      <c r="C47" s="41">
        <v>2.27</v>
      </c>
      <c r="D47" s="41">
        <v>201</v>
      </c>
      <c r="E47" s="45" t="s">
        <v>238</v>
      </c>
      <c r="F47" s="43" t="s">
        <v>243</v>
      </c>
      <c r="H47" s="40" t="s">
        <v>304</v>
      </c>
      <c r="I47" s="41">
        <v>1.84</v>
      </c>
      <c r="J47" s="41">
        <v>2.2799999999999998</v>
      </c>
      <c r="K47" s="41">
        <v>207</v>
      </c>
      <c r="L47" s="45" t="s">
        <v>238</v>
      </c>
      <c r="M47" s="43" t="s">
        <v>243</v>
      </c>
    </row>
    <row r="48" spans="1:13">
      <c r="A48" s="40" t="s">
        <v>155</v>
      </c>
      <c r="B48" s="41">
        <v>1.81</v>
      </c>
      <c r="C48" s="41">
        <v>2.13</v>
      </c>
      <c r="D48" s="41">
        <v>230</v>
      </c>
      <c r="E48" s="45" t="s">
        <v>238</v>
      </c>
      <c r="F48" s="43" t="s">
        <v>243</v>
      </c>
      <c r="H48" s="40" t="s">
        <v>305</v>
      </c>
      <c r="I48" s="41">
        <v>1.83</v>
      </c>
      <c r="J48" s="41">
        <v>2.2599999999999998</v>
      </c>
      <c r="K48" s="41">
        <v>144</v>
      </c>
      <c r="L48" s="45" t="s">
        <v>238</v>
      </c>
      <c r="M48" s="43" t="s">
        <v>243</v>
      </c>
    </row>
    <row r="49" spans="1:13" ht="17" thickBot="1">
      <c r="A49" s="58" t="s">
        <v>158</v>
      </c>
      <c r="B49" s="59">
        <v>1.86</v>
      </c>
      <c r="C49" s="59">
        <v>2.36</v>
      </c>
      <c r="D49" s="59">
        <v>483</v>
      </c>
      <c r="E49" s="60" t="s">
        <v>238</v>
      </c>
      <c r="F49" s="52" t="s">
        <v>243</v>
      </c>
      <c r="H49" s="58" t="s">
        <v>306</v>
      </c>
      <c r="I49" s="59">
        <v>1.82</v>
      </c>
      <c r="J49" s="59">
        <v>2.2999999999999998</v>
      </c>
      <c r="K49" s="59">
        <v>211</v>
      </c>
      <c r="L49" s="60" t="s">
        <v>238</v>
      </c>
      <c r="M49" s="52" t="s">
        <v>243</v>
      </c>
    </row>
    <row r="50" spans="1:13" ht="17" thickTop="1">
      <c r="A50" s="36" t="s">
        <v>161</v>
      </c>
      <c r="B50" s="37">
        <v>1.86</v>
      </c>
      <c r="C50" s="37">
        <v>2.17</v>
      </c>
      <c r="D50" s="37">
        <v>430</v>
      </c>
      <c r="E50" s="61" t="s">
        <v>238</v>
      </c>
      <c r="F50" s="65" t="s">
        <v>239</v>
      </c>
      <c r="H50" s="36" t="s">
        <v>307</v>
      </c>
      <c r="I50" s="37">
        <v>1.83</v>
      </c>
      <c r="J50" s="37">
        <v>2.2000000000000002</v>
      </c>
      <c r="K50" s="37">
        <v>339</v>
      </c>
      <c r="L50" s="61" t="s">
        <v>238</v>
      </c>
      <c r="M50" s="39" t="s">
        <v>241</v>
      </c>
    </row>
    <row r="51" spans="1:13">
      <c r="A51" s="40" t="s">
        <v>163</v>
      </c>
      <c r="B51" s="41">
        <v>1.83</v>
      </c>
      <c r="C51" s="41">
        <v>2.23</v>
      </c>
      <c r="D51" s="41">
        <v>471</v>
      </c>
      <c r="E51" s="45" t="s">
        <v>238</v>
      </c>
      <c r="F51" s="43" t="s">
        <v>239</v>
      </c>
      <c r="H51" s="40" t="s">
        <v>308</v>
      </c>
      <c r="I51" s="41">
        <v>1.82</v>
      </c>
      <c r="J51" s="41">
        <v>2.1800000000000002</v>
      </c>
      <c r="K51" s="41">
        <v>211</v>
      </c>
      <c r="L51" s="45" t="s">
        <v>238</v>
      </c>
      <c r="M51" s="43" t="s">
        <v>241</v>
      </c>
    </row>
    <row r="52" spans="1:13">
      <c r="A52" s="44" t="s">
        <v>165</v>
      </c>
      <c r="B52" s="45">
        <v>1.9</v>
      </c>
      <c r="C52" s="45">
        <v>2.2200000000000002</v>
      </c>
      <c r="D52" s="64">
        <v>215</v>
      </c>
      <c r="E52" s="45" t="s">
        <v>238</v>
      </c>
      <c r="F52" s="43" t="s">
        <v>239</v>
      </c>
      <c r="H52" s="44" t="s">
        <v>309</v>
      </c>
      <c r="I52" s="45">
        <v>1.83</v>
      </c>
      <c r="J52" s="45">
        <v>2.27</v>
      </c>
      <c r="K52" s="64">
        <v>260</v>
      </c>
      <c r="L52" s="45" t="s">
        <v>238</v>
      </c>
      <c r="M52" s="43" t="s">
        <v>241</v>
      </c>
    </row>
    <row r="53" spans="1:13">
      <c r="A53" s="40" t="s">
        <v>168</v>
      </c>
      <c r="B53" s="41">
        <v>1.85</v>
      </c>
      <c r="C53" s="41">
        <v>2.25</v>
      </c>
      <c r="D53" s="41">
        <v>444</v>
      </c>
      <c r="E53" s="45" t="s">
        <v>238</v>
      </c>
      <c r="F53" s="43" t="s">
        <v>239</v>
      </c>
      <c r="H53" s="40" t="s">
        <v>310</v>
      </c>
      <c r="I53" s="41">
        <v>1.82</v>
      </c>
      <c r="J53" s="41">
        <v>2.12</v>
      </c>
      <c r="K53" s="41">
        <v>218</v>
      </c>
      <c r="L53" s="45" t="s">
        <v>238</v>
      </c>
      <c r="M53" s="43" t="s">
        <v>241</v>
      </c>
    </row>
    <row r="54" spans="1:13">
      <c r="A54" s="40" t="s">
        <v>171</v>
      </c>
      <c r="B54" s="41">
        <v>1.88</v>
      </c>
      <c r="C54" s="41">
        <v>2.2599999999999998</v>
      </c>
      <c r="D54" s="41">
        <v>357</v>
      </c>
      <c r="E54" s="45" t="s">
        <v>238</v>
      </c>
      <c r="F54" s="43" t="s">
        <v>239</v>
      </c>
      <c r="H54" s="40" t="s">
        <v>311</v>
      </c>
      <c r="I54" s="41">
        <v>1.84</v>
      </c>
      <c r="J54" s="41">
        <v>2.17</v>
      </c>
      <c r="K54" s="41">
        <v>178</v>
      </c>
      <c r="L54" s="45" t="s">
        <v>238</v>
      </c>
      <c r="M54" s="43" t="s">
        <v>241</v>
      </c>
    </row>
    <row r="55" spans="1:13">
      <c r="A55" s="40" t="s">
        <v>173</v>
      </c>
      <c r="B55" s="41">
        <v>1.86</v>
      </c>
      <c r="C55" s="41">
        <v>2.2599999999999998</v>
      </c>
      <c r="D55" s="41">
        <v>451</v>
      </c>
      <c r="E55" s="45" t="s">
        <v>238</v>
      </c>
      <c r="F55" s="43" t="s">
        <v>239</v>
      </c>
      <c r="H55" s="40" t="s">
        <v>312</v>
      </c>
      <c r="I55" s="41">
        <v>1.82</v>
      </c>
      <c r="J55" s="41">
        <v>2.21</v>
      </c>
      <c r="K55" s="41">
        <v>205</v>
      </c>
      <c r="L55" s="45" t="s">
        <v>238</v>
      </c>
      <c r="M55" s="43" t="s">
        <v>241</v>
      </c>
    </row>
    <row r="56" spans="1:13">
      <c r="A56" s="40" t="s">
        <v>175</v>
      </c>
      <c r="B56" s="41">
        <v>1.85</v>
      </c>
      <c r="C56" s="41">
        <v>2.14</v>
      </c>
      <c r="D56" s="41">
        <v>330</v>
      </c>
      <c r="E56" s="45" t="s">
        <v>238</v>
      </c>
      <c r="F56" s="43" t="s">
        <v>239</v>
      </c>
      <c r="H56" s="40" t="s">
        <v>313</v>
      </c>
      <c r="I56" s="41">
        <v>1.83</v>
      </c>
      <c r="J56" s="41">
        <v>2.19</v>
      </c>
      <c r="K56" s="41">
        <v>210</v>
      </c>
      <c r="L56" s="45" t="s">
        <v>238</v>
      </c>
      <c r="M56" s="43" t="s">
        <v>241</v>
      </c>
    </row>
    <row r="57" spans="1:13">
      <c r="A57" s="40" t="s">
        <v>177</v>
      </c>
      <c r="B57" s="41">
        <v>1.85</v>
      </c>
      <c r="C57" s="41">
        <v>2.2000000000000002</v>
      </c>
      <c r="D57" s="41">
        <v>515</v>
      </c>
      <c r="E57" s="45" t="s">
        <v>238</v>
      </c>
      <c r="F57" s="43" t="s">
        <v>239</v>
      </c>
      <c r="H57" s="40" t="s">
        <v>314</v>
      </c>
      <c r="I57" s="41">
        <v>1.82</v>
      </c>
      <c r="J57" s="41">
        <v>2.2400000000000002</v>
      </c>
      <c r="K57" s="41">
        <v>270</v>
      </c>
      <c r="L57" s="45" t="s">
        <v>238</v>
      </c>
      <c r="M57" s="47" t="s">
        <v>241</v>
      </c>
    </row>
    <row r="58" spans="1:13">
      <c r="A58" s="40" t="s">
        <v>180</v>
      </c>
      <c r="B58" s="41">
        <v>1.89</v>
      </c>
      <c r="C58" s="41">
        <v>2.2400000000000002</v>
      </c>
      <c r="D58" s="41">
        <v>362</v>
      </c>
      <c r="E58" s="45" t="s">
        <v>238</v>
      </c>
      <c r="F58" s="43" t="s">
        <v>239</v>
      </c>
      <c r="H58" s="40" t="s">
        <v>315</v>
      </c>
      <c r="I58" s="41">
        <v>1.82</v>
      </c>
      <c r="J58" s="41">
        <v>2.2000000000000002</v>
      </c>
      <c r="K58" s="41">
        <v>188</v>
      </c>
      <c r="L58" s="45" t="s">
        <v>238</v>
      </c>
      <c r="M58" s="43" t="s">
        <v>241</v>
      </c>
    </row>
    <row r="59" spans="1:13">
      <c r="A59" s="40" t="s">
        <v>183</v>
      </c>
      <c r="B59" s="41">
        <v>1.88</v>
      </c>
      <c r="C59" s="41">
        <v>2.2000000000000002</v>
      </c>
      <c r="D59" s="41">
        <v>240</v>
      </c>
      <c r="E59" s="45" t="s">
        <v>238</v>
      </c>
      <c r="F59" s="43" t="s">
        <v>239</v>
      </c>
      <c r="H59" s="40" t="s">
        <v>316</v>
      </c>
      <c r="I59" s="41">
        <v>1.83</v>
      </c>
      <c r="J59" s="41">
        <v>2.16</v>
      </c>
      <c r="K59" s="41">
        <v>231</v>
      </c>
      <c r="L59" s="45" t="s">
        <v>238</v>
      </c>
      <c r="M59" s="43" t="s">
        <v>241</v>
      </c>
    </row>
    <row r="60" spans="1:13">
      <c r="A60" s="40" t="s">
        <v>185</v>
      </c>
      <c r="B60" s="41">
        <v>1.86</v>
      </c>
      <c r="C60" s="41">
        <v>2.14</v>
      </c>
      <c r="D60" s="41">
        <v>308</v>
      </c>
      <c r="E60" s="45" t="s">
        <v>238</v>
      </c>
      <c r="F60" s="43" t="s">
        <v>239</v>
      </c>
      <c r="H60" s="40" t="s">
        <v>317</v>
      </c>
      <c r="I60" s="41">
        <v>1.83</v>
      </c>
      <c r="J60" s="41">
        <v>2.2200000000000002</v>
      </c>
      <c r="K60" s="41">
        <v>195</v>
      </c>
      <c r="L60" s="45" t="s">
        <v>238</v>
      </c>
      <c r="M60" s="43" t="s">
        <v>241</v>
      </c>
    </row>
    <row r="61" spans="1:13">
      <c r="A61" s="40" t="s">
        <v>188</v>
      </c>
      <c r="B61" s="41">
        <v>1.86</v>
      </c>
      <c r="C61" s="41">
        <v>2.33</v>
      </c>
      <c r="D61" s="41">
        <v>402</v>
      </c>
      <c r="E61" s="45" t="s">
        <v>238</v>
      </c>
      <c r="F61" s="43" t="s">
        <v>239</v>
      </c>
      <c r="H61" s="40" t="s">
        <v>318</v>
      </c>
      <c r="I61" s="41">
        <v>1.83</v>
      </c>
      <c r="J61" s="41">
        <v>2.17</v>
      </c>
      <c r="K61" s="41">
        <v>282</v>
      </c>
      <c r="L61" s="45" t="s">
        <v>238</v>
      </c>
      <c r="M61" s="47" t="s">
        <v>241</v>
      </c>
    </row>
    <row r="62" spans="1:13">
      <c r="A62" s="40" t="s">
        <v>191</v>
      </c>
      <c r="B62" s="41">
        <v>1.87</v>
      </c>
      <c r="C62" s="41">
        <v>2.3199999999999998</v>
      </c>
      <c r="D62" s="41">
        <v>622</v>
      </c>
      <c r="E62" s="45" t="s">
        <v>238</v>
      </c>
      <c r="F62" s="43" t="s">
        <v>239</v>
      </c>
      <c r="H62" s="40" t="s">
        <v>319</v>
      </c>
      <c r="I62" s="41">
        <v>1.82</v>
      </c>
      <c r="J62" s="41">
        <v>2.0699999999999998</v>
      </c>
      <c r="K62" s="41">
        <v>257</v>
      </c>
      <c r="L62" s="45" t="s">
        <v>238</v>
      </c>
      <c r="M62" s="43" t="s">
        <v>241</v>
      </c>
    </row>
    <row r="63" spans="1:13">
      <c r="A63" s="40" t="s">
        <v>193</v>
      </c>
      <c r="B63" s="41">
        <v>1.86</v>
      </c>
      <c r="C63" s="41">
        <v>2.2799999999999998</v>
      </c>
      <c r="D63" s="41">
        <v>396</v>
      </c>
      <c r="E63" s="45" t="s">
        <v>238</v>
      </c>
      <c r="F63" s="43" t="s">
        <v>239</v>
      </c>
      <c r="H63" s="40" t="s">
        <v>320</v>
      </c>
      <c r="I63" s="41">
        <v>1.82</v>
      </c>
      <c r="J63" s="41">
        <v>2.0099999999999998</v>
      </c>
      <c r="K63" s="41">
        <v>200</v>
      </c>
      <c r="L63" s="45" t="s">
        <v>238</v>
      </c>
      <c r="M63" s="43" t="s">
        <v>241</v>
      </c>
    </row>
    <row r="64" spans="1:13">
      <c r="A64" s="40" t="s">
        <v>196</v>
      </c>
      <c r="B64" s="41">
        <v>1.87</v>
      </c>
      <c r="C64" s="41">
        <v>2.2999999999999998</v>
      </c>
      <c r="D64" s="41">
        <v>389</v>
      </c>
      <c r="E64" s="45" t="s">
        <v>238</v>
      </c>
      <c r="F64" s="43" t="s">
        <v>243</v>
      </c>
      <c r="H64" s="40" t="s">
        <v>321</v>
      </c>
      <c r="I64" s="41">
        <v>1.83</v>
      </c>
      <c r="J64" s="41">
        <v>2.13</v>
      </c>
      <c r="K64" s="41">
        <v>195</v>
      </c>
      <c r="L64" s="45" t="s">
        <v>238</v>
      </c>
      <c r="M64" s="43" t="s">
        <v>241</v>
      </c>
    </row>
    <row r="65" spans="1:13">
      <c r="A65" s="40" t="s">
        <v>199</v>
      </c>
      <c r="B65" s="41">
        <v>1.93</v>
      </c>
      <c r="C65" s="41">
        <v>2.34</v>
      </c>
      <c r="D65" s="41">
        <v>439</v>
      </c>
      <c r="E65" s="45" t="s">
        <v>238</v>
      </c>
      <c r="F65" s="43" t="s">
        <v>243</v>
      </c>
      <c r="H65" s="40" t="s">
        <v>322</v>
      </c>
      <c r="I65" s="41">
        <v>1.82</v>
      </c>
      <c r="J65" s="41">
        <v>2.16</v>
      </c>
      <c r="K65" s="41">
        <v>217</v>
      </c>
      <c r="L65" s="45" t="s">
        <v>238</v>
      </c>
      <c r="M65" s="43" t="s">
        <v>241</v>
      </c>
    </row>
    <row r="66" spans="1:13">
      <c r="A66" s="40" t="s">
        <v>202</v>
      </c>
      <c r="B66" s="41">
        <v>1.83</v>
      </c>
      <c r="C66" s="41">
        <v>2.23</v>
      </c>
      <c r="D66" s="41">
        <v>404</v>
      </c>
      <c r="E66" s="45" t="s">
        <v>238</v>
      </c>
      <c r="F66" s="43" t="s">
        <v>243</v>
      </c>
      <c r="H66" s="40" t="s">
        <v>323</v>
      </c>
      <c r="I66" s="41">
        <v>1.81</v>
      </c>
      <c r="J66" s="41">
        <v>1.7</v>
      </c>
      <c r="K66" s="41">
        <v>212</v>
      </c>
      <c r="L66" s="45" t="s">
        <v>238</v>
      </c>
      <c r="M66" s="43" t="s">
        <v>241</v>
      </c>
    </row>
    <row r="67" spans="1:13">
      <c r="A67" s="40" t="s">
        <v>204</v>
      </c>
      <c r="B67" s="41">
        <v>1.89</v>
      </c>
      <c r="C67" s="41">
        <v>2.31</v>
      </c>
      <c r="D67" s="41">
        <v>424</v>
      </c>
      <c r="E67" s="45" t="s">
        <v>238</v>
      </c>
      <c r="F67" s="43" t="s">
        <v>243</v>
      </c>
      <c r="H67" s="40" t="s">
        <v>324</v>
      </c>
      <c r="I67" s="41">
        <v>1.8</v>
      </c>
      <c r="J67" s="41">
        <v>1.98</v>
      </c>
      <c r="K67" s="41">
        <v>221</v>
      </c>
      <c r="L67" s="45" t="s">
        <v>238</v>
      </c>
      <c r="M67" s="43" t="s">
        <v>241</v>
      </c>
    </row>
    <row r="68" spans="1:13">
      <c r="A68" s="40" t="s">
        <v>207</v>
      </c>
      <c r="B68" s="41">
        <v>1.88</v>
      </c>
      <c r="C68" s="41">
        <v>2.2799999999999998</v>
      </c>
      <c r="D68" s="41">
        <v>373</v>
      </c>
      <c r="E68" s="45" t="s">
        <v>238</v>
      </c>
      <c r="F68" s="43" t="s">
        <v>243</v>
      </c>
      <c r="H68" s="40" t="s">
        <v>325</v>
      </c>
      <c r="I68" s="41">
        <v>1.81</v>
      </c>
      <c r="J68" s="41">
        <v>1.98</v>
      </c>
      <c r="K68" s="41">
        <v>238</v>
      </c>
      <c r="L68" s="45" t="s">
        <v>238</v>
      </c>
      <c r="M68" s="43" t="s">
        <v>241</v>
      </c>
    </row>
    <row r="69" spans="1:13">
      <c r="A69" s="40" t="s">
        <v>209</v>
      </c>
      <c r="B69" s="41">
        <v>1.89</v>
      </c>
      <c r="C69" s="41">
        <v>2.2400000000000002</v>
      </c>
      <c r="D69" s="41">
        <v>386</v>
      </c>
      <c r="E69" s="45" t="s">
        <v>238</v>
      </c>
      <c r="F69" s="47" t="s">
        <v>243</v>
      </c>
      <c r="H69" s="40" t="s">
        <v>326</v>
      </c>
      <c r="I69" s="41">
        <v>1.83</v>
      </c>
      <c r="J69" s="41">
        <v>2.27</v>
      </c>
      <c r="K69" s="41">
        <v>260</v>
      </c>
      <c r="L69" s="45" t="s">
        <v>238</v>
      </c>
      <c r="M69" s="47" t="s">
        <v>241</v>
      </c>
    </row>
    <row r="70" spans="1:13">
      <c r="A70" s="40" t="s">
        <v>212</v>
      </c>
      <c r="B70" s="41">
        <v>1.89</v>
      </c>
      <c r="C70" s="41">
        <v>2.2999999999999998</v>
      </c>
      <c r="D70" s="41">
        <v>667</v>
      </c>
      <c r="E70" s="45" t="s">
        <v>238</v>
      </c>
      <c r="F70" s="43" t="s">
        <v>243</v>
      </c>
      <c r="H70" s="40" t="s">
        <v>327</v>
      </c>
      <c r="I70" s="41">
        <v>1.82</v>
      </c>
      <c r="J70" s="41">
        <v>2</v>
      </c>
      <c r="K70" s="41">
        <v>202</v>
      </c>
      <c r="L70" s="45" t="s">
        <v>238</v>
      </c>
      <c r="M70" s="43" t="s">
        <v>241</v>
      </c>
    </row>
    <row r="71" spans="1:13">
      <c r="A71" s="40" t="s">
        <v>214</v>
      </c>
      <c r="B71" s="41">
        <v>1.86</v>
      </c>
      <c r="C71" s="41">
        <v>2.21</v>
      </c>
      <c r="D71" s="41">
        <v>314</v>
      </c>
      <c r="E71" s="45" t="s">
        <v>238</v>
      </c>
      <c r="F71" s="43" t="s">
        <v>243</v>
      </c>
      <c r="H71" s="40" t="s">
        <v>328</v>
      </c>
      <c r="I71" s="41">
        <v>1.81</v>
      </c>
      <c r="J71" s="41">
        <v>2.02</v>
      </c>
      <c r="K71" s="41">
        <v>116</v>
      </c>
      <c r="L71" s="45" t="s">
        <v>238</v>
      </c>
      <c r="M71" s="43" t="s">
        <v>241</v>
      </c>
    </row>
    <row r="72" spans="1:13">
      <c r="A72" s="40" t="s">
        <v>216</v>
      </c>
      <c r="B72" s="41">
        <v>1.86</v>
      </c>
      <c r="C72" s="41">
        <v>2.23</v>
      </c>
      <c r="D72" s="41">
        <v>399</v>
      </c>
      <c r="E72" s="45" t="s">
        <v>238</v>
      </c>
      <c r="F72" s="43" t="s">
        <v>243</v>
      </c>
      <c r="H72" s="40" t="s">
        <v>329</v>
      </c>
      <c r="I72" s="41">
        <v>1.83</v>
      </c>
      <c r="J72" s="41">
        <v>2.0499999999999998</v>
      </c>
      <c r="K72" s="41">
        <v>260</v>
      </c>
      <c r="L72" s="45" t="s">
        <v>238</v>
      </c>
      <c r="M72" s="43" t="s">
        <v>241</v>
      </c>
    </row>
    <row r="73" spans="1:13" ht="17" thickBot="1">
      <c r="A73" s="62" t="s">
        <v>218</v>
      </c>
      <c r="B73" s="50">
        <v>1.87</v>
      </c>
      <c r="C73" s="50">
        <v>2.25</v>
      </c>
      <c r="D73" s="50">
        <v>367</v>
      </c>
      <c r="E73" s="63" t="s">
        <v>238</v>
      </c>
      <c r="F73" s="52" t="s">
        <v>243</v>
      </c>
      <c r="H73" s="62" t="s">
        <v>330</v>
      </c>
      <c r="I73" s="50">
        <v>1.8</v>
      </c>
      <c r="J73" s="50">
        <v>1.97</v>
      </c>
      <c r="K73" s="50">
        <v>223</v>
      </c>
      <c r="L73" s="63" t="s">
        <v>238</v>
      </c>
      <c r="M73" s="52" t="s">
        <v>241</v>
      </c>
    </row>
    <row r="74" spans="1:13">
      <c r="A74" s="53" t="s">
        <v>220</v>
      </c>
      <c r="B74" s="54">
        <v>1.87</v>
      </c>
      <c r="C74" s="54">
        <v>2.3199999999999998</v>
      </c>
      <c r="D74" s="54">
        <v>711</v>
      </c>
      <c r="E74" s="55" t="s">
        <v>238</v>
      </c>
      <c r="F74" s="56" t="s">
        <v>243</v>
      </c>
      <c r="H74" s="53" t="s">
        <v>331</v>
      </c>
      <c r="I74" s="54">
        <v>1.82</v>
      </c>
      <c r="J74" s="54">
        <v>2.04</v>
      </c>
      <c r="K74" s="54">
        <v>233</v>
      </c>
      <c r="L74" s="55" t="s">
        <v>238</v>
      </c>
      <c r="M74" s="56" t="s">
        <v>243</v>
      </c>
    </row>
    <row r="75" spans="1:13">
      <c r="A75" s="40" t="s">
        <v>222</v>
      </c>
      <c r="B75" s="41">
        <v>1.88</v>
      </c>
      <c r="C75" s="41">
        <v>2.2599999999999998</v>
      </c>
      <c r="D75" s="41">
        <v>649</v>
      </c>
      <c r="E75" s="45" t="s">
        <v>238</v>
      </c>
      <c r="F75" s="57" t="s">
        <v>243</v>
      </c>
      <c r="H75" s="40" t="s">
        <v>332</v>
      </c>
      <c r="I75" s="41">
        <v>1.81</v>
      </c>
      <c r="J75" s="41">
        <v>2.09</v>
      </c>
      <c r="K75" s="41">
        <v>181</v>
      </c>
      <c r="L75" s="45" t="s">
        <v>238</v>
      </c>
      <c r="M75" s="57" t="s">
        <v>243</v>
      </c>
    </row>
    <row r="76" spans="1:13">
      <c r="A76" s="40" t="s">
        <v>224</v>
      </c>
      <c r="B76" s="41">
        <v>1.87</v>
      </c>
      <c r="C76" s="41">
        <v>2.2799999999999998</v>
      </c>
      <c r="D76" s="41">
        <v>436</v>
      </c>
      <c r="E76" s="45" t="s">
        <v>238</v>
      </c>
      <c r="F76" s="47" t="s">
        <v>243</v>
      </c>
      <c r="H76" s="40" t="s">
        <v>333</v>
      </c>
      <c r="I76" s="41">
        <v>1.81</v>
      </c>
      <c r="J76" s="41">
        <v>2.0099999999999998</v>
      </c>
      <c r="K76" s="41">
        <v>172</v>
      </c>
      <c r="L76" s="45" t="s">
        <v>238</v>
      </c>
      <c r="M76" s="47" t="s">
        <v>243</v>
      </c>
    </row>
    <row r="77" spans="1:13">
      <c r="A77" s="40" t="s">
        <v>227</v>
      </c>
      <c r="B77" s="41">
        <v>1.87</v>
      </c>
      <c r="C77" s="41">
        <v>2.29</v>
      </c>
      <c r="D77" s="41">
        <v>291</v>
      </c>
      <c r="E77" s="45" t="s">
        <v>238</v>
      </c>
      <c r="F77" s="43" t="s">
        <v>243</v>
      </c>
      <c r="H77" s="40" t="s">
        <v>334</v>
      </c>
      <c r="I77" s="41">
        <v>1.82</v>
      </c>
      <c r="J77" s="41">
        <v>2.0099999999999998</v>
      </c>
      <c r="K77" s="41">
        <v>249</v>
      </c>
      <c r="L77" s="45" t="s">
        <v>238</v>
      </c>
      <c r="M77" s="43" t="s">
        <v>243</v>
      </c>
    </row>
    <row r="78" spans="1:13" ht="17" thickBot="1">
      <c r="A78" s="58" t="s">
        <v>230</v>
      </c>
      <c r="B78" s="59">
        <v>1.94</v>
      </c>
      <c r="C78" s="59">
        <v>2.37</v>
      </c>
      <c r="D78" s="59">
        <v>600</v>
      </c>
      <c r="E78" s="60" t="s">
        <v>238</v>
      </c>
      <c r="F78" s="52" t="s">
        <v>243</v>
      </c>
      <c r="H78" s="40" t="s">
        <v>335</v>
      </c>
      <c r="I78" s="41">
        <v>1.81</v>
      </c>
      <c r="J78" s="41">
        <v>1.91</v>
      </c>
      <c r="K78" s="41">
        <v>168</v>
      </c>
      <c r="L78" s="45" t="s">
        <v>238</v>
      </c>
      <c r="M78" s="43" t="s">
        <v>243</v>
      </c>
    </row>
    <row r="79" spans="1:13">
      <c r="H79" s="40" t="s">
        <v>336</v>
      </c>
      <c r="I79" s="41">
        <v>1.83</v>
      </c>
      <c r="J79" s="41">
        <v>1.98</v>
      </c>
      <c r="K79" s="41">
        <v>156</v>
      </c>
      <c r="L79" s="45" t="s">
        <v>238</v>
      </c>
      <c r="M79" s="43" t="s">
        <v>243</v>
      </c>
    </row>
    <row r="80" spans="1:13">
      <c r="H80" s="40" t="s">
        <v>337</v>
      </c>
      <c r="I80" s="41">
        <v>1.82</v>
      </c>
      <c r="J80" s="41">
        <v>2.0499999999999998</v>
      </c>
      <c r="K80" s="41">
        <v>181</v>
      </c>
      <c r="L80" s="45" t="s">
        <v>238</v>
      </c>
      <c r="M80" s="47" t="s">
        <v>243</v>
      </c>
    </row>
    <row r="81" spans="8:13">
      <c r="H81" s="40" t="s">
        <v>338</v>
      </c>
      <c r="I81" s="41">
        <v>1.8</v>
      </c>
      <c r="J81" s="41">
        <v>1.99</v>
      </c>
      <c r="K81" s="41">
        <v>201</v>
      </c>
      <c r="L81" s="45" t="s">
        <v>238</v>
      </c>
      <c r="M81" s="47" t="s">
        <v>243</v>
      </c>
    </row>
    <row r="82" spans="8:13">
      <c r="H82" s="40" t="s">
        <v>339</v>
      </c>
      <c r="I82" s="41">
        <v>1.83</v>
      </c>
      <c r="J82" s="41">
        <v>2.0299999999999998</v>
      </c>
      <c r="K82" s="41">
        <v>189</v>
      </c>
      <c r="L82" s="45" t="s">
        <v>238</v>
      </c>
      <c r="M82" s="43" t="s">
        <v>243</v>
      </c>
    </row>
    <row r="83" spans="8:13">
      <c r="H83" s="40" t="s">
        <v>340</v>
      </c>
      <c r="I83" s="41">
        <v>1.83</v>
      </c>
      <c r="J83" s="41">
        <v>2.0299999999999998</v>
      </c>
      <c r="K83" s="41">
        <v>443</v>
      </c>
      <c r="L83" s="45" t="s">
        <v>238</v>
      </c>
      <c r="M83" s="43" t="s">
        <v>243</v>
      </c>
    </row>
    <row r="84" spans="8:13">
      <c r="H84" s="40" t="s">
        <v>341</v>
      </c>
      <c r="I84" s="41">
        <v>1.82</v>
      </c>
      <c r="J84" s="41">
        <v>2.12</v>
      </c>
      <c r="K84" s="41">
        <v>197</v>
      </c>
      <c r="L84" s="45" t="s">
        <v>238</v>
      </c>
      <c r="M84" s="43" t="s">
        <v>243</v>
      </c>
    </row>
    <row r="85" spans="8:13">
      <c r="H85" s="40" t="s">
        <v>342</v>
      </c>
      <c r="I85" s="41">
        <v>1.81</v>
      </c>
      <c r="J85" s="41">
        <v>2.06</v>
      </c>
      <c r="K85" s="41">
        <v>241</v>
      </c>
      <c r="L85" s="45" t="s">
        <v>238</v>
      </c>
      <c r="M85" s="43" t="s">
        <v>243</v>
      </c>
    </row>
    <row r="86" spans="8:13">
      <c r="H86" s="40" t="s">
        <v>343</v>
      </c>
      <c r="I86" s="41">
        <v>1.81</v>
      </c>
      <c r="J86" s="41">
        <v>2.21</v>
      </c>
      <c r="K86" s="41">
        <v>194</v>
      </c>
      <c r="L86" s="45" t="s">
        <v>238</v>
      </c>
      <c r="M86" s="43" t="s">
        <v>243</v>
      </c>
    </row>
    <row r="87" spans="8:13">
      <c r="H87" s="40" t="s">
        <v>344</v>
      </c>
      <c r="I87" s="41">
        <v>1.82</v>
      </c>
      <c r="J87" s="41">
        <v>2.19</v>
      </c>
      <c r="K87" s="41">
        <v>191</v>
      </c>
      <c r="L87" s="45" t="s">
        <v>238</v>
      </c>
      <c r="M87" s="43" t="s">
        <v>243</v>
      </c>
    </row>
    <row r="88" spans="8:13">
      <c r="H88" s="40" t="s">
        <v>345</v>
      </c>
      <c r="I88" s="41">
        <v>1.82</v>
      </c>
      <c r="J88" s="41">
        <v>2.1800000000000002</v>
      </c>
      <c r="K88" s="41">
        <v>296</v>
      </c>
      <c r="L88" s="45" t="s">
        <v>238</v>
      </c>
      <c r="M88" s="43" t="s">
        <v>243</v>
      </c>
    </row>
    <row r="89" spans="8:13">
      <c r="H89" s="40" t="s">
        <v>346</v>
      </c>
      <c r="I89" s="41">
        <v>1.82</v>
      </c>
      <c r="J89" s="41">
        <v>2.16</v>
      </c>
      <c r="K89" s="41">
        <v>294</v>
      </c>
      <c r="L89" s="45" t="s">
        <v>238</v>
      </c>
      <c r="M89" s="47" t="s">
        <v>243</v>
      </c>
    </row>
    <row r="90" spans="8:13">
      <c r="H90" s="40" t="s">
        <v>347</v>
      </c>
      <c r="I90" s="41">
        <v>1.84</v>
      </c>
      <c r="J90" s="41">
        <v>2.38</v>
      </c>
      <c r="K90" s="41">
        <v>73.900000000000006</v>
      </c>
      <c r="L90" s="45" t="s">
        <v>238</v>
      </c>
      <c r="M90" s="43" t="s">
        <v>243</v>
      </c>
    </row>
    <row r="91" spans="8:13">
      <c r="H91" s="40" t="s">
        <v>348</v>
      </c>
      <c r="I91" s="41">
        <v>1.83</v>
      </c>
      <c r="J91" s="41">
        <v>2.0499999999999998</v>
      </c>
      <c r="K91" s="41">
        <v>214</v>
      </c>
      <c r="L91" s="45" t="s">
        <v>238</v>
      </c>
      <c r="M91" s="43" t="s">
        <v>243</v>
      </c>
    </row>
    <row r="92" spans="8:13">
      <c r="H92" s="40" t="s">
        <v>349</v>
      </c>
      <c r="I92" s="41">
        <v>1.81</v>
      </c>
      <c r="J92" s="41">
        <v>2.08</v>
      </c>
      <c r="K92" s="41">
        <v>323</v>
      </c>
      <c r="L92" s="45" t="s">
        <v>238</v>
      </c>
      <c r="M92" s="43" t="s">
        <v>243</v>
      </c>
    </row>
    <row r="93" spans="8:13">
      <c r="H93" s="40" t="s">
        <v>350</v>
      </c>
      <c r="I93" s="41">
        <v>1.82</v>
      </c>
      <c r="J93" s="41">
        <v>2.14</v>
      </c>
      <c r="K93" s="41">
        <v>252</v>
      </c>
      <c r="L93" s="45" t="s">
        <v>238</v>
      </c>
      <c r="M93" s="43" t="s">
        <v>243</v>
      </c>
    </row>
    <row r="94" spans="8:13">
      <c r="H94" s="40" t="s">
        <v>351</v>
      </c>
      <c r="I94" s="41">
        <v>1.83</v>
      </c>
      <c r="J94" s="41">
        <v>2.2999999999999998</v>
      </c>
      <c r="K94" s="41">
        <v>266</v>
      </c>
      <c r="L94" s="45" t="s">
        <v>238</v>
      </c>
      <c r="M94" s="43" t="s">
        <v>243</v>
      </c>
    </row>
    <row r="95" spans="8:13">
      <c r="H95" s="40" t="s">
        <v>352</v>
      </c>
      <c r="I95" s="41">
        <v>1.83</v>
      </c>
      <c r="J95" s="41">
        <v>2.29</v>
      </c>
      <c r="K95" s="41">
        <v>274</v>
      </c>
      <c r="L95" s="45" t="s">
        <v>238</v>
      </c>
      <c r="M95" s="43" t="s">
        <v>243</v>
      </c>
    </row>
    <row r="96" spans="8:13">
      <c r="H96" s="40" t="s">
        <v>353</v>
      </c>
      <c r="I96" s="41">
        <v>1.82</v>
      </c>
      <c r="J96" s="41">
        <v>2.2999999999999998</v>
      </c>
      <c r="K96" s="41">
        <v>147</v>
      </c>
      <c r="L96" s="45" t="s">
        <v>238</v>
      </c>
      <c r="M96" s="43" t="s">
        <v>243</v>
      </c>
    </row>
    <row r="97" spans="8:13" ht="17" thickBot="1">
      <c r="H97" s="58" t="s">
        <v>354</v>
      </c>
      <c r="I97" s="59">
        <v>1.82</v>
      </c>
      <c r="J97" s="59">
        <v>2.11</v>
      </c>
      <c r="K97" s="59">
        <v>260</v>
      </c>
      <c r="L97" s="60" t="s">
        <v>238</v>
      </c>
      <c r="M97" s="52" t="s">
        <v>243</v>
      </c>
    </row>
    <row r="98" spans="8:13">
      <c r="H98" s="53" t="s">
        <v>355</v>
      </c>
      <c r="I98" s="54">
        <v>1.81</v>
      </c>
      <c r="J98" s="54">
        <v>1.95</v>
      </c>
      <c r="K98" s="54">
        <v>122</v>
      </c>
      <c r="L98" s="55" t="s">
        <v>238</v>
      </c>
      <c r="M98" s="56" t="s">
        <v>239</v>
      </c>
    </row>
    <row r="99" spans="8:13">
      <c r="H99" s="40" t="s">
        <v>356</v>
      </c>
      <c r="I99" s="41">
        <v>1.79</v>
      </c>
      <c r="J99" s="41">
        <v>1.83</v>
      </c>
      <c r="K99" s="41">
        <v>93.2</v>
      </c>
      <c r="L99" s="45" t="s">
        <v>238</v>
      </c>
      <c r="M99" s="43" t="s">
        <v>239</v>
      </c>
    </row>
    <row r="100" spans="8:13">
      <c r="H100" s="48" t="s">
        <v>357</v>
      </c>
      <c r="I100" s="41">
        <v>1.82</v>
      </c>
      <c r="J100" s="41">
        <v>2.13</v>
      </c>
      <c r="K100" s="41">
        <v>163</v>
      </c>
      <c r="L100" s="45" t="s">
        <v>238</v>
      </c>
      <c r="M100" s="43" t="s">
        <v>243</v>
      </c>
    </row>
    <row r="101" spans="8:13">
      <c r="H101" s="48" t="s">
        <v>358</v>
      </c>
      <c r="I101" s="41">
        <v>1.77</v>
      </c>
      <c r="J101" s="41">
        <v>1.64</v>
      </c>
      <c r="K101" s="41">
        <v>185</v>
      </c>
      <c r="L101" s="45" t="s">
        <v>238</v>
      </c>
      <c r="M101" s="43" t="s">
        <v>243</v>
      </c>
    </row>
    <row r="102" spans="8:13">
      <c r="H102" s="40" t="s">
        <v>359</v>
      </c>
      <c r="I102" s="41">
        <v>1.79</v>
      </c>
      <c r="J102" s="41">
        <v>1.82</v>
      </c>
      <c r="K102" s="41">
        <v>92.6</v>
      </c>
      <c r="L102" s="45" t="s">
        <v>238</v>
      </c>
      <c r="M102" s="43" t="s">
        <v>239</v>
      </c>
    </row>
    <row r="103" spans="8:13">
      <c r="H103" s="40" t="s">
        <v>360</v>
      </c>
      <c r="I103" s="41">
        <v>1.8</v>
      </c>
      <c r="J103" s="41">
        <v>1.79</v>
      </c>
      <c r="K103" s="41">
        <v>47.6</v>
      </c>
      <c r="L103" s="45" t="s">
        <v>238</v>
      </c>
      <c r="M103" s="43" t="s">
        <v>239</v>
      </c>
    </row>
    <row r="104" spans="8:13">
      <c r="H104" s="40" t="s">
        <v>361</v>
      </c>
      <c r="I104" s="41">
        <v>1.8</v>
      </c>
      <c r="J104" s="41">
        <v>1.93</v>
      </c>
      <c r="K104" s="41">
        <v>165</v>
      </c>
      <c r="L104" s="45" t="s">
        <v>238</v>
      </c>
      <c r="M104" s="43" t="s">
        <v>239</v>
      </c>
    </row>
    <row r="105" spans="8:13">
      <c r="H105" s="40" t="s">
        <v>362</v>
      </c>
      <c r="I105" s="41">
        <v>1.83</v>
      </c>
      <c r="J105" s="41">
        <v>1.79</v>
      </c>
      <c r="K105" s="41">
        <v>87.9</v>
      </c>
      <c r="L105" s="45" t="s">
        <v>238</v>
      </c>
      <c r="M105" s="43" t="s">
        <v>239</v>
      </c>
    </row>
    <row r="106" spans="8:13">
      <c r="H106" s="40" t="s">
        <v>363</v>
      </c>
      <c r="I106" s="41">
        <v>1.84</v>
      </c>
      <c r="J106" s="41">
        <v>1.88</v>
      </c>
      <c r="K106" s="41">
        <v>87.6</v>
      </c>
      <c r="L106" s="45" t="s">
        <v>238</v>
      </c>
      <c r="M106" s="43" t="s">
        <v>239</v>
      </c>
    </row>
    <row r="107" spans="8:13">
      <c r="H107" s="40" t="s">
        <v>364</v>
      </c>
      <c r="I107" s="41">
        <v>1.82</v>
      </c>
      <c r="J107" s="41">
        <v>2.02</v>
      </c>
      <c r="K107" s="41">
        <v>91.9</v>
      </c>
      <c r="L107" s="45" t="s">
        <v>238</v>
      </c>
      <c r="M107" s="43" t="s">
        <v>239</v>
      </c>
    </row>
    <row r="108" spans="8:13">
      <c r="H108" s="40" t="s">
        <v>365</v>
      </c>
      <c r="I108" s="41">
        <v>1.82</v>
      </c>
      <c r="J108" s="41">
        <v>1.91</v>
      </c>
      <c r="K108" s="41">
        <v>121</v>
      </c>
      <c r="L108" s="45" t="s">
        <v>238</v>
      </c>
      <c r="M108" s="43" t="s">
        <v>239</v>
      </c>
    </row>
    <row r="109" spans="8:13">
      <c r="H109" s="40" t="s">
        <v>366</v>
      </c>
      <c r="I109" s="41">
        <v>1.77</v>
      </c>
      <c r="J109" s="41">
        <v>1.73</v>
      </c>
      <c r="K109" s="41">
        <v>74</v>
      </c>
      <c r="L109" s="45" t="s">
        <v>238</v>
      </c>
      <c r="M109" s="43" t="s">
        <v>239</v>
      </c>
    </row>
    <row r="110" spans="8:13">
      <c r="H110" s="40" t="s">
        <v>367</v>
      </c>
      <c r="I110" s="41">
        <v>1.82</v>
      </c>
      <c r="J110" s="41">
        <v>1.9</v>
      </c>
      <c r="K110" s="41">
        <v>102</v>
      </c>
      <c r="L110" s="45" t="s">
        <v>238</v>
      </c>
      <c r="M110" s="43" t="s">
        <v>239</v>
      </c>
    </row>
    <row r="111" spans="8:13">
      <c r="H111" s="40" t="s">
        <v>368</v>
      </c>
      <c r="I111" s="41">
        <v>1.8</v>
      </c>
      <c r="J111" s="41">
        <v>1.92</v>
      </c>
      <c r="K111" s="41">
        <v>70.8</v>
      </c>
      <c r="L111" s="45" t="s">
        <v>238</v>
      </c>
      <c r="M111" s="43" t="s">
        <v>239</v>
      </c>
    </row>
    <row r="112" spans="8:13">
      <c r="H112" s="40" t="s">
        <v>369</v>
      </c>
      <c r="I112" s="41">
        <v>1.82</v>
      </c>
      <c r="J112" s="41">
        <v>1.97</v>
      </c>
      <c r="K112" s="41">
        <v>126</v>
      </c>
      <c r="L112" s="45" t="s">
        <v>238</v>
      </c>
      <c r="M112" s="43" t="s">
        <v>239</v>
      </c>
    </row>
    <row r="113" spans="8:13">
      <c r="H113" s="48" t="s">
        <v>370</v>
      </c>
      <c r="I113" s="41">
        <v>1.81</v>
      </c>
      <c r="J113" s="41">
        <v>2.04</v>
      </c>
      <c r="K113" s="41">
        <v>124</v>
      </c>
      <c r="L113" s="45" t="s">
        <v>238</v>
      </c>
      <c r="M113" s="43" t="s">
        <v>243</v>
      </c>
    </row>
    <row r="114" spans="8:13">
      <c r="H114" s="40" t="s">
        <v>371</v>
      </c>
      <c r="I114" s="41">
        <v>1.82</v>
      </c>
      <c r="J114" s="41">
        <v>1.94</v>
      </c>
      <c r="K114" s="41">
        <v>110</v>
      </c>
      <c r="L114" s="45" t="s">
        <v>238</v>
      </c>
      <c r="M114" s="43" t="s">
        <v>239</v>
      </c>
    </row>
    <row r="115" spans="8:13">
      <c r="H115" s="40" t="s">
        <v>372</v>
      </c>
      <c r="I115" s="41">
        <v>1.94</v>
      </c>
      <c r="J115" s="41">
        <v>2.13</v>
      </c>
      <c r="K115" s="41">
        <v>107</v>
      </c>
      <c r="L115" s="45" t="s">
        <v>238</v>
      </c>
      <c r="M115" s="43" t="s">
        <v>239</v>
      </c>
    </row>
    <row r="116" spans="8:13">
      <c r="H116" s="40" t="s">
        <v>373</v>
      </c>
      <c r="I116" s="41">
        <v>1.81</v>
      </c>
      <c r="J116" s="41">
        <v>2.0299999999999998</v>
      </c>
      <c r="K116" s="41">
        <v>82.5</v>
      </c>
      <c r="L116" s="45" t="s">
        <v>238</v>
      </c>
      <c r="M116" s="43" t="s">
        <v>239</v>
      </c>
    </row>
    <row r="117" spans="8:13">
      <c r="H117" s="48" t="s">
        <v>374</v>
      </c>
      <c r="I117" s="41">
        <v>1.78</v>
      </c>
      <c r="J117" s="41">
        <v>1.72</v>
      </c>
      <c r="K117" s="41">
        <v>130</v>
      </c>
      <c r="L117" s="45" t="s">
        <v>238</v>
      </c>
      <c r="M117" s="43" t="s">
        <v>243</v>
      </c>
    </row>
    <row r="118" spans="8:13">
      <c r="H118" s="40" t="s">
        <v>375</v>
      </c>
      <c r="I118" s="41">
        <v>1.81</v>
      </c>
      <c r="J118" s="41">
        <v>1.83</v>
      </c>
      <c r="K118" s="41">
        <v>153</v>
      </c>
      <c r="L118" s="45" t="s">
        <v>238</v>
      </c>
      <c r="M118" s="43" t="s">
        <v>239</v>
      </c>
    </row>
    <row r="119" spans="8:13">
      <c r="H119" s="40" t="s">
        <v>376</v>
      </c>
      <c r="I119" s="41">
        <v>1.78</v>
      </c>
      <c r="J119" s="41">
        <v>1.75</v>
      </c>
      <c r="K119" s="41">
        <v>112</v>
      </c>
      <c r="L119" s="45" t="s">
        <v>238</v>
      </c>
      <c r="M119" s="43" t="s">
        <v>239</v>
      </c>
    </row>
    <row r="120" spans="8:13">
      <c r="H120" s="40" t="s">
        <v>377</v>
      </c>
      <c r="I120" s="41">
        <v>1.79</v>
      </c>
      <c r="J120" s="41">
        <v>1.71</v>
      </c>
      <c r="K120" s="41">
        <v>84.4</v>
      </c>
      <c r="L120" s="45" t="s">
        <v>238</v>
      </c>
      <c r="M120" s="43" t="s">
        <v>239</v>
      </c>
    </row>
    <row r="121" spans="8:13" ht="17" thickBot="1">
      <c r="H121" s="58" t="s">
        <v>378</v>
      </c>
      <c r="I121" s="59">
        <v>1.8</v>
      </c>
      <c r="J121" s="59">
        <v>1.73</v>
      </c>
      <c r="K121" s="59">
        <v>143</v>
      </c>
      <c r="L121" s="60" t="s">
        <v>238</v>
      </c>
      <c r="M121" s="52" t="s">
        <v>239</v>
      </c>
    </row>
    <row r="122" spans="8:13">
      <c r="H122" s="53" t="s">
        <v>379</v>
      </c>
      <c r="I122" s="3">
        <v>1.8</v>
      </c>
      <c r="J122" s="3">
        <v>1.87</v>
      </c>
      <c r="K122" s="54">
        <v>111</v>
      </c>
      <c r="L122" s="55" t="s">
        <v>238</v>
      </c>
      <c r="M122" s="56" t="s">
        <v>239</v>
      </c>
    </row>
    <row r="123" spans="8:13" ht="17" thickBot="1">
      <c r="H123" s="294" t="s">
        <v>380</v>
      </c>
      <c r="I123" s="6">
        <v>1.81</v>
      </c>
      <c r="J123" s="6">
        <v>1.96</v>
      </c>
      <c r="K123" s="59">
        <v>153</v>
      </c>
      <c r="L123" s="60" t="s">
        <v>238</v>
      </c>
      <c r="M123" s="52" t="s">
        <v>243</v>
      </c>
    </row>
  </sheetData>
  <conditionalFormatting sqref="B2:B78">
    <cfRule type="cellIs" dxfId="9" priority="12" operator="lessThan">
      <formula>1.75</formula>
    </cfRule>
  </conditionalFormatting>
  <conditionalFormatting sqref="C2:C78">
    <cfRule type="cellIs" dxfId="8" priority="10" operator="lessThan">
      <formula>1.7</formula>
    </cfRule>
  </conditionalFormatting>
  <conditionalFormatting sqref="D2:D78">
    <cfRule type="cellIs" dxfId="7" priority="11" operator="lessThan">
      <formula>25</formula>
    </cfRule>
  </conditionalFormatting>
  <conditionalFormatting sqref="I2:I121">
    <cfRule type="cellIs" dxfId="6" priority="3" operator="lessThan">
      <formula>1.75</formula>
    </cfRule>
  </conditionalFormatting>
  <conditionalFormatting sqref="J2:J123">
    <cfRule type="cellIs" dxfId="5" priority="1" operator="lessThan">
      <formula>1.7</formula>
    </cfRule>
  </conditionalFormatting>
  <conditionalFormatting sqref="K2:K123">
    <cfRule type="cellIs" dxfId="4" priority="2" operator="lessThan">
      <formula>25</formula>
    </cfRule>
  </conditionalFormatting>
  <conditionalFormatting sqref="P2:P18">
    <cfRule type="cellIs" dxfId="3" priority="6" operator="lessThan">
      <formula>1.75</formula>
    </cfRule>
  </conditionalFormatting>
  <conditionalFormatting sqref="Q2:Q18">
    <cfRule type="cellIs" dxfId="2" priority="4" operator="lessThan">
      <formula>1.7</formula>
    </cfRule>
  </conditionalFormatting>
  <conditionalFormatting sqref="R2:R18">
    <cfRule type="cellIs" dxfId="1" priority="5" operator="lessThan">
      <formula>25</formula>
    </cfRule>
  </conditionalFormatting>
  <pageMargins left="0.7" right="0.7" top="0.75" bottom="0.75" header="0.3" footer="0.3"/>
  <pageSetup scale="53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ED89C-196A-5E4F-AA80-D4149D1F5BE4}">
  <dimension ref="A1:F214"/>
  <sheetViews>
    <sheetView workbookViewId="0">
      <selection activeCell="J184" sqref="J184"/>
    </sheetView>
  </sheetViews>
  <sheetFormatPr baseColWidth="10" defaultColWidth="11.5703125" defaultRowHeight="16"/>
  <cols>
    <col min="1" max="1" width="12.28515625" bestFit="1" customWidth="1"/>
    <col min="3" max="3" width="9.140625" bestFit="1" customWidth="1"/>
    <col min="4" max="4" width="11.140625" bestFit="1" customWidth="1"/>
    <col min="5" max="5" width="10.28515625" bestFit="1" customWidth="1"/>
    <col min="6" max="6" width="8.140625" bestFit="1" customWidth="1"/>
  </cols>
  <sheetData>
    <row r="1" spans="1:6" ht="35" thickBot="1">
      <c r="A1" s="66" t="s">
        <v>232</v>
      </c>
      <c r="B1" s="67" t="s">
        <v>381</v>
      </c>
      <c r="C1" s="67" t="s">
        <v>382</v>
      </c>
      <c r="D1" s="67" t="s">
        <v>383</v>
      </c>
      <c r="E1" s="67" t="s">
        <v>384</v>
      </c>
      <c r="F1" s="68" t="s">
        <v>385</v>
      </c>
    </row>
    <row r="2" spans="1:6" ht="17" thickTop="1">
      <c r="A2" s="36" t="s">
        <v>15</v>
      </c>
      <c r="B2" s="37">
        <v>450</v>
      </c>
      <c r="C2" s="7">
        <v>25</v>
      </c>
      <c r="D2" s="7">
        <v>25</v>
      </c>
      <c r="E2" s="69">
        <f t="shared" ref="E2" si="0">(C2*D2)/B2</f>
        <v>1.3888888888888888</v>
      </c>
      <c r="F2" s="70">
        <f>C2-E2</f>
        <v>23.611111111111111</v>
      </c>
    </row>
    <row r="3" spans="1:6">
      <c r="A3" s="40" t="s">
        <v>22</v>
      </c>
      <c r="B3" s="37">
        <v>407</v>
      </c>
      <c r="C3" s="7">
        <v>25</v>
      </c>
      <c r="D3" s="7">
        <v>25</v>
      </c>
      <c r="E3" s="69">
        <f t="shared" ref="E3:E63" si="1">(C3*D3)/B3</f>
        <v>1.5356265356265357</v>
      </c>
      <c r="F3" s="70">
        <f t="shared" ref="F3:F63" si="2">C3-E3</f>
        <v>23.464373464373466</v>
      </c>
    </row>
    <row r="4" spans="1:6">
      <c r="A4" s="40" t="s">
        <v>25</v>
      </c>
      <c r="B4" s="37">
        <v>198</v>
      </c>
      <c r="C4" s="7">
        <v>25</v>
      </c>
      <c r="D4" s="7">
        <v>25</v>
      </c>
      <c r="E4" s="69">
        <f t="shared" si="1"/>
        <v>3.1565656565656566</v>
      </c>
      <c r="F4" s="70">
        <f t="shared" si="2"/>
        <v>21.843434343434343</v>
      </c>
    </row>
    <row r="5" spans="1:6">
      <c r="A5" s="40" t="s">
        <v>28</v>
      </c>
      <c r="B5" s="37">
        <v>400</v>
      </c>
      <c r="C5" s="7">
        <v>25</v>
      </c>
      <c r="D5" s="7">
        <v>25</v>
      </c>
      <c r="E5" s="69">
        <f t="shared" si="1"/>
        <v>1.5625</v>
      </c>
      <c r="F5" s="70">
        <f t="shared" si="2"/>
        <v>23.4375</v>
      </c>
    </row>
    <row r="6" spans="1:6">
      <c r="A6" s="40" t="s">
        <v>31</v>
      </c>
      <c r="B6" s="37">
        <v>385</v>
      </c>
      <c r="C6" s="7">
        <v>25</v>
      </c>
      <c r="D6" s="7">
        <v>25</v>
      </c>
      <c r="E6" s="69">
        <f t="shared" si="1"/>
        <v>1.6233766233766234</v>
      </c>
      <c r="F6" s="70">
        <f t="shared" si="2"/>
        <v>23.376623376623378</v>
      </c>
    </row>
    <row r="7" spans="1:6">
      <c r="A7" s="44" t="s">
        <v>34</v>
      </c>
      <c r="B7" s="37">
        <v>457</v>
      </c>
      <c r="C7" s="7">
        <v>25</v>
      </c>
      <c r="D7" s="7">
        <v>25</v>
      </c>
      <c r="E7" s="69">
        <f t="shared" si="1"/>
        <v>1.3676148796498906</v>
      </c>
      <c r="F7" s="70">
        <f t="shared" si="2"/>
        <v>23.632385120350108</v>
      </c>
    </row>
    <row r="8" spans="1:6">
      <c r="A8" s="40" t="s">
        <v>37</v>
      </c>
      <c r="B8" s="37">
        <v>414</v>
      </c>
      <c r="C8" s="7">
        <v>25</v>
      </c>
      <c r="D8" s="7">
        <v>25</v>
      </c>
      <c r="E8" s="69">
        <f t="shared" si="1"/>
        <v>1.5096618357487923</v>
      </c>
      <c r="F8" s="70">
        <f t="shared" si="2"/>
        <v>23.490338164251206</v>
      </c>
    </row>
    <row r="9" spans="1:6">
      <c r="A9" s="46" t="s">
        <v>40</v>
      </c>
      <c r="B9" s="37">
        <v>382</v>
      </c>
      <c r="C9" s="7">
        <v>25</v>
      </c>
      <c r="D9" s="7">
        <v>25</v>
      </c>
      <c r="E9" s="69">
        <f t="shared" si="1"/>
        <v>1.6361256544502618</v>
      </c>
      <c r="F9" s="70">
        <f t="shared" si="2"/>
        <v>23.363874345549739</v>
      </c>
    </row>
    <row r="10" spans="1:6">
      <c r="A10" s="40" t="s">
        <v>43</v>
      </c>
      <c r="B10" s="37">
        <v>281</v>
      </c>
      <c r="C10" s="7">
        <v>25</v>
      </c>
      <c r="D10" s="7">
        <v>25</v>
      </c>
      <c r="E10" s="69">
        <f t="shared" si="1"/>
        <v>2.2241992882562278</v>
      </c>
      <c r="F10" s="70">
        <f t="shared" si="2"/>
        <v>22.775800711743774</v>
      </c>
    </row>
    <row r="11" spans="1:6">
      <c r="A11" s="40" t="s">
        <v>46</v>
      </c>
      <c r="B11" s="37">
        <v>548</v>
      </c>
      <c r="C11" s="7">
        <v>25</v>
      </c>
      <c r="D11" s="7">
        <v>25</v>
      </c>
      <c r="E11" s="69">
        <f t="shared" si="1"/>
        <v>1.1405109489051095</v>
      </c>
      <c r="F11" s="70">
        <f t="shared" si="2"/>
        <v>23.85948905109489</v>
      </c>
    </row>
    <row r="12" spans="1:6">
      <c r="A12" s="40" t="s">
        <v>49</v>
      </c>
      <c r="B12" s="37">
        <v>537</v>
      </c>
      <c r="C12" s="7">
        <v>25</v>
      </c>
      <c r="D12" s="7">
        <v>25</v>
      </c>
      <c r="E12" s="69">
        <f t="shared" si="1"/>
        <v>1.1638733705772812</v>
      </c>
      <c r="F12" s="70">
        <f t="shared" si="2"/>
        <v>23.836126629422719</v>
      </c>
    </row>
    <row r="13" spans="1:6">
      <c r="A13" s="46" t="s">
        <v>52</v>
      </c>
      <c r="B13" s="37">
        <v>483</v>
      </c>
      <c r="C13" s="7">
        <v>25</v>
      </c>
      <c r="D13" s="7">
        <v>25</v>
      </c>
      <c r="E13" s="69">
        <f t="shared" si="1"/>
        <v>1.2939958592132506</v>
      </c>
      <c r="F13" s="70">
        <f t="shared" si="2"/>
        <v>23.706004140786749</v>
      </c>
    </row>
    <row r="14" spans="1:6">
      <c r="A14" s="44" t="s">
        <v>55</v>
      </c>
      <c r="B14" s="37">
        <v>537</v>
      </c>
      <c r="C14" s="7">
        <v>25</v>
      </c>
      <c r="D14" s="7">
        <v>25</v>
      </c>
      <c r="E14" s="69">
        <f t="shared" si="1"/>
        <v>1.1638733705772812</v>
      </c>
      <c r="F14" s="70">
        <f t="shared" si="2"/>
        <v>23.836126629422719</v>
      </c>
    </row>
    <row r="15" spans="1:6">
      <c r="A15" s="44" t="s">
        <v>58</v>
      </c>
      <c r="B15" s="37">
        <v>431</v>
      </c>
      <c r="C15" s="7">
        <v>25</v>
      </c>
      <c r="D15" s="7">
        <v>25</v>
      </c>
      <c r="E15" s="69">
        <f t="shared" si="1"/>
        <v>1.4501160092807424</v>
      </c>
      <c r="F15" s="70">
        <f t="shared" si="2"/>
        <v>23.549883990719259</v>
      </c>
    </row>
    <row r="16" spans="1:6">
      <c r="A16" s="40" t="s">
        <v>65</v>
      </c>
      <c r="B16" s="37">
        <v>95.8</v>
      </c>
      <c r="C16" s="7">
        <v>20</v>
      </c>
      <c r="D16" s="7">
        <v>25</v>
      </c>
      <c r="E16" s="69">
        <f t="shared" si="1"/>
        <v>5.2192066805845512</v>
      </c>
      <c r="F16" s="70">
        <f t="shared" si="2"/>
        <v>14.780793319415448</v>
      </c>
    </row>
    <row r="17" spans="1:6">
      <c r="A17" s="40" t="s">
        <v>71</v>
      </c>
      <c r="B17" s="37">
        <v>169</v>
      </c>
      <c r="C17" s="7">
        <v>20</v>
      </c>
      <c r="D17" s="7">
        <v>25</v>
      </c>
      <c r="E17" s="69">
        <f t="shared" si="1"/>
        <v>2.9585798816568047</v>
      </c>
      <c r="F17" s="70">
        <f t="shared" si="2"/>
        <v>17.041420118343197</v>
      </c>
    </row>
    <row r="18" spans="1:6">
      <c r="A18" s="44" t="s">
        <v>74</v>
      </c>
      <c r="B18" s="37">
        <v>126</v>
      </c>
      <c r="C18" s="7">
        <v>20</v>
      </c>
      <c r="D18" s="7">
        <v>25</v>
      </c>
      <c r="E18" s="69">
        <f t="shared" si="1"/>
        <v>3.9682539682539684</v>
      </c>
      <c r="F18" s="70">
        <f t="shared" si="2"/>
        <v>16.031746031746032</v>
      </c>
    </row>
    <row r="19" spans="1:6">
      <c r="A19" s="46" t="s">
        <v>77</v>
      </c>
      <c r="B19" s="37">
        <v>89.7</v>
      </c>
      <c r="C19" s="7">
        <v>20</v>
      </c>
      <c r="D19" s="7">
        <v>25</v>
      </c>
      <c r="E19" s="69">
        <f t="shared" si="1"/>
        <v>5.5741360089186172</v>
      </c>
      <c r="F19" s="70">
        <f t="shared" si="2"/>
        <v>14.425863991081382</v>
      </c>
    </row>
    <row r="20" spans="1:6">
      <c r="A20" s="40" t="s">
        <v>80</v>
      </c>
      <c r="B20" s="37">
        <v>211</v>
      </c>
      <c r="C20" s="7">
        <v>20</v>
      </c>
      <c r="D20" s="7">
        <v>25</v>
      </c>
      <c r="E20" s="69">
        <f t="shared" si="1"/>
        <v>2.3696682464454977</v>
      </c>
      <c r="F20" s="70">
        <f t="shared" si="2"/>
        <v>17.630331753554501</v>
      </c>
    </row>
    <row r="21" spans="1:6">
      <c r="A21" s="48" t="s">
        <v>83</v>
      </c>
      <c r="B21" s="37">
        <v>237</v>
      </c>
      <c r="C21" s="7">
        <v>20</v>
      </c>
      <c r="D21" s="7">
        <v>25</v>
      </c>
      <c r="E21" s="69">
        <f t="shared" si="1"/>
        <v>2.109704641350211</v>
      </c>
      <c r="F21" s="70">
        <f t="shared" si="2"/>
        <v>17.890295358649787</v>
      </c>
    </row>
    <row r="22" spans="1:6">
      <c r="A22" s="40" t="s">
        <v>86</v>
      </c>
      <c r="B22" s="37">
        <v>216</v>
      </c>
      <c r="C22" s="7">
        <v>20</v>
      </c>
      <c r="D22" s="7">
        <v>25</v>
      </c>
      <c r="E22" s="69">
        <f t="shared" si="1"/>
        <v>2.3148148148148149</v>
      </c>
      <c r="F22" s="70">
        <f t="shared" si="2"/>
        <v>17.685185185185183</v>
      </c>
    </row>
    <row r="23" spans="1:6">
      <c r="A23" s="44" t="s">
        <v>89</v>
      </c>
      <c r="B23" s="37">
        <v>124</v>
      </c>
      <c r="C23" s="7">
        <v>20</v>
      </c>
      <c r="D23" s="7">
        <v>25</v>
      </c>
      <c r="E23" s="69">
        <f t="shared" si="1"/>
        <v>4.032258064516129</v>
      </c>
      <c r="F23" s="70">
        <f t="shared" si="2"/>
        <v>15.967741935483872</v>
      </c>
    </row>
    <row r="24" spans="1:6">
      <c r="A24" s="40" t="s">
        <v>92</v>
      </c>
      <c r="B24" s="37">
        <v>138</v>
      </c>
      <c r="C24" s="7">
        <v>20</v>
      </c>
      <c r="D24" s="7">
        <v>25</v>
      </c>
      <c r="E24" s="69">
        <f t="shared" si="1"/>
        <v>3.6231884057971016</v>
      </c>
      <c r="F24" s="70">
        <f t="shared" si="2"/>
        <v>16.376811594202898</v>
      </c>
    </row>
    <row r="25" spans="1:6">
      <c r="A25" s="40" t="s">
        <v>95</v>
      </c>
      <c r="B25" s="37">
        <v>191</v>
      </c>
      <c r="C25" s="7">
        <v>20</v>
      </c>
      <c r="D25" s="7">
        <v>25</v>
      </c>
      <c r="E25" s="69">
        <f t="shared" si="1"/>
        <v>2.6178010471204187</v>
      </c>
      <c r="F25" s="70">
        <f t="shared" si="2"/>
        <v>17.38219895287958</v>
      </c>
    </row>
    <row r="26" spans="1:6">
      <c r="A26" s="48" t="s">
        <v>98</v>
      </c>
      <c r="B26" s="37">
        <v>161</v>
      </c>
      <c r="C26" s="7">
        <v>20</v>
      </c>
      <c r="D26" s="7">
        <v>25</v>
      </c>
      <c r="E26" s="69">
        <f t="shared" si="1"/>
        <v>3.1055900621118013</v>
      </c>
      <c r="F26" s="70">
        <f t="shared" si="2"/>
        <v>16.894409937888199</v>
      </c>
    </row>
    <row r="27" spans="1:6">
      <c r="A27" s="40" t="s">
        <v>103</v>
      </c>
      <c r="B27" s="37">
        <v>223</v>
      </c>
      <c r="C27" s="7">
        <v>20</v>
      </c>
      <c r="D27" s="7">
        <v>25</v>
      </c>
      <c r="E27" s="69">
        <f t="shared" si="1"/>
        <v>2.2421524663677128</v>
      </c>
      <c r="F27" s="70">
        <f t="shared" si="2"/>
        <v>17.757847533632287</v>
      </c>
    </row>
    <row r="28" spans="1:6">
      <c r="A28" s="44" t="s">
        <v>106</v>
      </c>
      <c r="B28" s="37">
        <v>215</v>
      </c>
      <c r="C28" s="7">
        <v>20</v>
      </c>
      <c r="D28" s="7">
        <v>25</v>
      </c>
      <c r="E28" s="69">
        <f t="shared" si="1"/>
        <v>2.3255813953488373</v>
      </c>
      <c r="F28" s="70">
        <f t="shared" si="2"/>
        <v>17.674418604651162</v>
      </c>
    </row>
    <row r="29" spans="1:6">
      <c r="A29" s="40" t="s">
        <v>109</v>
      </c>
      <c r="B29" s="37">
        <v>220</v>
      </c>
      <c r="C29" s="7">
        <v>20</v>
      </c>
      <c r="D29" s="7">
        <v>25</v>
      </c>
      <c r="E29" s="69">
        <f t="shared" si="1"/>
        <v>2.2727272727272729</v>
      </c>
      <c r="F29" s="70">
        <f t="shared" si="2"/>
        <v>17.727272727272727</v>
      </c>
    </row>
    <row r="30" spans="1:6">
      <c r="A30" s="40" t="s">
        <v>112</v>
      </c>
      <c r="B30" s="37">
        <v>317</v>
      </c>
      <c r="C30" s="7">
        <v>20</v>
      </c>
      <c r="D30" s="7">
        <v>25</v>
      </c>
      <c r="E30" s="69">
        <f t="shared" si="1"/>
        <v>1.5772870662460567</v>
      </c>
      <c r="F30" s="70">
        <f t="shared" si="2"/>
        <v>18.422712933753942</v>
      </c>
    </row>
    <row r="31" spans="1:6">
      <c r="A31" s="40" t="s">
        <v>115</v>
      </c>
      <c r="B31" s="37">
        <v>270</v>
      </c>
      <c r="C31" s="7">
        <v>20</v>
      </c>
      <c r="D31" s="7">
        <v>25</v>
      </c>
      <c r="E31" s="69">
        <f t="shared" si="1"/>
        <v>1.8518518518518519</v>
      </c>
      <c r="F31" s="70">
        <f t="shared" si="2"/>
        <v>18.148148148148149</v>
      </c>
    </row>
    <row r="32" spans="1:6">
      <c r="A32" s="40" t="s">
        <v>118</v>
      </c>
      <c r="B32" s="37">
        <v>266</v>
      </c>
      <c r="C32" s="7">
        <v>20</v>
      </c>
      <c r="D32" s="7">
        <v>25</v>
      </c>
      <c r="E32" s="69">
        <f t="shared" si="1"/>
        <v>1.8796992481203008</v>
      </c>
      <c r="F32" s="70">
        <f t="shared" si="2"/>
        <v>18.1203007518797</v>
      </c>
    </row>
    <row r="33" spans="1:6">
      <c r="A33" s="40" t="s">
        <v>121</v>
      </c>
      <c r="B33" s="37">
        <v>123</v>
      </c>
      <c r="C33" s="7">
        <v>20</v>
      </c>
      <c r="D33" s="7">
        <v>25</v>
      </c>
      <c r="E33" s="69">
        <f t="shared" si="1"/>
        <v>4.0650406504065044</v>
      </c>
      <c r="F33" s="70">
        <f t="shared" si="2"/>
        <v>15.934959349593495</v>
      </c>
    </row>
    <row r="34" spans="1:6">
      <c r="A34" s="40" t="s">
        <v>124</v>
      </c>
      <c r="B34" s="37">
        <v>138</v>
      </c>
      <c r="C34" s="7">
        <v>20</v>
      </c>
      <c r="D34" s="7">
        <v>25</v>
      </c>
      <c r="E34" s="69">
        <f t="shared" si="1"/>
        <v>3.6231884057971016</v>
      </c>
      <c r="F34" s="70">
        <f t="shared" si="2"/>
        <v>16.376811594202898</v>
      </c>
    </row>
    <row r="35" spans="1:6">
      <c r="A35" s="40" t="s">
        <v>127</v>
      </c>
      <c r="B35" s="37">
        <v>185</v>
      </c>
      <c r="C35" s="7">
        <v>20</v>
      </c>
      <c r="D35" s="7">
        <v>25</v>
      </c>
      <c r="E35" s="69">
        <f t="shared" si="1"/>
        <v>2.7027027027027026</v>
      </c>
      <c r="F35" s="70">
        <f t="shared" si="2"/>
        <v>17.297297297297298</v>
      </c>
    </row>
    <row r="36" spans="1:6">
      <c r="A36" s="40" t="s">
        <v>129</v>
      </c>
      <c r="B36" s="37">
        <v>133</v>
      </c>
      <c r="C36" s="7">
        <v>20</v>
      </c>
      <c r="D36" s="7">
        <v>25</v>
      </c>
      <c r="E36" s="69">
        <f t="shared" si="1"/>
        <v>3.7593984962406015</v>
      </c>
      <c r="F36" s="70">
        <f t="shared" si="2"/>
        <v>16.2406015037594</v>
      </c>
    </row>
    <row r="37" spans="1:6">
      <c r="A37" s="40" t="s">
        <v>132</v>
      </c>
      <c r="B37" s="37">
        <v>180</v>
      </c>
      <c r="C37" s="7">
        <v>20</v>
      </c>
      <c r="D37" s="7">
        <v>25</v>
      </c>
      <c r="E37" s="69">
        <f t="shared" si="1"/>
        <v>2.7777777777777777</v>
      </c>
      <c r="F37" s="70">
        <f t="shared" si="2"/>
        <v>17.222222222222221</v>
      </c>
    </row>
    <row r="38" spans="1:6">
      <c r="A38" s="46" t="s">
        <v>135</v>
      </c>
      <c r="B38" s="37">
        <v>154</v>
      </c>
      <c r="C38" s="7">
        <v>20</v>
      </c>
      <c r="D38" s="7">
        <v>25</v>
      </c>
      <c r="E38" s="69">
        <f t="shared" si="1"/>
        <v>3.2467532467532467</v>
      </c>
      <c r="F38" s="70">
        <f t="shared" si="2"/>
        <v>16.753246753246753</v>
      </c>
    </row>
    <row r="39" spans="1:6">
      <c r="A39" s="40" t="s">
        <v>138</v>
      </c>
      <c r="B39" s="37">
        <v>115</v>
      </c>
      <c r="C39" s="7">
        <v>20</v>
      </c>
      <c r="D39" s="7">
        <v>25</v>
      </c>
      <c r="E39" s="69">
        <f t="shared" si="1"/>
        <v>4.3478260869565215</v>
      </c>
      <c r="F39" s="70">
        <f t="shared" si="2"/>
        <v>15.652173913043478</v>
      </c>
    </row>
    <row r="40" spans="1:6">
      <c r="A40" s="40" t="s">
        <v>141</v>
      </c>
      <c r="B40" s="37">
        <v>177</v>
      </c>
      <c r="C40" s="7">
        <v>20</v>
      </c>
      <c r="D40" s="7">
        <v>25</v>
      </c>
      <c r="E40" s="69">
        <f t="shared" si="1"/>
        <v>2.8248587570621471</v>
      </c>
      <c r="F40" s="70">
        <f t="shared" si="2"/>
        <v>17.175141242937855</v>
      </c>
    </row>
    <row r="41" spans="1:6">
      <c r="A41" s="40" t="s">
        <v>144</v>
      </c>
      <c r="B41" s="37">
        <v>229</v>
      </c>
      <c r="C41" s="7">
        <v>20</v>
      </c>
      <c r="D41" s="7">
        <v>25</v>
      </c>
      <c r="E41" s="69">
        <f t="shared" si="1"/>
        <v>2.1834061135371181</v>
      </c>
      <c r="F41" s="70">
        <f t="shared" si="2"/>
        <v>17.816593886462883</v>
      </c>
    </row>
    <row r="42" spans="1:6">
      <c r="A42" s="40" t="s">
        <v>147</v>
      </c>
      <c r="B42" s="37">
        <v>140</v>
      </c>
      <c r="C42" s="7">
        <v>20</v>
      </c>
      <c r="D42" s="7">
        <v>25</v>
      </c>
      <c r="E42" s="69">
        <f t="shared" si="1"/>
        <v>3.5714285714285716</v>
      </c>
      <c r="F42" s="70">
        <f t="shared" si="2"/>
        <v>16.428571428571427</v>
      </c>
    </row>
    <row r="43" spans="1:6">
      <c r="A43" s="40" t="s">
        <v>150</v>
      </c>
      <c r="B43" s="37">
        <v>91.8</v>
      </c>
      <c r="C43" s="7">
        <v>20</v>
      </c>
      <c r="D43" s="7">
        <v>25</v>
      </c>
      <c r="E43" s="69">
        <f t="shared" si="1"/>
        <v>5.4466230936819171</v>
      </c>
      <c r="F43" s="70">
        <f t="shared" si="2"/>
        <v>14.553376906318082</v>
      </c>
    </row>
    <row r="44" spans="1:6">
      <c r="A44" s="40" t="s">
        <v>152</v>
      </c>
      <c r="B44" s="37">
        <v>201</v>
      </c>
      <c r="C44" s="7">
        <v>20</v>
      </c>
      <c r="D44" s="7">
        <v>25</v>
      </c>
      <c r="E44" s="69">
        <f t="shared" si="1"/>
        <v>2.4875621890547261</v>
      </c>
      <c r="F44" s="70">
        <f t="shared" si="2"/>
        <v>17.512437810945272</v>
      </c>
    </row>
    <row r="45" spans="1:6">
      <c r="A45" s="40" t="s">
        <v>155</v>
      </c>
      <c r="B45" s="37">
        <v>230</v>
      </c>
      <c r="C45" s="7">
        <v>20</v>
      </c>
      <c r="D45" s="7">
        <v>25</v>
      </c>
      <c r="E45" s="69">
        <f t="shared" si="1"/>
        <v>2.1739130434782608</v>
      </c>
      <c r="F45" s="70">
        <f t="shared" si="2"/>
        <v>17.826086956521738</v>
      </c>
    </row>
    <row r="46" spans="1:6">
      <c r="A46" s="40" t="s">
        <v>158</v>
      </c>
      <c r="B46" s="37">
        <v>483</v>
      </c>
      <c r="C46" s="7">
        <v>25</v>
      </c>
      <c r="D46" s="7">
        <v>25</v>
      </c>
      <c r="E46" s="69">
        <f t="shared" si="1"/>
        <v>1.2939958592132506</v>
      </c>
      <c r="F46" s="70">
        <f t="shared" si="2"/>
        <v>23.706004140786749</v>
      </c>
    </row>
    <row r="47" spans="1:6">
      <c r="A47" s="40" t="s">
        <v>161</v>
      </c>
      <c r="B47" s="37">
        <v>430</v>
      </c>
      <c r="C47" s="7">
        <v>25</v>
      </c>
      <c r="D47" s="7">
        <v>25</v>
      </c>
      <c r="E47" s="69">
        <f t="shared" si="1"/>
        <v>1.4534883720930232</v>
      </c>
      <c r="F47" s="70">
        <f t="shared" si="2"/>
        <v>23.546511627906977</v>
      </c>
    </row>
    <row r="48" spans="1:6">
      <c r="A48" s="40" t="s">
        <v>163</v>
      </c>
      <c r="B48" s="37">
        <v>471</v>
      </c>
      <c r="C48" s="7">
        <v>25</v>
      </c>
      <c r="D48" s="7">
        <v>25</v>
      </c>
      <c r="E48" s="69">
        <f t="shared" si="1"/>
        <v>1.3269639065817409</v>
      </c>
      <c r="F48" s="70">
        <f t="shared" si="2"/>
        <v>23.673036093418258</v>
      </c>
    </row>
    <row r="49" spans="1:6">
      <c r="A49" s="44" t="s">
        <v>165</v>
      </c>
      <c r="B49" s="37">
        <v>215</v>
      </c>
      <c r="C49" s="7">
        <v>25</v>
      </c>
      <c r="D49" s="7">
        <v>25</v>
      </c>
      <c r="E49" s="69">
        <f t="shared" si="1"/>
        <v>2.9069767441860463</v>
      </c>
      <c r="F49" s="70">
        <f t="shared" si="2"/>
        <v>22.093023255813954</v>
      </c>
    </row>
    <row r="50" spans="1:6">
      <c r="A50" s="40" t="s">
        <v>168</v>
      </c>
      <c r="B50" s="37">
        <v>444</v>
      </c>
      <c r="C50" s="7">
        <v>25</v>
      </c>
      <c r="D50" s="7">
        <v>25</v>
      </c>
      <c r="E50" s="69">
        <f t="shared" si="1"/>
        <v>1.4076576576576576</v>
      </c>
      <c r="F50" s="70">
        <f t="shared" si="2"/>
        <v>23.592342342342342</v>
      </c>
    </row>
    <row r="51" spans="1:6">
      <c r="A51" s="40" t="s">
        <v>171</v>
      </c>
      <c r="B51" s="37">
        <v>357</v>
      </c>
      <c r="C51" s="7">
        <v>25</v>
      </c>
      <c r="D51" s="7">
        <v>25</v>
      </c>
      <c r="E51" s="69">
        <f t="shared" si="1"/>
        <v>1.7507002801120448</v>
      </c>
      <c r="F51" s="70">
        <f t="shared" si="2"/>
        <v>23.249299719887954</v>
      </c>
    </row>
    <row r="52" spans="1:6">
      <c r="A52" s="40" t="s">
        <v>173</v>
      </c>
      <c r="B52" s="37">
        <v>451</v>
      </c>
      <c r="C52" s="7">
        <v>25</v>
      </c>
      <c r="D52" s="7">
        <v>25</v>
      </c>
      <c r="E52" s="69">
        <f t="shared" si="1"/>
        <v>1.3858093126385809</v>
      </c>
      <c r="F52" s="70">
        <f t="shared" si="2"/>
        <v>23.614190687361418</v>
      </c>
    </row>
    <row r="53" spans="1:6">
      <c r="A53" s="40" t="s">
        <v>175</v>
      </c>
      <c r="B53" s="37">
        <v>330</v>
      </c>
      <c r="C53" s="7">
        <v>25</v>
      </c>
      <c r="D53" s="7">
        <v>25</v>
      </c>
      <c r="E53" s="69">
        <f t="shared" si="1"/>
        <v>1.893939393939394</v>
      </c>
      <c r="F53" s="70">
        <f t="shared" si="2"/>
        <v>23.106060606060606</v>
      </c>
    </row>
    <row r="54" spans="1:6">
      <c r="A54" s="40" t="s">
        <v>177</v>
      </c>
      <c r="B54" s="37">
        <v>515</v>
      </c>
      <c r="C54" s="7">
        <v>25</v>
      </c>
      <c r="D54" s="7">
        <v>25</v>
      </c>
      <c r="E54" s="69">
        <f t="shared" si="1"/>
        <v>1.2135922330097086</v>
      </c>
      <c r="F54" s="70">
        <f t="shared" si="2"/>
        <v>23.78640776699029</v>
      </c>
    </row>
    <row r="55" spans="1:6">
      <c r="A55" s="40" t="s">
        <v>180</v>
      </c>
      <c r="B55" s="37">
        <v>362</v>
      </c>
      <c r="C55" s="7">
        <v>25</v>
      </c>
      <c r="D55" s="7">
        <v>25</v>
      </c>
      <c r="E55" s="69">
        <f t="shared" si="1"/>
        <v>1.7265193370165746</v>
      </c>
      <c r="F55" s="70">
        <f t="shared" si="2"/>
        <v>23.273480662983424</v>
      </c>
    </row>
    <row r="56" spans="1:6">
      <c r="A56" s="40" t="s">
        <v>183</v>
      </c>
      <c r="B56" s="37">
        <v>240</v>
      </c>
      <c r="C56" s="7">
        <v>25</v>
      </c>
      <c r="D56" s="7">
        <v>25</v>
      </c>
      <c r="E56" s="69">
        <f t="shared" si="1"/>
        <v>2.6041666666666665</v>
      </c>
      <c r="F56" s="70">
        <f t="shared" si="2"/>
        <v>22.395833333333332</v>
      </c>
    </row>
    <row r="57" spans="1:6">
      <c r="A57" s="40" t="s">
        <v>185</v>
      </c>
      <c r="B57" s="37">
        <v>308</v>
      </c>
      <c r="C57" s="7">
        <v>25</v>
      </c>
      <c r="D57" s="7">
        <v>25</v>
      </c>
      <c r="E57" s="69">
        <f t="shared" si="1"/>
        <v>2.029220779220779</v>
      </c>
      <c r="F57" s="70">
        <f t="shared" si="2"/>
        <v>22.970779220779221</v>
      </c>
    </row>
    <row r="58" spans="1:6">
      <c r="A58" s="40" t="s">
        <v>188</v>
      </c>
      <c r="B58" s="37">
        <v>402</v>
      </c>
      <c r="C58" s="7">
        <v>25</v>
      </c>
      <c r="D58" s="7">
        <v>25</v>
      </c>
      <c r="E58" s="69">
        <f t="shared" si="1"/>
        <v>1.5547263681592041</v>
      </c>
      <c r="F58" s="70">
        <f t="shared" si="2"/>
        <v>23.445273631840795</v>
      </c>
    </row>
    <row r="59" spans="1:6">
      <c r="A59" s="40" t="s">
        <v>191</v>
      </c>
      <c r="B59" s="37">
        <v>622</v>
      </c>
      <c r="C59" s="7">
        <v>25</v>
      </c>
      <c r="D59" s="7">
        <v>25</v>
      </c>
      <c r="E59" s="69">
        <f t="shared" si="1"/>
        <v>1.004823151125402</v>
      </c>
      <c r="F59" s="70">
        <f t="shared" si="2"/>
        <v>23.9951768488746</v>
      </c>
    </row>
    <row r="60" spans="1:6">
      <c r="A60" s="40" t="s">
        <v>193</v>
      </c>
      <c r="B60" s="37">
        <v>396</v>
      </c>
      <c r="C60" s="7">
        <v>25</v>
      </c>
      <c r="D60" s="7">
        <v>25</v>
      </c>
      <c r="E60" s="69">
        <f t="shared" si="1"/>
        <v>1.5782828282828283</v>
      </c>
      <c r="F60" s="70">
        <f t="shared" si="2"/>
        <v>23.421717171717173</v>
      </c>
    </row>
    <row r="61" spans="1:6">
      <c r="A61" s="40" t="s">
        <v>196</v>
      </c>
      <c r="B61" s="37">
        <v>389</v>
      </c>
      <c r="C61" s="7">
        <v>25</v>
      </c>
      <c r="D61" s="7">
        <v>25</v>
      </c>
      <c r="E61" s="69">
        <f t="shared" si="1"/>
        <v>1.6066838046272494</v>
      </c>
      <c r="F61" s="70">
        <f t="shared" si="2"/>
        <v>23.393316195372751</v>
      </c>
    </row>
    <row r="62" spans="1:6">
      <c r="A62" s="40" t="s">
        <v>199</v>
      </c>
      <c r="B62" s="37">
        <v>439</v>
      </c>
      <c r="C62" s="7">
        <v>25</v>
      </c>
      <c r="D62" s="7">
        <v>25</v>
      </c>
      <c r="E62" s="69">
        <f t="shared" si="1"/>
        <v>1.4236902050113895</v>
      </c>
      <c r="F62" s="70">
        <f t="shared" si="2"/>
        <v>23.57630979498861</v>
      </c>
    </row>
    <row r="63" spans="1:6">
      <c r="A63" s="40" t="s">
        <v>202</v>
      </c>
      <c r="B63" s="37">
        <v>404</v>
      </c>
      <c r="C63" s="7">
        <v>25</v>
      </c>
      <c r="D63" s="7">
        <v>25</v>
      </c>
      <c r="E63" s="69">
        <f t="shared" si="1"/>
        <v>1.5470297029702971</v>
      </c>
      <c r="F63" s="70">
        <f t="shared" si="2"/>
        <v>23.452970297029704</v>
      </c>
    </row>
    <row r="64" spans="1:6">
      <c r="A64" s="40" t="s">
        <v>204</v>
      </c>
      <c r="B64" s="37">
        <v>424</v>
      </c>
      <c r="C64" s="7">
        <v>25</v>
      </c>
      <c r="D64" s="7">
        <v>25</v>
      </c>
      <c r="E64" s="69">
        <f t="shared" ref="E64:E75" si="3">(C64*D64)/B64</f>
        <v>1.4740566037735849</v>
      </c>
      <c r="F64" s="70">
        <f t="shared" ref="F64:F75" si="4">C64-E64</f>
        <v>23.525943396226417</v>
      </c>
    </row>
    <row r="65" spans="1:6">
      <c r="A65" s="40" t="s">
        <v>207</v>
      </c>
      <c r="B65" s="37">
        <v>373</v>
      </c>
      <c r="C65" s="7">
        <v>25</v>
      </c>
      <c r="D65" s="7">
        <v>25</v>
      </c>
      <c r="E65" s="69">
        <f t="shared" si="3"/>
        <v>1.6756032171581769</v>
      </c>
      <c r="F65" s="70">
        <f t="shared" si="4"/>
        <v>23.324396782841823</v>
      </c>
    </row>
    <row r="66" spans="1:6">
      <c r="A66" s="40" t="s">
        <v>209</v>
      </c>
      <c r="B66" s="37">
        <v>386</v>
      </c>
      <c r="C66" s="7">
        <v>25</v>
      </c>
      <c r="D66" s="7">
        <v>25</v>
      </c>
      <c r="E66" s="69">
        <f t="shared" si="3"/>
        <v>1.6191709844559585</v>
      </c>
      <c r="F66" s="70">
        <f t="shared" si="4"/>
        <v>23.380829015544041</v>
      </c>
    </row>
    <row r="67" spans="1:6">
      <c r="A67" s="40" t="s">
        <v>212</v>
      </c>
      <c r="B67" s="37">
        <v>667</v>
      </c>
      <c r="C67" s="7">
        <v>30</v>
      </c>
      <c r="D67" s="7">
        <v>25</v>
      </c>
      <c r="E67" s="69">
        <f t="shared" si="3"/>
        <v>1.1244377811094453</v>
      </c>
      <c r="F67" s="70">
        <f t="shared" si="4"/>
        <v>28.875562218890554</v>
      </c>
    </row>
    <row r="68" spans="1:6">
      <c r="A68" s="40" t="s">
        <v>214</v>
      </c>
      <c r="B68" s="37">
        <v>314</v>
      </c>
      <c r="C68" s="7">
        <v>25</v>
      </c>
      <c r="D68" s="7">
        <v>25</v>
      </c>
      <c r="E68" s="69">
        <f t="shared" si="3"/>
        <v>1.9904458598726114</v>
      </c>
      <c r="F68" s="70">
        <f t="shared" si="4"/>
        <v>23.009554140127388</v>
      </c>
    </row>
    <row r="69" spans="1:6">
      <c r="A69" s="40" t="s">
        <v>216</v>
      </c>
      <c r="B69" s="37">
        <v>399</v>
      </c>
      <c r="C69" s="7">
        <v>25</v>
      </c>
      <c r="D69" s="7">
        <v>25</v>
      </c>
      <c r="E69" s="69">
        <f t="shared" si="3"/>
        <v>1.5664160401002507</v>
      </c>
      <c r="F69" s="70">
        <f t="shared" si="4"/>
        <v>23.43358395989975</v>
      </c>
    </row>
    <row r="70" spans="1:6">
      <c r="A70" s="40" t="s">
        <v>218</v>
      </c>
      <c r="B70" s="37">
        <v>367</v>
      </c>
      <c r="C70" s="7">
        <v>25</v>
      </c>
      <c r="D70" s="7">
        <v>25</v>
      </c>
      <c r="E70" s="69">
        <f t="shared" si="3"/>
        <v>1.7029972752043596</v>
      </c>
      <c r="F70" s="70">
        <f t="shared" si="4"/>
        <v>23.297002724795639</v>
      </c>
    </row>
    <row r="71" spans="1:6">
      <c r="A71" s="40" t="s">
        <v>220</v>
      </c>
      <c r="B71" s="37">
        <v>711</v>
      </c>
      <c r="C71" s="7">
        <v>30</v>
      </c>
      <c r="D71" s="7">
        <v>25</v>
      </c>
      <c r="E71" s="69">
        <f t="shared" si="3"/>
        <v>1.0548523206751055</v>
      </c>
      <c r="F71" s="70">
        <f t="shared" si="4"/>
        <v>28.945147679324894</v>
      </c>
    </row>
    <row r="72" spans="1:6">
      <c r="A72" s="40" t="s">
        <v>222</v>
      </c>
      <c r="B72" s="37">
        <v>649</v>
      </c>
      <c r="C72" s="7">
        <v>25</v>
      </c>
      <c r="D72" s="7">
        <v>25</v>
      </c>
      <c r="E72" s="69">
        <f t="shared" si="3"/>
        <v>0.963020030816641</v>
      </c>
      <c r="F72" s="70">
        <f t="shared" si="4"/>
        <v>24.03697996918336</v>
      </c>
    </row>
    <row r="73" spans="1:6">
      <c r="A73" s="40" t="s">
        <v>224</v>
      </c>
      <c r="B73" s="37">
        <v>436</v>
      </c>
      <c r="C73" s="7">
        <v>25</v>
      </c>
      <c r="D73" s="7">
        <v>25</v>
      </c>
      <c r="E73" s="69">
        <f t="shared" si="3"/>
        <v>1.4334862385321101</v>
      </c>
      <c r="F73" s="70">
        <f t="shared" si="4"/>
        <v>23.566513761467888</v>
      </c>
    </row>
    <row r="74" spans="1:6">
      <c r="A74" s="40" t="s">
        <v>227</v>
      </c>
      <c r="B74" s="37">
        <v>291</v>
      </c>
      <c r="C74" s="7">
        <v>25</v>
      </c>
      <c r="D74" s="7">
        <v>25</v>
      </c>
      <c r="E74" s="69">
        <f t="shared" si="3"/>
        <v>2.1477663230240549</v>
      </c>
      <c r="F74" s="70">
        <f t="shared" si="4"/>
        <v>22.852233676975946</v>
      </c>
    </row>
    <row r="75" spans="1:6" ht="17" thickBot="1">
      <c r="A75" s="58" t="s">
        <v>230</v>
      </c>
      <c r="B75" s="71">
        <v>600</v>
      </c>
      <c r="C75" s="72">
        <v>25</v>
      </c>
      <c r="D75" s="72">
        <v>25</v>
      </c>
      <c r="E75" s="73">
        <f t="shared" si="3"/>
        <v>1.0416666666666667</v>
      </c>
      <c r="F75" s="74">
        <f t="shared" si="4"/>
        <v>23.958333333333332</v>
      </c>
    </row>
    <row r="76" spans="1:6">
      <c r="A76" s="36" t="s">
        <v>240</v>
      </c>
      <c r="B76" s="37">
        <v>220</v>
      </c>
      <c r="C76" s="7">
        <v>15</v>
      </c>
      <c r="D76" s="7">
        <v>25</v>
      </c>
      <c r="E76" s="69">
        <f>(C76*D76)/B76</f>
        <v>1.7045454545454546</v>
      </c>
      <c r="F76" s="70">
        <f>C76-E76</f>
        <v>13.295454545454545</v>
      </c>
    </row>
    <row r="77" spans="1:6">
      <c r="A77" s="40" t="s">
        <v>244</v>
      </c>
      <c r="B77" s="41">
        <v>213</v>
      </c>
      <c r="C77" s="1">
        <v>15</v>
      </c>
      <c r="D77" s="1">
        <v>25</v>
      </c>
      <c r="E77" s="295">
        <f t="shared" ref="E77:E140" si="5">(C77*D77)/B77</f>
        <v>1.7605633802816902</v>
      </c>
      <c r="F77" s="296">
        <f t="shared" ref="F77:F140" si="6">C77-E77</f>
        <v>13.23943661971831</v>
      </c>
    </row>
    <row r="78" spans="1:6">
      <c r="A78" s="40" t="s">
        <v>246</v>
      </c>
      <c r="B78" s="41">
        <v>258</v>
      </c>
      <c r="C78" s="1">
        <v>15</v>
      </c>
      <c r="D78" s="1">
        <v>25</v>
      </c>
      <c r="E78" s="295">
        <f t="shared" si="5"/>
        <v>1.4534883720930232</v>
      </c>
      <c r="F78" s="296">
        <f t="shared" si="6"/>
        <v>13.546511627906977</v>
      </c>
    </row>
    <row r="79" spans="1:6">
      <c r="A79" s="40" t="s">
        <v>248</v>
      </c>
      <c r="B79" s="41">
        <v>203</v>
      </c>
      <c r="C79" s="1">
        <v>15</v>
      </c>
      <c r="D79" s="1">
        <v>25</v>
      </c>
      <c r="E79" s="295">
        <f t="shared" si="5"/>
        <v>1.8472906403940887</v>
      </c>
      <c r="F79" s="296">
        <f t="shared" si="6"/>
        <v>13.152709359605911</v>
      </c>
    </row>
    <row r="80" spans="1:6">
      <c r="A80" s="40" t="s">
        <v>250</v>
      </c>
      <c r="B80" s="41">
        <v>216</v>
      </c>
      <c r="C80" s="1">
        <v>15</v>
      </c>
      <c r="D80" s="1">
        <v>25</v>
      </c>
      <c r="E80" s="295">
        <f t="shared" si="5"/>
        <v>1.7361111111111112</v>
      </c>
      <c r="F80" s="296">
        <f t="shared" si="6"/>
        <v>13.263888888888889</v>
      </c>
    </row>
    <row r="81" spans="1:6">
      <c r="A81" s="40" t="s">
        <v>252</v>
      </c>
      <c r="B81" s="297">
        <v>198</v>
      </c>
      <c r="C81" s="1">
        <v>15</v>
      </c>
      <c r="D81" s="1">
        <v>25</v>
      </c>
      <c r="E81" s="295">
        <f t="shared" si="5"/>
        <v>1.893939393939394</v>
      </c>
      <c r="F81" s="296">
        <f t="shared" si="6"/>
        <v>13.106060606060606</v>
      </c>
    </row>
    <row r="82" spans="1:6">
      <c r="A82" s="40" t="s">
        <v>254</v>
      </c>
      <c r="B82" s="41">
        <v>223</v>
      </c>
      <c r="C82" s="1">
        <v>15</v>
      </c>
      <c r="D82" s="1">
        <v>25</v>
      </c>
      <c r="E82" s="295">
        <f t="shared" si="5"/>
        <v>1.6816143497757847</v>
      </c>
      <c r="F82" s="296">
        <f t="shared" si="6"/>
        <v>13.318385650224215</v>
      </c>
    </row>
    <row r="83" spans="1:6">
      <c r="A83" s="40" t="s">
        <v>256</v>
      </c>
      <c r="B83" s="297">
        <v>226</v>
      </c>
      <c r="C83" s="1">
        <v>15</v>
      </c>
      <c r="D83" s="1">
        <v>25</v>
      </c>
      <c r="E83" s="295">
        <f t="shared" si="5"/>
        <v>1.6592920353982301</v>
      </c>
      <c r="F83" s="296">
        <f t="shared" si="6"/>
        <v>13.340707964601769</v>
      </c>
    </row>
    <row r="84" spans="1:6">
      <c r="A84" s="40" t="s">
        <v>258</v>
      </c>
      <c r="B84" s="41">
        <v>155</v>
      </c>
      <c r="C84" s="1">
        <v>15</v>
      </c>
      <c r="D84" s="1">
        <v>25</v>
      </c>
      <c r="E84" s="295">
        <f t="shared" si="5"/>
        <v>2.4193548387096775</v>
      </c>
      <c r="F84" s="296">
        <f t="shared" si="6"/>
        <v>12.580645161290322</v>
      </c>
    </row>
    <row r="85" spans="1:6">
      <c r="A85" s="40" t="s">
        <v>260</v>
      </c>
      <c r="B85" s="41">
        <v>204</v>
      </c>
      <c r="C85" s="1">
        <v>15</v>
      </c>
      <c r="D85" s="1">
        <v>25</v>
      </c>
      <c r="E85" s="295">
        <f t="shared" si="5"/>
        <v>1.838235294117647</v>
      </c>
      <c r="F85" s="296">
        <f t="shared" si="6"/>
        <v>13.161764705882353</v>
      </c>
    </row>
    <row r="86" spans="1:6">
      <c r="A86" s="40" t="s">
        <v>262</v>
      </c>
      <c r="B86" s="41">
        <v>189</v>
      </c>
      <c r="C86" s="1">
        <v>15</v>
      </c>
      <c r="D86" s="1">
        <v>25</v>
      </c>
      <c r="E86" s="295">
        <f t="shared" si="5"/>
        <v>1.9841269841269842</v>
      </c>
      <c r="F86" s="296">
        <f t="shared" si="6"/>
        <v>13.015873015873016</v>
      </c>
    </row>
    <row r="87" spans="1:6">
      <c r="A87" s="40" t="s">
        <v>264</v>
      </c>
      <c r="B87" s="297">
        <v>126</v>
      </c>
      <c r="C87" s="1">
        <v>15</v>
      </c>
      <c r="D87" s="1">
        <v>25</v>
      </c>
      <c r="E87" s="295">
        <f t="shared" si="5"/>
        <v>2.9761904761904763</v>
      </c>
      <c r="F87" s="296">
        <f t="shared" si="6"/>
        <v>12.023809523809524</v>
      </c>
    </row>
    <row r="88" spans="1:6">
      <c r="A88" s="40" t="s">
        <v>266</v>
      </c>
      <c r="B88" s="297">
        <v>248</v>
      </c>
      <c r="C88" s="1">
        <v>15</v>
      </c>
      <c r="D88" s="1">
        <v>25</v>
      </c>
      <c r="E88" s="295">
        <f t="shared" si="5"/>
        <v>1.5120967741935485</v>
      </c>
      <c r="F88" s="296">
        <f t="shared" si="6"/>
        <v>13.487903225806452</v>
      </c>
    </row>
    <row r="89" spans="1:6">
      <c r="A89" s="40" t="s">
        <v>268</v>
      </c>
      <c r="B89" s="297">
        <v>184</v>
      </c>
      <c r="C89" s="1">
        <v>15</v>
      </c>
      <c r="D89" s="1">
        <v>25</v>
      </c>
      <c r="E89" s="295">
        <f t="shared" si="5"/>
        <v>2.0380434782608696</v>
      </c>
      <c r="F89" s="296">
        <f t="shared" si="6"/>
        <v>12.961956521739131</v>
      </c>
    </row>
    <row r="90" spans="1:6">
      <c r="A90" s="40" t="s">
        <v>270</v>
      </c>
      <c r="B90" s="297">
        <v>245</v>
      </c>
      <c r="C90" s="1">
        <v>15</v>
      </c>
      <c r="D90" s="1">
        <v>25</v>
      </c>
      <c r="E90" s="295">
        <f t="shared" si="5"/>
        <v>1.5306122448979591</v>
      </c>
      <c r="F90" s="296">
        <f t="shared" si="6"/>
        <v>13.469387755102041</v>
      </c>
    </row>
    <row r="91" spans="1:6">
      <c r="A91" s="40" t="s">
        <v>272</v>
      </c>
      <c r="B91" s="41">
        <v>122</v>
      </c>
      <c r="C91" s="1">
        <v>15</v>
      </c>
      <c r="D91" s="1">
        <v>25</v>
      </c>
      <c r="E91" s="295">
        <f t="shared" si="5"/>
        <v>3.0737704918032787</v>
      </c>
      <c r="F91" s="296">
        <f t="shared" si="6"/>
        <v>11.926229508196721</v>
      </c>
    </row>
    <row r="92" spans="1:6">
      <c r="A92" s="40" t="s">
        <v>274</v>
      </c>
      <c r="B92" s="41">
        <v>122</v>
      </c>
      <c r="C92" s="1">
        <v>15</v>
      </c>
      <c r="D92" s="1">
        <v>25</v>
      </c>
      <c r="E92" s="295">
        <f t="shared" si="5"/>
        <v>3.0737704918032787</v>
      </c>
      <c r="F92" s="296">
        <f t="shared" si="6"/>
        <v>11.926229508196721</v>
      </c>
    </row>
    <row r="93" spans="1:6">
      <c r="A93" s="40" t="s">
        <v>276</v>
      </c>
      <c r="B93" s="41">
        <v>286</v>
      </c>
      <c r="C93" s="1">
        <v>15</v>
      </c>
      <c r="D93" s="1">
        <v>25</v>
      </c>
      <c r="E93" s="295">
        <f t="shared" si="5"/>
        <v>1.3111888111888113</v>
      </c>
      <c r="F93" s="296">
        <f t="shared" si="6"/>
        <v>13.688811188811188</v>
      </c>
    </row>
    <row r="94" spans="1:6">
      <c r="A94" s="40" t="s">
        <v>277</v>
      </c>
      <c r="B94" s="297">
        <v>187</v>
      </c>
      <c r="C94" s="1">
        <v>15</v>
      </c>
      <c r="D94" s="1">
        <v>25</v>
      </c>
      <c r="E94" s="295">
        <f t="shared" si="5"/>
        <v>2.0053475935828877</v>
      </c>
      <c r="F94" s="296">
        <f t="shared" si="6"/>
        <v>12.994652406417112</v>
      </c>
    </row>
    <row r="95" spans="1:6">
      <c r="A95" s="40" t="s">
        <v>278</v>
      </c>
      <c r="B95" s="297">
        <v>203</v>
      </c>
      <c r="C95" s="1">
        <v>15</v>
      </c>
      <c r="D95" s="1">
        <v>25</v>
      </c>
      <c r="E95" s="295">
        <f t="shared" si="5"/>
        <v>1.8472906403940887</v>
      </c>
      <c r="F95" s="296">
        <f t="shared" si="6"/>
        <v>13.152709359605911</v>
      </c>
    </row>
    <row r="96" spans="1:6">
      <c r="A96" s="40" t="s">
        <v>279</v>
      </c>
      <c r="B96" s="41">
        <v>141</v>
      </c>
      <c r="C96" s="1">
        <v>15</v>
      </c>
      <c r="D96" s="1">
        <v>25</v>
      </c>
      <c r="E96" s="295">
        <f t="shared" si="5"/>
        <v>2.6595744680851063</v>
      </c>
      <c r="F96" s="296">
        <f t="shared" si="6"/>
        <v>12.340425531914894</v>
      </c>
    </row>
    <row r="97" spans="1:6">
      <c r="A97" s="40" t="s">
        <v>280</v>
      </c>
      <c r="B97" s="41">
        <v>149</v>
      </c>
      <c r="C97" s="1">
        <v>15</v>
      </c>
      <c r="D97" s="1">
        <v>25</v>
      </c>
      <c r="E97" s="295">
        <f t="shared" si="5"/>
        <v>2.5167785234899327</v>
      </c>
      <c r="F97" s="296">
        <f t="shared" si="6"/>
        <v>12.483221476510067</v>
      </c>
    </row>
    <row r="98" spans="1:6">
      <c r="A98" s="40" t="s">
        <v>281</v>
      </c>
      <c r="B98" s="41">
        <v>55.2</v>
      </c>
      <c r="C98" s="1">
        <v>15</v>
      </c>
      <c r="D98" s="1">
        <v>25</v>
      </c>
      <c r="E98" s="295">
        <f t="shared" si="5"/>
        <v>6.7934782608695645</v>
      </c>
      <c r="F98" s="296">
        <f t="shared" si="6"/>
        <v>8.2065217391304355</v>
      </c>
    </row>
    <row r="99" spans="1:6">
      <c r="A99" s="40" t="s">
        <v>282</v>
      </c>
      <c r="B99" s="41">
        <v>141</v>
      </c>
      <c r="C99" s="1">
        <v>15</v>
      </c>
      <c r="D99" s="1">
        <v>25</v>
      </c>
      <c r="E99" s="295">
        <f t="shared" si="5"/>
        <v>2.6595744680851063</v>
      </c>
      <c r="F99" s="296">
        <f t="shared" si="6"/>
        <v>12.340425531914894</v>
      </c>
    </row>
    <row r="100" spans="1:6">
      <c r="A100" s="40" t="s">
        <v>283</v>
      </c>
      <c r="B100" s="41">
        <v>176</v>
      </c>
      <c r="C100" s="1">
        <v>15</v>
      </c>
      <c r="D100" s="1">
        <v>25</v>
      </c>
      <c r="E100" s="295">
        <f t="shared" si="5"/>
        <v>2.1306818181818183</v>
      </c>
      <c r="F100" s="296">
        <f t="shared" si="6"/>
        <v>12.869318181818182</v>
      </c>
    </row>
    <row r="101" spans="1:6">
      <c r="A101" s="40" t="s">
        <v>284</v>
      </c>
      <c r="B101" s="41">
        <v>299</v>
      </c>
      <c r="C101" s="1">
        <v>15</v>
      </c>
      <c r="D101" s="1">
        <v>25</v>
      </c>
      <c r="E101" s="295">
        <f t="shared" si="5"/>
        <v>1.254180602006689</v>
      </c>
      <c r="F101" s="296">
        <f t="shared" si="6"/>
        <v>13.74581939799331</v>
      </c>
    </row>
    <row r="102" spans="1:6">
      <c r="A102" s="40" t="s">
        <v>285</v>
      </c>
      <c r="B102" s="297">
        <v>133</v>
      </c>
      <c r="C102" s="1">
        <v>15</v>
      </c>
      <c r="D102" s="1">
        <v>25</v>
      </c>
      <c r="E102" s="295">
        <f t="shared" si="5"/>
        <v>2.8195488721804511</v>
      </c>
      <c r="F102" s="296">
        <f t="shared" si="6"/>
        <v>12.180451127819548</v>
      </c>
    </row>
    <row r="103" spans="1:6">
      <c r="A103" s="40" t="s">
        <v>286</v>
      </c>
      <c r="B103" s="41">
        <v>279</v>
      </c>
      <c r="C103" s="1">
        <v>15</v>
      </c>
      <c r="D103" s="1">
        <v>25</v>
      </c>
      <c r="E103" s="295">
        <f t="shared" si="5"/>
        <v>1.3440860215053763</v>
      </c>
      <c r="F103" s="296">
        <f t="shared" si="6"/>
        <v>13.655913978494624</v>
      </c>
    </row>
    <row r="104" spans="1:6">
      <c r="A104" s="40" t="s">
        <v>287</v>
      </c>
      <c r="B104" s="41">
        <v>231</v>
      </c>
      <c r="C104" s="1">
        <v>15</v>
      </c>
      <c r="D104" s="1">
        <v>25</v>
      </c>
      <c r="E104" s="295">
        <f t="shared" si="5"/>
        <v>1.6233766233766234</v>
      </c>
      <c r="F104" s="296">
        <f t="shared" si="6"/>
        <v>13.376623376623376</v>
      </c>
    </row>
    <row r="105" spans="1:6">
      <c r="A105" s="40" t="s">
        <v>288</v>
      </c>
      <c r="B105" s="41">
        <v>251</v>
      </c>
      <c r="C105" s="1">
        <v>15</v>
      </c>
      <c r="D105" s="1">
        <v>25</v>
      </c>
      <c r="E105" s="295">
        <f t="shared" si="5"/>
        <v>1.4940239043824701</v>
      </c>
      <c r="F105" s="296">
        <f t="shared" si="6"/>
        <v>13.50597609561753</v>
      </c>
    </row>
    <row r="106" spans="1:6">
      <c r="A106" s="40" t="s">
        <v>289</v>
      </c>
      <c r="B106" s="297">
        <v>199</v>
      </c>
      <c r="C106" s="1">
        <v>15</v>
      </c>
      <c r="D106" s="1">
        <v>25</v>
      </c>
      <c r="E106" s="295">
        <f t="shared" si="5"/>
        <v>1.8844221105527639</v>
      </c>
      <c r="F106" s="296">
        <f t="shared" si="6"/>
        <v>13.115577889447236</v>
      </c>
    </row>
    <row r="107" spans="1:6">
      <c r="A107" s="40" t="s">
        <v>290</v>
      </c>
      <c r="B107" s="297">
        <v>164</v>
      </c>
      <c r="C107" s="1">
        <v>15</v>
      </c>
      <c r="D107" s="1">
        <v>25</v>
      </c>
      <c r="E107" s="295">
        <f t="shared" si="5"/>
        <v>2.2865853658536586</v>
      </c>
      <c r="F107" s="296">
        <f t="shared" si="6"/>
        <v>12.713414634146341</v>
      </c>
    </row>
    <row r="108" spans="1:6">
      <c r="A108" s="40" t="s">
        <v>291</v>
      </c>
      <c r="B108" s="41">
        <v>198</v>
      </c>
      <c r="C108" s="1">
        <v>15</v>
      </c>
      <c r="D108" s="1">
        <v>25</v>
      </c>
      <c r="E108" s="295">
        <f t="shared" si="5"/>
        <v>1.893939393939394</v>
      </c>
      <c r="F108" s="296">
        <f t="shared" si="6"/>
        <v>13.106060606060606</v>
      </c>
    </row>
    <row r="109" spans="1:6">
      <c r="A109" s="40" t="s">
        <v>292</v>
      </c>
      <c r="B109" s="41">
        <v>258</v>
      </c>
      <c r="C109" s="1">
        <v>15</v>
      </c>
      <c r="D109" s="1">
        <v>25</v>
      </c>
      <c r="E109" s="295">
        <f t="shared" si="5"/>
        <v>1.4534883720930232</v>
      </c>
      <c r="F109" s="296">
        <f t="shared" si="6"/>
        <v>13.546511627906977</v>
      </c>
    </row>
    <row r="110" spans="1:6">
      <c r="A110" s="40" t="s">
        <v>293</v>
      </c>
      <c r="B110" s="41">
        <v>303</v>
      </c>
      <c r="C110" s="1">
        <v>15</v>
      </c>
      <c r="D110" s="1">
        <v>25</v>
      </c>
      <c r="E110" s="295">
        <f t="shared" si="5"/>
        <v>1.2376237623762376</v>
      </c>
      <c r="F110" s="296">
        <f t="shared" si="6"/>
        <v>13.762376237623762</v>
      </c>
    </row>
    <row r="111" spans="1:6">
      <c r="A111" s="40" t="s">
        <v>294</v>
      </c>
      <c r="B111" s="41">
        <v>201</v>
      </c>
      <c r="C111" s="1">
        <v>15</v>
      </c>
      <c r="D111" s="1">
        <v>25</v>
      </c>
      <c r="E111" s="295">
        <f t="shared" si="5"/>
        <v>1.8656716417910448</v>
      </c>
      <c r="F111" s="296">
        <f t="shared" si="6"/>
        <v>13.134328358208956</v>
      </c>
    </row>
    <row r="112" spans="1:6">
      <c r="A112" s="40" t="s">
        <v>295</v>
      </c>
      <c r="B112" s="41">
        <v>49</v>
      </c>
      <c r="C112" s="1">
        <v>15</v>
      </c>
      <c r="D112" s="1">
        <v>25</v>
      </c>
      <c r="E112" s="295">
        <f t="shared" si="5"/>
        <v>7.6530612244897958</v>
      </c>
      <c r="F112" s="296">
        <f t="shared" si="6"/>
        <v>7.3469387755102042</v>
      </c>
    </row>
    <row r="113" spans="1:6">
      <c r="A113" s="40" t="s">
        <v>296</v>
      </c>
      <c r="B113" s="41">
        <v>128</v>
      </c>
      <c r="C113" s="1">
        <v>15</v>
      </c>
      <c r="D113" s="1">
        <v>25</v>
      </c>
      <c r="E113" s="295">
        <f t="shared" si="5"/>
        <v>2.9296875</v>
      </c>
      <c r="F113" s="296">
        <f t="shared" si="6"/>
        <v>12.0703125</v>
      </c>
    </row>
    <row r="114" spans="1:6">
      <c r="A114" s="40" t="s">
        <v>297</v>
      </c>
      <c r="B114" s="41">
        <v>236</v>
      </c>
      <c r="C114" s="1">
        <v>15</v>
      </c>
      <c r="D114" s="1">
        <v>25</v>
      </c>
      <c r="E114" s="295">
        <f t="shared" si="5"/>
        <v>1.5889830508474576</v>
      </c>
      <c r="F114" s="296">
        <f t="shared" si="6"/>
        <v>13.411016949152543</v>
      </c>
    </row>
    <row r="115" spans="1:6">
      <c r="A115" s="40" t="s">
        <v>298</v>
      </c>
      <c r="B115" s="297">
        <v>288</v>
      </c>
      <c r="C115" s="1">
        <v>15</v>
      </c>
      <c r="D115" s="1">
        <v>25</v>
      </c>
      <c r="E115" s="295">
        <f t="shared" si="5"/>
        <v>1.3020833333333333</v>
      </c>
      <c r="F115" s="296">
        <f t="shared" si="6"/>
        <v>13.697916666666666</v>
      </c>
    </row>
    <row r="116" spans="1:6">
      <c r="A116" s="40" t="s">
        <v>299</v>
      </c>
      <c r="B116" s="41">
        <v>173</v>
      </c>
      <c r="C116" s="1">
        <v>15</v>
      </c>
      <c r="D116" s="1">
        <v>25</v>
      </c>
      <c r="E116" s="295">
        <f t="shared" si="5"/>
        <v>2.1676300578034682</v>
      </c>
      <c r="F116" s="296">
        <f t="shared" si="6"/>
        <v>12.832369942196532</v>
      </c>
    </row>
    <row r="117" spans="1:6">
      <c r="A117" s="40" t="s">
        <v>300</v>
      </c>
      <c r="B117" s="41">
        <v>194</v>
      </c>
      <c r="C117" s="1">
        <v>15</v>
      </c>
      <c r="D117" s="1">
        <v>25</v>
      </c>
      <c r="E117" s="295">
        <f t="shared" si="5"/>
        <v>1.9329896907216495</v>
      </c>
      <c r="F117" s="296">
        <f t="shared" si="6"/>
        <v>13.06701030927835</v>
      </c>
    </row>
    <row r="118" spans="1:6">
      <c r="A118" s="40" t="s">
        <v>301</v>
      </c>
      <c r="B118" s="41">
        <v>152</v>
      </c>
      <c r="C118" s="1">
        <v>15</v>
      </c>
      <c r="D118" s="1">
        <v>25</v>
      </c>
      <c r="E118" s="295">
        <f t="shared" si="5"/>
        <v>2.4671052631578947</v>
      </c>
      <c r="F118" s="296">
        <f t="shared" si="6"/>
        <v>12.532894736842106</v>
      </c>
    </row>
    <row r="119" spans="1:6">
      <c r="A119" s="40" t="s">
        <v>302</v>
      </c>
      <c r="B119" s="41">
        <v>170</v>
      </c>
      <c r="C119" s="1">
        <v>15</v>
      </c>
      <c r="D119" s="1">
        <v>25</v>
      </c>
      <c r="E119" s="295">
        <f t="shared" si="5"/>
        <v>2.2058823529411766</v>
      </c>
      <c r="F119" s="296">
        <f t="shared" si="6"/>
        <v>12.794117647058822</v>
      </c>
    </row>
    <row r="120" spans="1:6">
      <c r="A120" s="40" t="s">
        <v>303</v>
      </c>
      <c r="B120" s="41">
        <v>141</v>
      </c>
      <c r="C120" s="1">
        <v>15</v>
      </c>
      <c r="D120" s="1">
        <v>25</v>
      </c>
      <c r="E120" s="295">
        <f t="shared" si="5"/>
        <v>2.6595744680851063</v>
      </c>
      <c r="F120" s="296">
        <f t="shared" si="6"/>
        <v>12.340425531914894</v>
      </c>
    </row>
    <row r="121" spans="1:6">
      <c r="A121" s="40" t="s">
        <v>304</v>
      </c>
      <c r="B121" s="41">
        <v>207</v>
      </c>
      <c r="C121" s="1">
        <v>15</v>
      </c>
      <c r="D121" s="1">
        <v>25</v>
      </c>
      <c r="E121" s="295">
        <f t="shared" si="5"/>
        <v>1.8115942028985508</v>
      </c>
      <c r="F121" s="296">
        <f t="shared" si="6"/>
        <v>13.188405797101449</v>
      </c>
    </row>
    <row r="122" spans="1:6">
      <c r="A122" s="40" t="s">
        <v>305</v>
      </c>
      <c r="B122" s="41">
        <v>144</v>
      </c>
      <c r="C122" s="1">
        <v>15</v>
      </c>
      <c r="D122" s="1">
        <v>25</v>
      </c>
      <c r="E122" s="295">
        <f t="shared" si="5"/>
        <v>2.6041666666666665</v>
      </c>
      <c r="F122" s="296">
        <f t="shared" si="6"/>
        <v>12.395833333333334</v>
      </c>
    </row>
    <row r="123" spans="1:6">
      <c r="A123" s="40" t="s">
        <v>306</v>
      </c>
      <c r="B123" s="41">
        <v>211</v>
      </c>
      <c r="C123" s="1">
        <v>15</v>
      </c>
      <c r="D123" s="1">
        <v>25</v>
      </c>
      <c r="E123" s="295">
        <f t="shared" si="5"/>
        <v>1.7772511848341233</v>
      </c>
      <c r="F123" s="296">
        <f t="shared" si="6"/>
        <v>13.222748815165877</v>
      </c>
    </row>
    <row r="124" spans="1:6">
      <c r="A124" s="40" t="s">
        <v>307</v>
      </c>
      <c r="B124" s="41">
        <v>339</v>
      </c>
      <c r="C124" s="1">
        <v>15</v>
      </c>
      <c r="D124" s="1">
        <v>25</v>
      </c>
      <c r="E124" s="295">
        <f t="shared" si="5"/>
        <v>1.1061946902654867</v>
      </c>
      <c r="F124" s="296">
        <f t="shared" si="6"/>
        <v>13.893805309734514</v>
      </c>
    </row>
    <row r="125" spans="1:6">
      <c r="A125" s="40" t="s">
        <v>308</v>
      </c>
      <c r="B125" s="41">
        <v>211</v>
      </c>
      <c r="C125" s="1">
        <v>15</v>
      </c>
      <c r="D125" s="1">
        <v>25</v>
      </c>
      <c r="E125" s="295">
        <f t="shared" si="5"/>
        <v>1.7772511848341233</v>
      </c>
      <c r="F125" s="296">
        <f t="shared" si="6"/>
        <v>13.222748815165877</v>
      </c>
    </row>
    <row r="126" spans="1:6">
      <c r="A126" s="40" t="s">
        <v>309</v>
      </c>
      <c r="B126" s="297">
        <v>260</v>
      </c>
      <c r="C126" s="1">
        <v>15</v>
      </c>
      <c r="D126" s="1">
        <v>25</v>
      </c>
      <c r="E126" s="295">
        <f t="shared" si="5"/>
        <v>1.4423076923076923</v>
      </c>
      <c r="F126" s="296">
        <f t="shared" si="6"/>
        <v>13.557692307692308</v>
      </c>
    </row>
    <row r="127" spans="1:6">
      <c r="A127" s="40" t="s">
        <v>310</v>
      </c>
      <c r="B127" s="41">
        <v>218</v>
      </c>
      <c r="C127" s="1">
        <v>15</v>
      </c>
      <c r="D127" s="1">
        <v>25</v>
      </c>
      <c r="E127" s="295">
        <f t="shared" si="5"/>
        <v>1.7201834862385321</v>
      </c>
      <c r="F127" s="296">
        <f t="shared" si="6"/>
        <v>13.279816513761467</v>
      </c>
    </row>
    <row r="128" spans="1:6">
      <c r="A128" s="40" t="s">
        <v>311</v>
      </c>
      <c r="B128" s="41">
        <v>178</v>
      </c>
      <c r="C128" s="1">
        <v>15</v>
      </c>
      <c r="D128" s="1">
        <v>25</v>
      </c>
      <c r="E128" s="295">
        <f t="shared" si="5"/>
        <v>2.106741573033708</v>
      </c>
      <c r="F128" s="296">
        <f t="shared" si="6"/>
        <v>12.893258426966291</v>
      </c>
    </row>
    <row r="129" spans="1:6">
      <c r="A129" s="40" t="s">
        <v>312</v>
      </c>
      <c r="B129" s="41">
        <v>205</v>
      </c>
      <c r="C129" s="1">
        <v>15</v>
      </c>
      <c r="D129" s="1">
        <v>25</v>
      </c>
      <c r="E129" s="295">
        <f t="shared" si="5"/>
        <v>1.8292682926829269</v>
      </c>
      <c r="F129" s="296">
        <f t="shared" si="6"/>
        <v>13.170731707317072</v>
      </c>
    </row>
    <row r="130" spans="1:6">
      <c r="A130" s="40" t="s">
        <v>313</v>
      </c>
      <c r="B130" s="41">
        <v>210</v>
      </c>
      <c r="C130" s="1">
        <v>15</v>
      </c>
      <c r="D130" s="1">
        <v>25</v>
      </c>
      <c r="E130" s="295">
        <f t="shared" si="5"/>
        <v>1.7857142857142858</v>
      </c>
      <c r="F130" s="296">
        <f t="shared" si="6"/>
        <v>13.214285714285714</v>
      </c>
    </row>
    <row r="131" spans="1:6">
      <c r="A131" s="40" t="s">
        <v>314</v>
      </c>
      <c r="B131" s="41">
        <v>270</v>
      </c>
      <c r="C131" s="1">
        <v>15</v>
      </c>
      <c r="D131" s="1">
        <v>25</v>
      </c>
      <c r="E131" s="295">
        <f t="shared" si="5"/>
        <v>1.3888888888888888</v>
      </c>
      <c r="F131" s="296">
        <f t="shared" si="6"/>
        <v>13.611111111111111</v>
      </c>
    </row>
    <row r="132" spans="1:6">
      <c r="A132" s="40" t="s">
        <v>315</v>
      </c>
      <c r="B132" s="41">
        <v>188</v>
      </c>
      <c r="C132" s="1">
        <v>15</v>
      </c>
      <c r="D132" s="1">
        <v>25</v>
      </c>
      <c r="E132" s="295">
        <f t="shared" si="5"/>
        <v>1.9946808510638299</v>
      </c>
      <c r="F132" s="296">
        <f t="shared" si="6"/>
        <v>13.00531914893617</v>
      </c>
    </row>
    <row r="133" spans="1:6">
      <c r="A133" s="40" t="s">
        <v>316</v>
      </c>
      <c r="B133" s="41">
        <v>231</v>
      </c>
      <c r="C133" s="1">
        <v>15</v>
      </c>
      <c r="D133" s="1">
        <v>25</v>
      </c>
      <c r="E133" s="295">
        <f t="shared" si="5"/>
        <v>1.6233766233766234</v>
      </c>
      <c r="F133" s="296">
        <f t="shared" si="6"/>
        <v>13.376623376623376</v>
      </c>
    </row>
    <row r="134" spans="1:6">
      <c r="A134" s="40" t="s">
        <v>317</v>
      </c>
      <c r="B134" s="41">
        <v>195</v>
      </c>
      <c r="C134" s="1">
        <v>15</v>
      </c>
      <c r="D134" s="1">
        <v>25</v>
      </c>
      <c r="E134" s="295">
        <f t="shared" si="5"/>
        <v>1.9230769230769231</v>
      </c>
      <c r="F134" s="296">
        <f t="shared" si="6"/>
        <v>13.076923076923077</v>
      </c>
    </row>
    <row r="135" spans="1:6">
      <c r="A135" s="40" t="s">
        <v>318</v>
      </c>
      <c r="B135" s="41">
        <v>282</v>
      </c>
      <c r="C135" s="1">
        <v>15</v>
      </c>
      <c r="D135" s="1">
        <v>25</v>
      </c>
      <c r="E135" s="295">
        <f t="shared" si="5"/>
        <v>1.3297872340425532</v>
      </c>
      <c r="F135" s="296">
        <f t="shared" si="6"/>
        <v>13.670212765957446</v>
      </c>
    </row>
    <row r="136" spans="1:6">
      <c r="A136" s="40" t="s">
        <v>319</v>
      </c>
      <c r="B136" s="41">
        <v>257</v>
      </c>
      <c r="C136" s="1">
        <v>15</v>
      </c>
      <c r="D136" s="1">
        <v>25</v>
      </c>
      <c r="E136" s="295">
        <f t="shared" si="5"/>
        <v>1.4591439688715953</v>
      </c>
      <c r="F136" s="296">
        <f t="shared" si="6"/>
        <v>13.540856031128405</v>
      </c>
    </row>
    <row r="137" spans="1:6">
      <c r="A137" s="40" t="s">
        <v>320</v>
      </c>
      <c r="B137" s="41">
        <v>200</v>
      </c>
      <c r="C137" s="1">
        <v>15</v>
      </c>
      <c r="D137" s="1">
        <v>25</v>
      </c>
      <c r="E137" s="295">
        <f t="shared" si="5"/>
        <v>1.875</v>
      </c>
      <c r="F137" s="296">
        <f t="shared" si="6"/>
        <v>13.125</v>
      </c>
    </row>
    <row r="138" spans="1:6">
      <c r="A138" s="40" t="s">
        <v>321</v>
      </c>
      <c r="B138" s="41">
        <v>195</v>
      </c>
      <c r="C138" s="1">
        <v>15</v>
      </c>
      <c r="D138" s="1">
        <v>25</v>
      </c>
      <c r="E138" s="295">
        <f t="shared" si="5"/>
        <v>1.9230769230769231</v>
      </c>
      <c r="F138" s="296">
        <f t="shared" si="6"/>
        <v>13.076923076923077</v>
      </c>
    </row>
    <row r="139" spans="1:6">
      <c r="A139" s="40" t="s">
        <v>322</v>
      </c>
      <c r="B139" s="41">
        <v>217</v>
      </c>
      <c r="C139" s="1">
        <v>15</v>
      </c>
      <c r="D139" s="1">
        <v>25</v>
      </c>
      <c r="E139" s="295">
        <f t="shared" si="5"/>
        <v>1.728110599078341</v>
      </c>
      <c r="F139" s="296">
        <f t="shared" si="6"/>
        <v>13.271889400921658</v>
      </c>
    </row>
    <row r="140" spans="1:6">
      <c r="A140" s="40" t="s">
        <v>323</v>
      </c>
      <c r="B140" s="41">
        <v>212</v>
      </c>
      <c r="C140" s="1">
        <v>15</v>
      </c>
      <c r="D140" s="1">
        <v>25</v>
      </c>
      <c r="E140" s="295">
        <f t="shared" si="5"/>
        <v>1.7688679245283019</v>
      </c>
      <c r="F140" s="296">
        <f t="shared" si="6"/>
        <v>13.231132075471699</v>
      </c>
    </row>
    <row r="141" spans="1:6">
      <c r="A141" s="40" t="s">
        <v>324</v>
      </c>
      <c r="B141" s="41">
        <v>221</v>
      </c>
      <c r="C141" s="1">
        <v>15</v>
      </c>
      <c r="D141" s="1">
        <v>25</v>
      </c>
      <c r="E141" s="295">
        <f t="shared" ref="E141:E204" si="7">(C141*D141)/B141</f>
        <v>1.6968325791855203</v>
      </c>
      <c r="F141" s="296">
        <f t="shared" ref="F141:F197" si="8">C141-E141</f>
        <v>13.30316742081448</v>
      </c>
    </row>
    <row r="142" spans="1:6">
      <c r="A142" s="40" t="s">
        <v>325</v>
      </c>
      <c r="B142" s="41">
        <v>238</v>
      </c>
      <c r="C142" s="1">
        <v>15</v>
      </c>
      <c r="D142" s="1">
        <v>25</v>
      </c>
      <c r="E142" s="295">
        <f t="shared" si="7"/>
        <v>1.5756302521008403</v>
      </c>
      <c r="F142" s="296">
        <f t="shared" si="8"/>
        <v>13.42436974789916</v>
      </c>
    </row>
    <row r="143" spans="1:6">
      <c r="A143" s="40" t="s">
        <v>326</v>
      </c>
      <c r="B143" s="41">
        <v>260</v>
      </c>
      <c r="C143" s="1">
        <v>15</v>
      </c>
      <c r="D143" s="1">
        <v>25</v>
      </c>
      <c r="E143" s="295">
        <f t="shared" si="7"/>
        <v>1.4423076923076923</v>
      </c>
      <c r="F143" s="296">
        <f t="shared" si="8"/>
        <v>13.557692307692308</v>
      </c>
    </row>
    <row r="144" spans="1:6">
      <c r="A144" s="40" t="s">
        <v>327</v>
      </c>
      <c r="B144" s="41">
        <v>202</v>
      </c>
      <c r="C144" s="1">
        <v>15</v>
      </c>
      <c r="D144" s="1">
        <v>25</v>
      </c>
      <c r="E144" s="295">
        <f t="shared" si="7"/>
        <v>1.8564356435643565</v>
      </c>
      <c r="F144" s="296">
        <f t="shared" si="8"/>
        <v>13.143564356435643</v>
      </c>
    </row>
    <row r="145" spans="1:6">
      <c r="A145" s="40" t="s">
        <v>328</v>
      </c>
      <c r="B145" s="41">
        <v>116</v>
      </c>
      <c r="C145" s="1">
        <v>15</v>
      </c>
      <c r="D145" s="1">
        <v>25</v>
      </c>
      <c r="E145" s="295">
        <f t="shared" si="7"/>
        <v>3.2327586206896552</v>
      </c>
      <c r="F145" s="296">
        <f t="shared" si="8"/>
        <v>11.767241379310345</v>
      </c>
    </row>
    <row r="146" spans="1:6">
      <c r="A146" s="40" t="s">
        <v>329</v>
      </c>
      <c r="B146" s="41">
        <v>260</v>
      </c>
      <c r="C146" s="1">
        <v>15</v>
      </c>
      <c r="D146" s="1">
        <v>25</v>
      </c>
      <c r="E146" s="295">
        <f t="shared" si="7"/>
        <v>1.4423076923076923</v>
      </c>
      <c r="F146" s="296">
        <f t="shared" si="8"/>
        <v>13.557692307692308</v>
      </c>
    </row>
    <row r="147" spans="1:6">
      <c r="A147" s="40" t="s">
        <v>330</v>
      </c>
      <c r="B147" s="41">
        <v>223</v>
      </c>
      <c r="C147" s="1">
        <v>15</v>
      </c>
      <c r="D147" s="1">
        <v>25</v>
      </c>
      <c r="E147" s="295">
        <f t="shared" si="7"/>
        <v>1.6816143497757847</v>
      </c>
      <c r="F147" s="296">
        <f t="shared" si="8"/>
        <v>13.318385650224215</v>
      </c>
    </row>
    <row r="148" spans="1:6">
      <c r="A148" s="40" t="s">
        <v>331</v>
      </c>
      <c r="B148" s="41">
        <v>233</v>
      </c>
      <c r="C148" s="1">
        <v>15</v>
      </c>
      <c r="D148" s="1">
        <v>25</v>
      </c>
      <c r="E148" s="295">
        <f t="shared" si="7"/>
        <v>1.609442060085837</v>
      </c>
      <c r="F148" s="296">
        <f t="shared" si="8"/>
        <v>13.390557939914164</v>
      </c>
    </row>
    <row r="149" spans="1:6">
      <c r="A149" s="40" t="s">
        <v>332</v>
      </c>
      <c r="B149" s="41">
        <v>181</v>
      </c>
      <c r="C149" s="1">
        <v>15</v>
      </c>
      <c r="D149" s="1">
        <v>25</v>
      </c>
      <c r="E149" s="295">
        <f t="shared" si="7"/>
        <v>2.0718232044198897</v>
      </c>
      <c r="F149" s="296">
        <f t="shared" si="8"/>
        <v>12.928176795580111</v>
      </c>
    </row>
    <row r="150" spans="1:6">
      <c r="A150" s="40" t="s">
        <v>333</v>
      </c>
      <c r="B150" s="41">
        <v>172</v>
      </c>
      <c r="C150" s="1">
        <v>15</v>
      </c>
      <c r="D150" s="1">
        <v>25</v>
      </c>
      <c r="E150" s="295">
        <f t="shared" si="7"/>
        <v>2.1802325581395348</v>
      </c>
      <c r="F150" s="296">
        <f t="shared" si="8"/>
        <v>12.819767441860465</v>
      </c>
    </row>
    <row r="151" spans="1:6">
      <c r="A151" s="40" t="s">
        <v>334</v>
      </c>
      <c r="B151" s="41">
        <v>249</v>
      </c>
      <c r="C151" s="1">
        <v>15</v>
      </c>
      <c r="D151" s="1">
        <v>25</v>
      </c>
      <c r="E151" s="295">
        <f t="shared" si="7"/>
        <v>1.5060240963855422</v>
      </c>
      <c r="F151" s="296">
        <f t="shared" si="8"/>
        <v>13.493975903614459</v>
      </c>
    </row>
    <row r="152" spans="1:6">
      <c r="A152" s="40" t="s">
        <v>335</v>
      </c>
      <c r="B152" s="41">
        <v>168</v>
      </c>
      <c r="C152" s="1">
        <v>15</v>
      </c>
      <c r="D152" s="1">
        <v>25</v>
      </c>
      <c r="E152" s="295">
        <f t="shared" si="7"/>
        <v>2.2321428571428572</v>
      </c>
      <c r="F152" s="296">
        <f t="shared" si="8"/>
        <v>12.767857142857142</v>
      </c>
    </row>
    <row r="153" spans="1:6">
      <c r="A153" s="40" t="s">
        <v>336</v>
      </c>
      <c r="B153" s="41">
        <v>156</v>
      </c>
      <c r="C153" s="1">
        <v>15</v>
      </c>
      <c r="D153" s="1">
        <v>25</v>
      </c>
      <c r="E153" s="295">
        <f t="shared" si="7"/>
        <v>2.4038461538461537</v>
      </c>
      <c r="F153" s="296">
        <f t="shared" si="8"/>
        <v>12.596153846153847</v>
      </c>
    </row>
    <row r="154" spans="1:6">
      <c r="A154" s="40" t="s">
        <v>337</v>
      </c>
      <c r="B154" s="41">
        <v>181</v>
      </c>
      <c r="C154" s="1">
        <v>15</v>
      </c>
      <c r="D154" s="1">
        <v>25</v>
      </c>
      <c r="E154" s="295">
        <f t="shared" si="7"/>
        <v>2.0718232044198897</v>
      </c>
      <c r="F154" s="296">
        <f t="shared" si="8"/>
        <v>12.928176795580111</v>
      </c>
    </row>
    <row r="155" spans="1:6">
      <c r="A155" s="40" t="s">
        <v>338</v>
      </c>
      <c r="B155" s="41">
        <v>201</v>
      </c>
      <c r="C155" s="1">
        <v>15</v>
      </c>
      <c r="D155" s="1">
        <v>25</v>
      </c>
      <c r="E155" s="295">
        <f t="shared" si="7"/>
        <v>1.8656716417910448</v>
      </c>
      <c r="F155" s="296">
        <f t="shared" si="8"/>
        <v>13.134328358208956</v>
      </c>
    </row>
    <row r="156" spans="1:6">
      <c r="A156" s="40" t="s">
        <v>339</v>
      </c>
      <c r="B156" s="41">
        <v>189</v>
      </c>
      <c r="C156" s="1">
        <v>15</v>
      </c>
      <c r="D156" s="1">
        <v>25</v>
      </c>
      <c r="E156" s="295">
        <f t="shared" si="7"/>
        <v>1.9841269841269842</v>
      </c>
      <c r="F156" s="296">
        <f t="shared" si="8"/>
        <v>13.015873015873016</v>
      </c>
    </row>
    <row r="157" spans="1:6">
      <c r="A157" s="40" t="s">
        <v>340</v>
      </c>
      <c r="B157" s="41">
        <v>443</v>
      </c>
      <c r="C157" s="1">
        <v>15</v>
      </c>
      <c r="D157" s="1">
        <v>25</v>
      </c>
      <c r="E157" s="295">
        <f t="shared" si="7"/>
        <v>0.84650112866817151</v>
      </c>
      <c r="F157" s="296">
        <f t="shared" si="8"/>
        <v>14.153498871331829</v>
      </c>
    </row>
    <row r="158" spans="1:6">
      <c r="A158" s="40" t="s">
        <v>341</v>
      </c>
      <c r="B158" s="41">
        <v>197</v>
      </c>
      <c r="C158" s="1">
        <v>15</v>
      </c>
      <c r="D158" s="1">
        <v>25</v>
      </c>
      <c r="E158" s="295">
        <f t="shared" si="7"/>
        <v>1.9035532994923858</v>
      </c>
      <c r="F158" s="296">
        <f t="shared" si="8"/>
        <v>13.096446700507615</v>
      </c>
    </row>
    <row r="159" spans="1:6" ht="17" thickBot="1">
      <c r="A159" s="62" t="s">
        <v>342</v>
      </c>
      <c r="B159" s="50">
        <v>241</v>
      </c>
      <c r="C159" s="2">
        <v>15</v>
      </c>
      <c r="D159" s="2">
        <v>25</v>
      </c>
      <c r="E159" s="298">
        <f t="shared" si="7"/>
        <v>1.5560165975103735</v>
      </c>
      <c r="F159" s="299">
        <f t="shared" si="8"/>
        <v>13.443983402489627</v>
      </c>
    </row>
    <row r="160" spans="1:6">
      <c r="A160" s="53" t="s">
        <v>343</v>
      </c>
      <c r="B160" s="54">
        <v>194</v>
      </c>
      <c r="C160" s="3">
        <v>15</v>
      </c>
      <c r="D160" s="3">
        <v>25</v>
      </c>
      <c r="E160" s="300">
        <f t="shared" si="7"/>
        <v>1.9329896907216495</v>
      </c>
      <c r="F160" s="301">
        <f t="shared" si="8"/>
        <v>13.06701030927835</v>
      </c>
    </row>
    <row r="161" spans="1:6">
      <c r="A161" s="40" t="s">
        <v>344</v>
      </c>
      <c r="B161" s="41">
        <v>191</v>
      </c>
      <c r="C161" s="1">
        <v>15</v>
      </c>
      <c r="D161" s="1">
        <v>25</v>
      </c>
      <c r="E161" s="295">
        <f t="shared" si="7"/>
        <v>1.963350785340314</v>
      </c>
      <c r="F161" s="296">
        <f t="shared" si="8"/>
        <v>13.036649214659686</v>
      </c>
    </row>
    <row r="162" spans="1:6">
      <c r="A162" s="40" t="s">
        <v>345</v>
      </c>
      <c r="B162" s="41">
        <v>296</v>
      </c>
      <c r="C162" s="1">
        <v>15</v>
      </c>
      <c r="D162" s="1">
        <v>25</v>
      </c>
      <c r="E162" s="295">
        <f t="shared" si="7"/>
        <v>1.2668918918918919</v>
      </c>
      <c r="F162" s="296">
        <f t="shared" si="8"/>
        <v>13.733108108108109</v>
      </c>
    </row>
    <row r="163" spans="1:6">
      <c r="A163" s="40" t="s">
        <v>346</v>
      </c>
      <c r="B163" s="41">
        <v>294</v>
      </c>
      <c r="C163" s="1">
        <v>15</v>
      </c>
      <c r="D163" s="1">
        <v>25</v>
      </c>
      <c r="E163" s="295">
        <f t="shared" si="7"/>
        <v>1.2755102040816326</v>
      </c>
      <c r="F163" s="296">
        <f t="shared" si="8"/>
        <v>13.724489795918368</v>
      </c>
    </row>
    <row r="164" spans="1:6">
      <c r="A164" s="40" t="s">
        <v>347</v>
      </c>
      <c r="B164" s="41">
        <v>73.900000000000006</v>
      </c>
      <c r="C164" s="1">
        <v>15</v>
      </c>
      <c r="D164" s="1">
        <v>25</v>
      </c>
      <c r="E164" s="295">
        <f t="shared" si="7"/>
        <v>5.0744248985115012</v>
      </c>
      <c r="F164" s="296">
        <f t="shared" si="8"/>
        <v>9.9255751014884979</v>
      </c>
    </row>
    <row r="165" spans="1:6">
      <c r="A165" s="40" t="s">
        <v>348</v>
      </c>
      <c r="B165" s="41">
        <v>214</v>
      </c>
      <c r="C165" s="1">
        <v>15</v>
      </c>
      <c r="D165" s="1">
        <v>25</v>
      </c>
      <c r="E165" s="295">
        <f t="shared" si="7"/>
        <v>1.7523364485981308</v>
      </c>
      <c r="F165" s="296">
        <f t="shared" si="8"/>
        <v>13.247663551401869</v>
      </c>
    </row>
    <row r="166" spans="1:6">
      <c r="A166" s="40" t="s">
        <v>349</v>
      </c>
      <c r="B166" s="41">
        <v>323</v>
      </c>
      <c r="C166" s="1">
        <v>15</v>
      </c>
      <c r="D166" s="1">
        <v>25</v>
      </c>
      <c r="E166" s="295">
        <f t="shared" si="7"/>
        <v>1.1609907120743035</v>
      </c>
      <c r="F166" s="296">
        <f t="shared" si="8"/>
        <v>13.839009287925697</v>
      </c>
    </row>
    <row r="167" spans="1:6">
      <c r="A167" s="40" t="s">
        <v>350</v>
      </c>
      <c r="B167" s="41">
        <v>252</v>
      </c>
      <c r="C167" s="1">
        <v>15</v>
      </c>
      <c r="D167" s="1">
        <v>25</v>
      </c>
      <c r="E167" s="295">
        <f t="shared" si="7"/>
        <v>1.4880952380952381</v>
      </c>
      <c r="F167" s="296">
        <f t="shared" si="8"/>
        <v>13.511904761904763</v>
      </c>
    </row>
    <row r="168" spans="1:6">
      <c r="A168" s="40" t="s">
        <v>351</v>
      </c>
      <c r="B168" s="41">
        <v>266</v>
      </c>
      <c r="C168" s="1">
        <v>15</v>
      </c>
      <c r="D168" s="1">
        <v>25</v>
      </c>
      <c r="E168" s="295">
        <f t="shared" si="7"/>
        <v>1.4097744360902256</v>
      </c>
      <c r="F168" s="296">
        <f t="shared" si="8"/>
        <v>13.590225563909774</v>
      </c>
    </row>
    <row r="169" spans="1:6">
      <c r="A169" s="40" t="s">
        <v>352</v>
      </c>
      <c r="B169" s="41">
        <v>274</v>
      </c>
      <c r="C169" s="1">
        <v>15</v>
      </c>
      <c r="D169" s="1">
        <v>25</v>
      </c>
      <c r="E169" s="295">
        <f t="shared" si="7"/>
        <v>1.3686131386861313</v>
      </c>
      <c r="F169" s="296">
        <f t="shared" si="8"/>
        <v>13.631386861313869</v>
      </c>
    </row>
    <row r="170" spans="1:6">
      <c r="A170" s="40" t="s">
        <v>353</v>
      </c>
      <c r="B170" s="41">
        <v>147</v>
      </c>
      <c r="C170" s="1">
        <v>15</v>
      </c>
      <c r="D170" s="1">
        <v>25</v>
      </c>
      <c r="E170" s="295">
        <f t="shared" si="7"/>
        <v>2.5510204081632653</v>
      </c>
      <c r="F170" s="296">
        <f t="shared" si="8"/>
        <v>12.448979591836736</v>
      </c>
    </row>
    <row r="171" spans="1:6">
      <c r="A171" s="40" t="s">
        <v>354</v>
      </c>
      <c r="B171" s="41">
        <v>260</v>
      </c>
      <c r="C171" s="1">
        <v>15</v>
      </c>
      <c r="D171" s="1">
        <v>25</v>
      </c>
      <c r="E171" s="295">
        <f t="shared" si="7"/>
        <v>1.4423076923076923</v>
      </c>
      <c r="F171" s="296">
        <f t="shared" si="8"/>
        <v>13.557692307692308</v>
      </c>
    </row>
    <row r="172" spans="1:6">
      <c r="A172" s="40" t="s">
        <v>355</v>
      </c>
      <c r="B172" s="41">
        <v>122</v>
      </c>
      <c r="C172" s="1">
        <v>15</v>
      </c>
      <c r="D172" s="1">
        <v>25</v>
      </c>
      <c r="E172" s="295">
        <f t="shared" si="7"/>
        <v>3.0737704918032787</v>
      </c>
      <c r="F172" s="296">
        <f t="shared" si="8"/>
        <v>11.926229508196721</v>
      </c>
    </row>
    <row r="173" spans="1:6">
      <c r="A173" s="40" t="s">
        <v>356</v>
      </c>
      <c r="B173" s="41">
        <v>93.2</v>
      </c>
      <c r="C173" s="1">
        <v>15</v>
      </c>
      <c r="D173" s="1">
        <v>25</v>
      </c>
      <c r="E173" s="295">
        <f t="shared" si="7"/>
        <v>4.0236051502145918</v>
      </c>
      <c r="F173" s="296">
        <f t="shared" si="8"/>
        <v>10.976394849785407</v>
      </c>
    </row>
    <row r="174" spans="1:6">
      <c r="A174" s="40" t="s">
        <v>357</v>
      </c>
      <c r="B174" s="41">
        <v>163</v>
      </c>
      <c r="C174" s="1">
        <v>15</v>
      </c>
      <c r="D174" s="1">
        <v>25</v>
      </c>
      <c r="E174" s="295">
        <f t="shared" si="7"/>
        <v>2.3006134969325154</v>
      </c>
      <c r="F174" s="296">
        <f t="shared" si="8"/>
        <v>12.699386503067485</v>
      </c>
    </row>
    <row r="175" spans="1:6">
      <c r="A175" s="40" t="s">
        <v>358</v>
      </c>
      <c r="B175" s="41">
        <v>185</v>
      </c>
      <c r="C175" s="1">
        <v>15</v>
      </c>
      <c r="D175" s="1">
        <v>25</v>
      </c>
      <c r="E175" s="295">
        <f t="shared" si="7"/>
        <v>2.0270270270270272</v>
      </c>
      <c r="F175" s="296">
        <f t="shared" si="8"/>
        <v>12.972972972972972</v>
      </c>
    </row>
    <row r="176" spans="1:6">
      <c r="A176" s="40" t="s">
        <v>359</v>
      </c>
      <c r="B176" s="41">
        <v>92.6</v>
      </c>
      <c r="C176" s="1">
        <v>15</v>
      </c>
      <c r="D176" s="1">
        <v>25</v>
      </c>
      <c r="E176" s="295">
        <f t="shared" si="7"/>
        <v>4.0496760259179272</v>
      </c>
      <c r="F176" s="296">
        <f t="shared" si="8"/>
        <v>10.950323974082073</v>
      </c>
    </row>
    <row r="177" spans="1:6">
      <c r="A177" s="40" t="s">
        <v>360</v>
      </c>
      <c r="B177" s="41">
        <v>47.6</v>
      </c>
      <c r="C177" s="1">
        <v>15</v>
      </c>
      <c r="D177" s="1">
        <v>25</v>
      </c>
      <c r="E177" s="295">
        <f t="shared" si="7"/>
        <v>7.8781512605042012</v>
      </c>
      <c r="F177" s="296">
        <f t="shared" si="8"/>
        <v>7.1218487394957988</v>
      </c>
    </row>
    <row r="178" spans="1:6">
      <c r="A178" s="40" t="s">
        <v>361</v>
      </c>
      <c r="B178" s="41">
        <v>165</v>
      </c>
      <c r="C178" s="1">
        <v>15</v>
      </c>
      <c r="D178" s="1">
        <v>25</v>
      </c>
      <c r="E178" s="295">
        <f t="shared" si="7"/>
        <v>2.2727272727272729</v>
      </c>
      <c r="F178" s="296">
        <f t="shared" si="8"/>
        <v>12.727272727272727</v>
      </c>
    </row>
    <row r="179" spans="1:6">
      <c r="A179" s="40" t="s">
        <v>362</v>
      </c>
      <c r="B179" s="297">
        <v>87.9</v>
      </c>
      <c r="C179" s="1">
        <v>15</v>
      </c>
      <c r="D179" s="1">
        <v>25</v>
      </c>
      <c r="E179" s="295">
        <f t="shared" si="7"/>
        <v>4.2662116040955631</v>
      </c>
      <c r="F179" s="296">
        <f t="shared" si="8"/>
        <v>10.733788395904437</v>
      </c>
    </row>
    <row r="180" spans="1:6">
      <c r="A180" s="40" t="s">
        <v>363</v>
      </c>
      <c r="B180" s="41">
        <v>87.6</v>
      </c>
      <c r="C180" s="1">
        <v>15</v>
      </c>
      <c r="D180" s="1">
        <v>25</v>
      </c>
      <c r="E180" s="295">
        <f t="shared" si="7"/>
        <v>4.2808219178082192</v>
      </c>
      <c r="F180" s="296">
        <f t="shared" si="8"/>
        <v>10.719178082191782</v>
      </c>
    </row>
    <row r="181" spans="1:6">
      <c r="A181" s="40" t="s">
        <v>364</v>
      </c>
      <c r="B181" s="297">
        <v>91.9</v>
      </c>
      <c r="C181" s="1">
        <v>15</v>
      </c>
      <c r="D181" s="1">
        <v>25</v>
      </c>
      <c r="E181" s="295">
        <f t="shared" si="7"/>
        <v>4.0805223068552774</v>
      </c>
      <c r="F181" s="296">
        <f t="shared" si="8"/>
        <v>10.919477693144723</v>
      </c>
    </row>
    <row r="182" spans="1:6">
      <c r="A182" s="40" t="s">
        <v>365</v>
      </c>
      <c r="B182" s="297">
        <v>121</v>
      </c>
      <c r="C182" s="1">
        <v>15</v>
      </c>
      <c r="D182" s="1">
        <v>25</v>
      </c>
      <c r="E182" s="295">
        <f t="shared" si="7"/>
        <v>3.0991735537190084</v>
      </c>
      <c r="F182" s="296">
        <f t="shared" si="8"/>
        <v>11.900826446280991</v>
      </c>
    </row>
    <row r="183" spans="1:6">
      <c r="A183" s="40" t="s">
        <v>366</v>
      </c>
      <c r="B183" s="41">
        <v>74</v>
      </c>
      <c r="C183" s="1">
        <v>15</v>
      </c>
      <c r="D183" s="1">
        <v>25</v>
      </c>
      <c r="E183" s="295">
        <f t="shared" si="7"/>
        <v>5.0675675675675675</v>
      </c>
      <c r="F183" s="296">
        <f t="shared" si="8"/>
        <v>9.9324324324324316</v>
      </c>
    </row>
    <row r="184" spans="1:6">
      <c r="A184" s="40" t="s">
        <v>367</v>
      </c>
      <c r="B184" s="41">
        <v>102</v>
      </c>
      <c r="C184" s="1">
        <v>15</v>
      </c>
      <c r="D184" s="1">
        <v>25</v>
      </c>
      <c r="E184" s="295">
        <f t="shared" si="7"/>
        <v>3.6764705882352939</v>
      </c>
      <c r="F184" s="296">
        <f t="shared" si="8"/>
        <v>11.323529411764707</v>
      </c>
    </row>
    <row r="185" spans="1:6">
      <c r="A185" s="40" t="s">
        <v>368</v>
      </c>
      <c r="B185" s="41">
        <v>70.8</v>
      </c>
      <c r="C185" s="1">
        <v>15</v>
      </c>
      <c r="D185" s="1">
        <v>25</v>
      </c>
      <c r="E185" s="295">
        <f t="shared" si="7"/>
        <v>5.296610169491526</v>
      </c>
      <c r="F185" s="296">
        <f t="shared" si="8"/>
        <v>9.703389830508474</v>
      </c>
    </row>
    <row r="186" spans="1:6">
      <c r="A186" s="40" t="s">
        <v>369</v>
      </c>
      <c r="B186" s="41">
        <v>126</v>
      </c>
      <c r="C186" s="1">
        <v>15</v>
      </c>
      <c r="D186" s="1">
        <v>25</v>
      </c>
      <c r="E186" s="295">
        <f t="shared" si="7"/>
        <v>2.9761904761904763</v>
      </c>
      <c r="F186" s="296">
        <f t="shared" si="8"/>
        <v>12.023809523809524</v>
      </c>
    </row>
    <row r="187" spans="1:6">
      <c r="A187" s="40" t="s">
        <v>370</v>
      </c>
      <c r="B187" s="41">
        <v>124</v>
      </c>
      <c r="C187" s="1">
        <v>15</v>
      </c>
      <c r="D187" s="1">
        <v>25</v>
      </c>
      <c r="E187" s="295">
        <f t="shared" si="7"/>
        <v>3.024193548387097</v>
      </c>
      <c r="F187" s="296">
        <f t="shared" si="8"/>
        <v>11.975806451612904</v>
      </c>
    </row>
    <row r="188" spans="1:6">
      <c r="A188" s="40" t="s">
        <v>371</v>
      </c>
      <c r="B188" s="41">
        <v>110</v>
      </c>
      <c r="C188" s="1">
        <v>15</v>
      </c>
      <c r="D188" s="1">
        <v>25</v>
      </c>
      <c r="E188" s="295">
        <f t="shared" si="7"/>
        <v>3.4090909090909092</v>
      </c>
      <c r="F188" s="296">
        <f t="shared" si="8"/>
        <v>11.59090909090909</v>
      </c>
    </row>
    <row r="189" spans="1:6">
      <c r="A189" s="40" t="s">
        <v>372</v>
      </c>
      <c r="B189" s="41">
        <v>107</v>
      </c>
      <c r="C189" s="1">
        <v>15</v>
      </c>
      <c r="D189" s="1">
        <v>25</v>
      </c>
      <c r="E189" s="295">
        <f t="shared" si="7"/>
        <v>3.5046728971962615</v>
      </c>
      <c r="F189" s="296">
        <f t="shared" si="8"/>
        <v>11.495327102803738</v>
      </c>
    </row>
    <row r="190" spans="1:6">
      <c r="A190" s="40" t="s">
        <v>373</v>
      </c>
      <c r="B190" s="297">
        <v>82.5</v>
      </c>
      <c r="C190" s="1">
        <v>15</v>
      </c>
      <c r="D190" s="1">
        <v>25</v>
      </c>
      <c r="E190" s="295">
        <f t="shared" si="7"/>
        <v>4.5454545454545459</v>
      </c>
      <c r="F190" s="296">
        <f t="shared" si="8"/>
        <v>10.454545454545453</v>
      </c>
    </row>
    <row r="191" spans="1:6">
      <c r="A191" s="40" t="s">
        <v>374</v>
      </c>
      <c r="B191" s="297">
        <v>130</v>
      </c>
      <c r="C191" s="1">
        <v>15</v>
      </c>
      <c r="D191" s="1">
        <v>25</v>
      </c>
      <c r="E191" s="295">
        <f t="shared" si="7"/>
        <v>2.8846153846153846</v>
      </c>
      <c r="F191" s="296">
        <f t="shared" si="8"/>
        <v>12.115384615384615</v>
      </c>
    </row>
    <row r="192" spans="1:6">
      <c r="A192" s="40" t="s">
        <v>375</v>
      </c>
      <c r="B192" s="297">
        <v>153</v>
      </c>
      <c r="C192" s="1">
        <v>15</v>
      </c>
      <c r="D192" s="1">
        <v>25</v>
      </c>
      <c r="E192" s="295">
        <f t="shared" si="7"/>
        <v>2.4509803921568629</v>
      </c>
      <c r="F192" s="296">
        <f t="shared" si="8"/>
        <v>12.549019607843137</v>
      </c>
    </row>
    <row r="193" spans="1:6">
      <c r="A193" s="40" t="s">
        <v>376</v>
      </c>
      <c r="B193" s="41">
        <v>112</v>
      </c>
      <c r="C193" s="1">
        <v>15</v>
      </c>
      <c r="D193" s="1">
        <v>25</v>
      </c>
      <c r="E193" s="295">
        <f t="shared" si="7"/>
        <v>3.3482142857142856</v>
      </c>
      <c r="F193" s="296">
        <f t="shared" si="8"/>
        <v>11.651785714285715</v>
      </c>
    </row>
    <row r="194" spans="1:6">
      <c r="A194" s="40" t="s">
        <v>377</v>
      </c>
      <c r="B194" s="41">
        <v>84.4</v>
      </c>
      <c r="C194" s="1">
        <v>15</v>
      </c>
      <c r="D194" s="1">
        <v>25</v>
      </c>
      <c r="E194" s="295">
        <f t="shared" si="7"/>
        <v>4.4431279620853079</v>
      </c>
      <c r="F194" s="296">
        <f t="shared" si="8"/>
        <v>10.556872037914692</v>
      </c>
    </row>
    <row r="195" spans="1:6">
      <c r="A195" s="40" t="s">
        <v>378</v>
      </c>
      <c r="B195" s="41">
        <v>143</v>
      </c>
      <c r="C195" s="1">
        <v>15</v>
      </c>
      <c r="D195" s="1">
        <v>25</v>
      </c>
      <c r="E195" s="295">
        <f t="shared" si="7"/>
        <v>2.6223776223776225</v>
      </c>
      <c r="F195" s="296">
        <f t="shared" si="8"/>
        <v>12.377622377622377</v>
      </c>
    </row>
    <row r="196" spans="1:6">
      <c r="A196" s="40" t="s">
        <v>379</v>
      </c>
      <c r="B196" s="41">
        <v>111</v>
      </c>
      <c r="C196" s="1">
        <v>15</v>
      </c>
      <c r="D196" s="1">
        <v>25</v>
      </c>
      <c r="E196" s="295">
        <f t="shared" si="7"/>
        <v>3.3783783783783785</v>
      </c>
      <c r="F196" s="296">
        <f t="shared" si="8"/>
        <v>11.621621621621621</v>
      </c>
    </row>
    <row r="197" spans="1:6" ht="17" thickBot="1">
      <c r="A197" s="58" t="s">
        <v>380</v>
      </c>
      <c r="B197" s="59">
        <v>153</v>
      </c>
      <c r="C197" s="6">
        <v>15</v>
      </c>
      <c r="D197" s="6">
        <v>25</v>
      </c>
      <c r="E197" s="302">
        <f t="shared" si="7"/>
        <v>2.4509803921568629</v>
      </c>
      <c r="F197" s="303">
        <f t="shared" si="8"/>
        <v>12.549019607843137</v>
      </c>
    </row>
    <row r="198" spans="1:6">
      <c r="A198" s="36" t="s">
        <v>242</v>
      </c>
      <c r="B198" s="37">
        <v>62.3</v>
      </c>
      <c r="C198" s="7">
        <v>15</v>
      </c>
      <c r="D198" s="7">
        <v>25</v>
      </c>
      <c r="E198" s="69">
        <f t="shared" si="7"/>
        <v>6.0192616372391656</v>
      </c>
      <c r="F198" s="70">
        <f>C198-E198</f>
        <v>8.9807383627608353</v>
      </c>
    </row>
    <row r="199" spans="1:6">
      <c r="A199" s="36" t="s">
        <v>245</v>
      </c>
      <c r="B199" s="41">
        <v>48.9</v>
      </c>
      <c r="C199" s="1">
        <v>15</v>
      </c>
      <c r="D199" s="1">
        <v>25</v>
      </c>
      <c r="E199" s="295">
        <f t="shared" si="7"/>
        <v>7.6687116564417179</v>
      </c>
      <c r="F199" s="296">
        <f t="shared" ref="F199:F214" si="9">C199-E199</f>
        <v>7.3312883435582821</v>
      </c>
    </row>
    <row r="200" spans="1:6">
      <c r="A200" s="36" t="s">
        <v>247</v>
      </c>
      <c r="B200" s="41">
        <v>76.5</v>
      </c>
      <c r="C200" s="1">
        <v>15</v>
      </c>
      <c r="D200" s="1">
        <v>25</v>
      </c>
      <c r="E200" s="295">
        <f t="shared" si="7"/>
        <v>4.9019607843137258</v>
      </c>
      <c r="F200" s="296">
        <f t="shared" si="9"/>
        <v>10.098039215686274</v>
      </c>
    </row>
    <row r="201" spans="1:6">
      <c r="A201" s="36" t="s">
        <v>249</v>
      </c>
      <c r="B201" s="41">
        <v>68.2</v>
      </c>
      <c r="C201" s="1">
        <v>15</v>
      </c>
      <c r="D201" s="1">
        <v>25</v>
      </c>
      <c r="E201" s="295">
        <f t="shared" si="7"/>
        <v>5.4985337243401755</v>
      </c>
      <c r="F201" s="296">
        <f t="shared" si="9"/>
        <v>9.5014662756598245</v>
      </c>
    </row>
    <row r="202" spans="1:6">
      <c r="A202" s="36" t="s">
        <v>251</v>
      </c>
      <c r="B202" s="41">
        <v>100</v>
      </c>
      <c r="C202" s="1">
        <v>15</v>
      </c>
      <c r="D202" s="1">
        <v>25</v>
      </c>
      <c r="E202" s="295">
        <f t="shared" si="7"/>
        <v>3.75</v>
      </c>
      <c r="F202" s="296">
        <f t="shared" si="9"/>
        <v>11.25</v>
      </c>
    </row>
    <row r="203" spans="1:6">
      <c r="A203" s="36" t="s">
        <v>253</v>
      </c>
      <c r="B203" s="1">
        <v>73.5</v>
      </c>
      <c r="C203" s="1">
        <v>15</v>
      </c>
      <c r="D203" s="1">
        <v>25</v>
      </c>
      <c r="E203" s="295">
        <f t="shared" si="7"/>
        <v>5.1020408163265305</v>
      </c>
      <c r="F203" s="296">
        <f t="shared" si="9"/>
        <v>9.8979591836734695</v>
      </c>
    </row>
    <row r="204" spans="1:6">
      <c r="A204" s="36" t="s">
        <v>255</v>
      </c>
      <c r="B204" s="41">
        <v>99.4</v>
      </c>
      <c r="C204" s="1">
        <v>15</v>
      </c>
      <c r="D204" s="1">
        <v>25</v>
      </c>
      <c r="E204" s="295">
        <f t="shared" si="7"/>
        <v>3.7726358148893357</v>
      </c>
      <c r="F204" s="296">
        <f t="shared" si="9"/>
        <v>11.227364185110664</v>
      </c>
    </row>
    <row r="205" spans="1:6">
      <c r="A205" s="36" t="s">
        <v>257</v>
      </c>
      <c r="B205" s="1">
        <v>141</v>
      </c>
      <c r="C205" s="1">
        <v>15</v>
      </c>
      <c r="D205" s="1">
        <v>25</v>
      </c>
      <c r="E205" s="295">
        <f t="shared" ref="E205:E214" si="10">(C205*D205)/B205</f>
        <v>2.6595744680851063</v>
      </c>
      <c r="F205" s="296">
        <f t="shared" si="9"/>
        <v>12.340425531914894</v>
      </c>
    </row>
    <row r="206" spans="1:6">
      <c r="A206" s="36" t="s">
        <v>259</v>
      </c>
      <c r="B206" s="41">
        <v>117</v>
      </c>
      <c r="C206" s="1">
        <v>15</v>
      </c>
      <c r="D206" s="1">
        <v>25</v>
      </c>
      <c r="E206" s="295">
        <f t="shared" si="10"/>
        <v>3.2051282051282053</v>
      </c>
      <c r="F206" s="296">
        <f t="shared" si="9"/>
        <v>11.794871794871796</v>
      </c>
    </row>
    <row r="207" spans="1:6">
      <c r="A207" s="36" t="s">
        <v>261</v>
      </c>
      <c r="B207" s="41">
        <v>186</v>
      </c>
      <c r="C207" s="1">
        <v>15</v>
      </c>
      <c r="D207" s="1">
        <v>25</v>
      </c>
      <c r="E207" s="295">
        <f t="shared" si="10"/>
        <v>2.0161290322580645</v>
      </c>
      <c r="F207" s="296">
        <f t="shared" si="9"/>
        <v>12.983870967741936</v>
      </c>
    </row>
    <row r="208" spans="1:6">
      <c r="A208" s="36" t="s">
        <v>263</v>
      </c>
      <c r="B208" s="41">
        <v>69.7</v>
      </c>
      <c r="C208" s="1">
        <v>15</v>
      </c>
      <c r="D208" s="1">
        <v>25</v>
      </c>
      <c r="E208" s="295">
        <f t="shared" si="10"/>
        <v>5.3802008608321374</v>
      </c>
      <c r="F208" s="296">
        <f t="shared" si="9"/>
        <v>9.6197991391678634</v>
      </c>
    </row>
    <row r="209" spans="1:6">
      <c r="A209" s="36" t="s">
        <v>265</v>
      </c>
      <c r="B209">
        <v>147</v>
      </c>
      <c r="C209" s="1">
        <v>15</v>
      </c>
      <c r="D209" s="1">
        <v>25</v>
      </c>
      <c r="E209" s="295">
        <f t="shared" si="10"/>
        <v>2.5510204081632653</v>
      </c>
      <c r="F209" s="296">
        <f t="shared" si="9"/>
        <v>12.448979591836736</v>
      </c>
    </row>
    <row r="210" spans="1:6">
      <c r="A210" s="36" t="s">
        <v>267</v>
      </c>
      <c r="B210" s="1">
        <v>109</v>
      </c>
      <c r="C210" s="1">
        <v>15</v>
      </c>
      <c r="D210" s="1">
        <v>25</v>
      </c>
      <c r="E210" s="295">
        <f t="shared" si="10"/>
        <v>3.4403669724770642</v>
      </c>
      <c r="F210" s="296">
        <f t="shared" si="9"/>
        <v>11.559633027522935</v>
      </c>
    </row>
    <row r="211" spans="1:6">
      <c r="A211" s="36" t="s">
        <v>269</v>
      </c>
      <c r="B211" s="1">
        <v>62.6</v>
      </c>
      <c r="C211" s="1">
        <v>15</v>
      </c>
      <c r="D211" s="1">
        <v>25</v>
      </c>
      <c r="E211" s="295">
        <f t="shared" si="10"/>
        <v>5.9904153354632586</v>
      </c>
      <c r="F211" s="296">
        <f t="shared" si="9"/>
        <v>9.0095846645367423</v>
      </c>
    </row>
    <row r="212" spans="1:6">
      <c r="A212" s="36" t="s">
        <v>271</v>
      </c>
      <c r="B212" s="1">
        <v>155</v>
      </c>
      <c r="C212" s="1">
        <v>15</v>
      </c>
      <c r="D212" s="1">
        <v>25</v>
      </c>
      <c r="E212" s="295">
        <f t="shared" si="10"/>
        <v>2.4193548387096775</v>
      </c>
      <c r="F212" s="296">
        <f t="shared" si="9"/>
        <v>12.580645161290322</v>
      </c>
    </row>
    <row r="213" spans="1:6">
      <c r="A213" s="36" t="s">
        <v>273</v>
      </c>
      <c r="B213" s="41">
        <v>147</v>
      </c>
      <c r="C213" s="1">
        <v>15</v>
      </c>
      <c r="D213" s="1">
        <v>25</v>
      </c>
      <c r="E213" s="295">
        <f t="shared" si="10"/>
        <v>2.5510204081632653</v>
      </c>
      <c r="F213" s="296">
        <f t="shared" si="9"/>
        <v>12.448979591836736</v>
      </c>
    </row>
    <row r="214" spans="1:6" ht="17" thickBot="1">
      <c r="A214" s="292" t="s">
        <v>275</v>
      </c>
      <c r="B214" s="59">
        <v>173</v>
      </c>
      <c r="C214" s="6">
        <v>15</v>
      </c>
      <c r="D214" s="6">
        <v>25</v>
      </c>
      <c r="E214" s="302">
        <f t="shared" si="10"/>
        <v>2.1676300578034682</v>
      </c>
      <c r="F214" s="303">
        <f t="shared" si="9"/>
        <v>12.832369942196532</v>
      </c>
    </row>
  </sheetData>
  <conditionalFormatting sqref="B198:B214">
    <cfRule type="cellIs" dxfId="0" priority="1" operator="lessThan">
      <formula>25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D024D-E444-DB4D-AB36-8BC1A360A7CE}">
  <dimension ref="A1:S124"/>
  <sheetViews>
    <sheetView workbookViewId="0">
      <selection activeCell="B3" sqref="B3:B10"/>
    </sheetView>
  </sheetViews>
  <sheetFormatPr baseColWidth="10" defaultColWidth="11.5703125" defaultRowHeight="16"/>
  <cols>
    <col min="1" max="1" width="2.28515625" bestFit="1" customWidth="1"/>
    <col min="2" max="2" width="7.85546875" bestFit="1" customWidth="1"/>
    <col min="3" max="4" width="9.28515625" bestFit="1" customWidth="1"/>
    <col min="5" max="7" width="7.5703125" bestFit="1" customWidth="1"/>
    <col min="8" max="8" width="9" bestFit="1" customWidth="1"/>
    <col min="9" max="11" width="7.5703125" bestFit="1" customWidth="1"/>
    <col min="12" max="13" width="9" bestFit="1" customWidth="1"/>
  </cols>
  <sheetData>
    <row r="1" spans="1:19">
      <c r="B1" s="81" t="s">
        <v>386</v>
      </c>
    </row>
    <row r="2" spans="1:19" ht="17" thickBot="1">
      <c r="B2" s="84">
        <v>1</v>
      </c>
      <c r="C2" s="84">
        <v>2</v>
      </c>
      <c r="D2" s="84">
        <v>3</v>
      </c>
      <c r="E2" s="84">
        <v>4</v>
      </c>
      <c r="F2" s="84">
        <v>5</v>
      </c>
      <c r="G2" s="84">
        <v>6</v>
      </c>
      <c r="H2" s="84">
        <v>7</v>
      </c>
      <c r="I2" s="84">
        <v>8</v>
      </c>
      <c r="J2" s="84">
        <v>9</v>
      </c>
      <c r="K2" s="84">
        <v>10</v>
      </c>
      <c r="L2" s="84">
        <v>11</v>
      </c>
      <c r="M2" s="84">
        <v>12</v>
      </c>
    </row>
    <row r="3" spans="1:19">
      <c r="A3" s="83" t="s">
        <v>387</v>
      </c>
      <c r="B3" s="85" t="s">
        <v>15</v>
      </c>
      <c r="C3" s="86" t="s">
        <v>43</v>
      </c>
      <c r="D3" s="86" t="s">
        <v>388</v>
      </c>
      <c r="E3" s="86" t="s">
        <v>80</v>
      </c>
      <c r="F3" s="86" t="s">
        <v>106</v>
      </c>
      <c r="G3" s="86" t="s">
        <v>129</v>
      </c>
      <c r="H3" s="86" t="s">
        <v>152</v>
      </c>
      <c r="I3" s="86" t="s">
        <v>158</v>
      </c>
      <c r="J3" s="86" t="s">
        <v>177</v>
      </c>
      <c r="K3" s="86" t="s">
        <v>199</v>
      </c>
      <c r="L3" s="86" t="s">
        <v>218</v>
      </c>
      <c r="M3" s="87" t="s">
        <v>389</v>
      </c>
      <c r="R3" s="113">
        <v>1.7045454545454546</v>
      </c>
      <c r="S3" s="113">
        <v>13.295454545454545</v>
      </c>
    </row>
    <row r="4" spans="1:19">
      <c r="A4" s="83" t="s">
        <v>390</v>
      </c>
      <c r="B4" s="88" t="s">
        <v>22</v>
      </c>
      <c r="C4" s="89" t="s">
        <v>46</v>
      </c>
      <c r="D4" s="89" t="s">
        <v>391</v>
      </c>
      <c r="E4" s="89" t="s">
        <v>83</v>
      </c>
      <c r="F4" s="89" t="s">
        <v>109</v>
      </c>
      <c r="G4" s="89" t="s">
        <v>132</v>
      </c>
      <c r="H4" s="89" t="s">
        <v>155</v>
      </c>
      <c r="I4" s="89" t="s">
        <v>161</v>
      </c>
      <c r="J4" s="89" t="s">
        <v>180</v>
      </c>
      <c r="K4" s="89" t="s">
        <v>202</v>
      </c>
      <c r="L4" s="89" t="s">
        <v>220</v>
      </c>
      <c r="M4" s="90" t="s">
        <v>392</v>
      </c>
      <c r="R4" s="113">
        <v>1.7605633802816902</v>
      </c>
      <c r="S4" s="113">
        <v>13.23943661971831</v>
      </c>
    </row>
    <row r="5" spans="1:19">
      <c r="A5" s="83" t="s">
        <v>393</v>
      </c>
      <c r="B5" s="88" t="s">
        <v>25</v>
      </c>
      <c r="C5" s="89" t="s">
        <v>49</v>
      </c>
      <c r="D5" s="89" t="s">
        <v>394</v>
      </c>
      <c r="E5" s="89" t="s">
        <v>86</v>
      </c>
      <c r="F5" s="89" t="s">
        <v>112</v>
      </c>
      <c r="G5" s="89" t="s">
        <v>135</v>
      </c>
      <c r="H5" s="89" t="s">
        <v>395</v>
      </c>
      <c r="I5" s="89" t="s">
        <v>163</v>
      </c>
      <c r="J5" s="89" t="s">
        <v>183</v>
      </c>
      <c r="K5" s="89" t="s">
        <v>204</v>
      </c>
      <c r="L5" s="89" t="s">
        <v>222</v>
      </c>
      <c r="M5" s="91" t="s">
        <v>396</v>
      </c>
      <c r="R5" s="113">
        <v>1.4534883720930232</v>
      </c>
      <c r="S5" s="113">
        <v>13.546511627906977</v>
      </c>
    </row>
    <row r="6" spans="1:19">
      <c r="A6" s="83" t="s">
        <v>397</v>
      </c>
      <c r="B6" s="88" t="s">
        <v>28</v>
      </c>
      <c r="C6" s="89" t="s">
        <v>52</v>
      </c>
      <c r="D6" s="89" t="s">
        <v>398</v>
      </c>
      <c r="E6" s="89" t="s">
        <v>89</v>
      </c>
      <c r="F6" s="89" t="s">
        <v>115</v>
      </c>
      <c r="G6" s="89" t="s">
        <v>138</v>
      </c>
      <c r="H6" s="89" t="s">
        <v>399</v>
      </c>
      <c r="I6" s="89" t="s">
        <v>165</v>
      </c>
      <c r="J6" s="89" t="s">
        <v>185</v>
      </c>
      <c r="K6" s="89" t="s">
        <v>207</v>
      </c>
      <c r="L6" s="89" t="s">
        <v>224</v>
      </c>
      <c r="M6" s="91" t="s">
        <v>400</v>
      </c>
      <c r="R6" s="113">
        <v>1.8472906403940887</v>
      </c>
      <c r="S6" s="113">
        <v>13.152709359605911</v>
      </c>
    </row>
    <row r="7" spans="1:19">
      <c r="A7" s="83" t="s">
        <v>401</v>
      </c>
      <c r="B7" s="88" t="s">
        <v>31</v>
      </c>
      <c r="C7" s="89" t="s">
        <v>55</v>
      </c>
      <c r="D7" s="89" t="s">
        <v>65</v>
      </c>
      <c r="E7" s="89" t="s">
        <v>92</v>
      </c>
      <c r="F7" s="89" t="s">
        <v>118</v>
      </c>
      <c r="G7" s="89" t="s">
        <v>141</v>
      </c>
      <c r="H7" s="89" t="s">
        <v>402</v>
      </c>
      <c r="I7" s="89" t="s">
        <v>168</v>
      </c>
      <c r="J7" s="89" t="s">
        <v>188</v>
      </c>
      <c r="K7" s="89" t="s">
        <v>209</v>
      </c>
      <c r="L7" s="89" t="s">
        <v>227</v>
      </c>
      <c r="M7" s="118" t="s">
        <v>240</v>
      </c>
      <c r="S7" s="113">
        <v>13.263888888888889</v>
      </c>
    </row>
    <row r="8" spans="1:19">
      <c r="A8" s="83" t="s">
        <v>403</v>
      </c>
      <c r="B8" s="88" t="s">
        <v>34</v>
      </c>
      <c r="C8" s="89" t="s">
        <v>58</v>
      </c>
      <c r="D8" s="89" t="s">
        <v>71</v>
      </c>
      <c r="E8" s="89" t="s">
        <v>95</v>
      </c>
      <c r="F8" s="89" t="s">
        <v>121</v>
      </c>
      <c r="G8" s="89" t="s">
        <v>144</v>
      </c>
      <c r="H8" s="89" t="s">
        <v>404</v>
      </c>
      <c r="I8" s="89" t="s">
        <v>171</v>
      </c>
      <c r="J8" s="89" t="s">
        <v>191</v>
      </c>
      <c r="K8" s="89" t="s">
        <v>212</v>
      </c>
      <c r="L8" s="89" t="s">
        <v>230</v>
      </c>
      <c r="M8" s="118" t="s">
        <v>244</v>
      </c>
      <c r="S8" s="113">
        <v>13.106060606060606</v>
      </c>
    </row>
    <row r="9" spans="1:19">
      <c r="A9" s="83" t="s">
        <v>405</v>
      </c>
      <c r="B9" s="88" t="s">
        <v>37</v>
      </c>
      <c r="C9" s="89" t="s">
        <v>406</v>
      </c>
      <c r="D9" s="89" t="s">
        <v>74</v>
      </c>
      <c r="E9" s="89" t="s">
        <v>98</v>
      </c>
      <c r="F9" s="89" t="s">
        <v>124</v>
      </c>
      <c r="G9" s="89" t="s">
        <v>147</v>
      </c>
      <c r="H9" s="89" t="s">
        <v>407</v>
      </c>
      <c r="I9" s="89" t="s">
        <v>173</v>
      </c>
      <c r="J9" s="89" t="s">
        <v>193</v>
      </c>
      <c r="K9" s="89" t="s">
        <v>214</v>
      </c>
      <c r="L9" s="89" t="s">
        <v>408</v>
      </c>
      <c r="M9" s="118" t="s">
        <v>246</v>
      </c>
      <c r="S9" s="113">
        <v>13.318385650224215</v>
      </c>
    </row>
    <row r="10" spans="1:19" ht="17" thickBot="1">
      <c r="A10" s="83" t="s">
        <v>409</v>
      </c>
      <c r="B10" s="92" t="s">
        <v>40</v>
      </c>
      <c r="C10" s="93" t="s">
        <v>410</v>
      </c>
      <c r="D10" s="93" t="s">
        <v>77</v>
      </c>
      <c r="E10" s="93" t="s">
        <v>103</v>
      </c>
      <c r="F10" s="93" t="s">
        <v>127</v>
      </c>
      <c r="G10" s="93" t="s">
        <v>150</v>
      </c>
      <c r="H10" s="93" t="s">
        <v>411</v>
      </c>
      <c r="I10" s="93" t="s">
        <v>175</v>
      </c>
      <c r="J10" s="93" t="s">
        <v>196</v>
      </c>
      <c r="K10" s="93" t="s">
        <v>216</v>
      </c>
      <c r="L10" s="93" t="s">
        <v>412</v>
      </c>
      <c r="M10" s="119" t="s">
        <v>248</v>
      </c>
      <c r="S10" s="113">
        <v>13.340707964601769</v>
      </c>
    </row>
    <row r="11" spans="1:19">
      <c r="A11" s="83"/>
      <c r="B11" s="94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95"/>
      <c r="S11" s="113">
        <v>12.580645161290322</v>
      </c>
    </row>
    <row r="12" spans="1:19">
      <c r="A12" s="83"/>
      <c r="B12" s="84" t="s">
        <v>413</v>
      </c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5"/>
      <c r="S12" s="113">
        <v>13.161764705882353</v>
      </c>
    </row>
    <row r="13" spans="1:19" ht="17" thickBot="1">
      <c r="A13" s="83"/>
      <c r="B13" s="84">
        <v>1</v>
      </c>
      <c r="C13" s="84">
        <v>2</v>
      </c>
      <c r="D13" s="84">
        <v>3</v>
      </c>
      <c r="E13" s="84">
        <v>4</v>
      </c>
      <c r="F13" s="84">
        <v>5</v>
      </c>
      <c r="G13" s="84">
        <v>6</v>
      </c>
      <c r="H13" s="84">
        <v>7</v>
      </c>
      <c r="I13" s="84">
        <v>8</v>
      </c>
      <c r="J13" s="84">
        <v>9</v>
      </c>
      <c r="K13" s="84">
        <v>10</v>
      </c>
      <c r="L13" s="84">
        <v>11</v>
      </c>
      <c r="M13" s="84">
        <v>12</v>
      </c>
      <c r="S13" s="113">
        <v>13.015873015873016</v>
      </c>
    </row>
    <row r="14" spans="1:19">
      <c r="A14" s="83" t="s">
        <v>387</v>
      </c>
      <c r="B14" s="97">
        <v>1.3888888888888888</v>
      </c>
      <c r="C14" s="98">
        <v>2.2241992882562278</v>
      </c>
      <c r="D14" s="98">
        <v>1.6361256544502618</v>
      </c>
      <c r="E14" s="98">
        <v>2.3696682464454977</v>
      </c>
      <c r="F14" s="98">
        <v>2.3255813953488373</v>
      </c>
      <c r="G14" s="98">
        <v>3.7593984962406015</v>
      </c>
      <c r="H14" s="98">
        <v>2.4875621890547261</v>
      </c>
      <c r="I14" s="98">
        <v>1.2939958592132506</v>
      </c>
      <c r="J14" s="98">
        <v>1.2135922330097086</v>
      </c>
      <c r="K14" s="98">
        <v>1.4236902050113895</v>
      </c>
      <c r="L14" s="98">
        <v>1.7029972752043596</v>
      </c>
      <c r="M14" s="99">
        <v>1.4236902050113895</v>
      </c>
      <c r="S14" s="113">
        <v>12.023809523809524</v>
      </c>
    </row>
    <row r="15" spans="1:19">
      <c r="A15" s="83" t="s">
        <v>390</v>
      </c>
      <c r="B15" s="100">
        <v>1.5356265356265357</v>
      </c>
      <c r="C15" s="101">
        <v>1.1405109489051095</v>
      </c>
      <c r="D15" s="101">
        <v>1.6361256544502618</v>
      </c>
      <c r="E15" s="101">
        <v>2.109704641350211</v>
      </c>
      <c r="F15" s="101">
        <v>2.2727272727272729</v>
      </c>
      <c r="G15" s="101">
        <v>2.7777777777777777</v>
      </c>
      <c r="H15" s="101">
        <v>2.1739130434782608</v>
      </c>
      <c r="I15" s="101">
        <v>1.4534883720930232</v>
      </c>
      <c r="J15" s="101">
        <v>1.7265193370165746</v>
      </c>
      <c r="K15" s="101">
        <v>1.5470297029702971</v>
      </c>
      <c r="L15" s="101">
        <v>1.0548523206751055</v>
      </c>
      <c r="M15" s="102">
        <v>1.4236902050113895</v>
      </c>
      <c r="S15" s="113">
        <v>13.487903225806452</v>
      </c>
    </row>
    <row r="16" spans="1:19">
      <c r="A16" s="83" t="s">
        <v>393</v>
      </c>
      <c r="B16" s="100">
        <v>3.1565656565656566</v>
      </c>
      <c r="C16" s="101">
        <v>1.1638733705772812</v>
      </c>
      <c r="D16" s="101">
        <v>1.1638733705772812</v>
      </c>
      <c r="E16" s="101">
        <v>2.3148148148148149</v>
      </c>
      <c r="F16" s="101">
        <v>1.5772870662460567</v>
      </c>
      <c r="G16" s="101">
        <v>3.2467532467532467</v>
      </c>
      <c r="H16" s="101">
        <v>2.109704641350211</v>
      </c>
      <c r="I16" s="101">
        <v>1.3269639065817409</v>
      </c>
      <c r="J16" s="101">
        <v>2.6041666666666665</v>
      </c>
      <c r="K16" s="101">
        <v>1.4740566037735849</v>
      </c>
      <c r="L16" s="101">
        <v>0.963020030816641</v>
      </c>
      <c r="M16" s="102">
        <v>0.963020030816641</v>
      </c>
      <c r="S16" s="113">
        <v>12.961956521739131</v>
      </c>
    </row>
    <row r="17" spans="1:19">
      <c r="A17" s="83" t="s">
        <v>397</v>
      </c>
      <c r="B17" s="100">
        <v>1.5625</v>
      </c>
      <c r="C17" s="101">
        <v>1.2939958592132506</v>
      </c>
      <c r="D17" s="101">
        <v>1.1638733705772812</v>
      </c>
      <c r="E17" s="101">
        <v>4.032258064516129</v>
      </c>
      <c r="F17" s="101">
        <v>1.8518518518518519</v>
      </c>
      <c r="G17" s="101">
        <v>4.3478260869565215</v>
      </c>
      <c r="H17" s="101">
        <v>2.109704641350211</v>
      </c>
      <c r="I17" s="101">
        <v>2.9069767441860463</v>
      </c>
      <c r="J17" s="101">
        <v>2.029220779220779</v>
      </c>
      <c r="K17" s="101">
        <v>1.6756032171581769</v>
      </c>
      <c r="L17" s="101">
        <v>1.4334862385321101</v>
      </c>
      <c r="M17" s="102">
        <v>0.963020030816641</v>
      </c>
      <c r="S17" s="113">
        <v>13.469387755102041</v>
      </c>
    </row>
    <row r="18" spans="1:19">
      <c r="A18" s="83" t="s">
        <v>401</v>
      </c>
      <c r="B18" s="100">
        <v>1.6233766233766234</v>
      </c>
      <c r="C18" s="101">
        <v>1.1638733705772812</v>
      </c>
      <c r="D18" s="101">
        <v>5.2192066805845512</v>
      </c>
      <c r="E18" s="101">
        <v>3.6231884057971016</v>
      </c>
      <c r="F18" s="101">
        <v>1.8796992481203008</v>
      </c>
      <c r="G18" s="101">
        <v>2.8248587570621471</v>
      </c>
      <c r="H18" s="101">
        <v>1.8796992481203008</v>
      </c>
      <c r="I18" s="101">
        <v>1.4076576576576576</v>
      </c>
      <c r="J18" s="101">
        <v>1.5547263681592041</v>
      </c>
      <c r="K18" s="101">
        <v>1.6191709844559585</v>
      </c>
      <c r="L18" s="101">
        <v>2.1477663230240549</v>
      </c>
      <c r="M18" s="114">
        <v>1.7045454545454546</v>
      </c>
      <c r="S18" s="113">
        <v>11.926229508196721</v>
      </c>
    </row>
    <row r="19" spans="1:19">
      <c r="A19" s="83" t="s">
        <v>403</v>
      </c>
      <c r="B19" s="100">
        <v>1.3676148796498906</v>
      </c>
      <c r="C19" s="101">
        <v>1.4501160092807424</v>
      </c>
      <c r="D19" s="101">
        <v>2.9585798816568047</v>
      </c>
      <c r="E19" s="101">
        <v>2.6178010471204187</v>
      </c>
      <c r="F19" s="101">
        <v>4.0650406504065044</v>
      </c>
      <c r="G19" s="101">
        <v>2.1834061135371181</v>
      </c>
      <c r="H19" s="101">
        <v>1.8796992481203008</v>
      </c>
      <c r="I19" s="101">
        <v>1.7507002801120448</v>
      </c>
      <c r="J19" s="101">
        <v>1.004823151125402</v>
      </c>
      <c r="K19" s="101">
        <v>1.1244377811094453</v>
      </c>
      <c r="L19" s="101">
        <v>1.0416666666666667</v>
      </c>
      <c r="M19" s="114">
        <v>1.7605633802816902</v>
      </c>
      <c r="S19" s="113">
        <v>11.926229508196721</v>
      </c>
    </row>
    <row r="20" spans="1:19">
      <c r="A20" s="83" t="s">
        <v>405</v>
      </c>
      <c r="B20" s="100">
        <v>1.5096618357487923</v>
      </c>
      <c r="C20" s="101">
        <v>1.5356265356265357</v>
      </c>
      <c r="D20" s="101">
        <v>3.9682539682539684</v>
      </c>
      <c r="E20" s="101">
        <v>3.1055900621118013</v>
      </c>
      <c r="F20" s="101">
        <v>3.6231884057971016</v>
      </c>
      <c r="G20" s="101">
        <v>3.5714285714285716</v>
      </c>
      <c r="H20" s="101">
        <v>2.1834061135371181</v>
      </c>
      <c r="I20" s="101">
        <v>1.3858093126385809</v>
      </c>
      <c r="J20" s="101">
        <v>1.5782828282828283</v>
      </c>
      <c r="K20" s="101">
        <v>1.9904458598726114</v>
      </c>
      <c r="L20" s="101">
        <v>1.3269639065817409</v>
      </c>
      <c r="M20" s="114">
        <v>1.4534883720930232</v>
      </c>
      <c r="S20" s="113">
        <v>13.688811188811188</v>
      </c>
    </row>
    <row r="21" spans="1:19" ht="17" thickBot="1">
      <c r="A21" s="83" t="s">
        <v>409</v>
      </c>
      <c r="B21" s="103">
        <v>1.6361256544502618</v>
      </c>
      <c r="C21" s="104">
        <v>1.5356265356265357</v>
      </c>
      <c r="D21" s="104">
        <v>5.5741360089186172</v>
      </c>
      <c r="E21" s="104">
        <v>2.2421524663677128</v>
      </c>
      <c r="F21" s="104">
        <v>2.7027027027027026</v>
      </c>
      <c r="G21" s="104">
        <v>5.4466230936819171</v>
      </c>
      <c r="H21" s="104">
        <v>2.1834061135371181</v>
      </c>
      <c r="I21" s="104">
        <v>1.893939393939394</v>
      </c>
      <c r="J21" s="104">
        <v>1.6066838046272494</v>
      </c>
      <c r="K21" s="104">
        <v>1.5664160401002507</v>
      </c>
      <c r="L21" s="104">
        <v>1.3269639065817409</v>
      </c>
      <c r="M21" s="115">
        <v>1.8472906403940887</v>
      </c>
      <c r="S21" s="113">
        <v>12.994652406417112</v>
      </c>
    </row>
    <row r="22" spans="1:19">
      <c r="A22" s="83"/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5"/>
      <c r="S22" s="113">
        <v>13.152709359605911</v>
      </c>
    </row>
    <row r="23" spans="1:19">
      <c r="B23" s="84" t="s">
        <v>414</v>
      </c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5"/>
      <c r="S23" s="113">
        <v>12.340425531914894</v>
      </c>
    </row>
    <row r="24" spans="1:19" ht="17" thickBot="1">
      <c r="B24" s="84">
        <v>1</v>
      </c>
      <c r="C24" s="84">
        <v>2</v>
      </c>
      <c r="D24" s="84">
        <v>3</v>
      </c>
      <c r="E24" s="84">
        <v>4</v>
      </c>
      <c r="F24" s="84">
        <v>5</v>
      </c>
      <c r="G24" s="84">
        <v>6</v>
      </c>
      <c r="H24" s="84">
        <v>7</v>
      </c>
      <c r="I24" s="84">
        <v>8</v>
      </c>
      <c r="J24" s="84">
        <v>9</v>
      </c>
      <c r="K24" s="84">
        <v>10</v>
      </c>
      <c r="L24" s="84">
        <v>11</v>
      </c>
      <c r="M24" s="84">
        <v>12</v>
      </c>
      <c r="S24" s="113">
        <v>12.483221476510067</v>
      </c>
    </row>
    <row r="25" spans="1:19">
      <c r="A25" s="83" t="s">
        <v>387</v>
      </c>
      <c r="B25" s="105">
        <f>25-B14</f>
        <v>23.611111111111111</v>
      </c>
      <c r="C25" s="106">
        <f>25-C14</f>
        <v>22.775800711743774</v>
      </c>
      <c r="D25" s="106">
        <f>25-D14</f>
        <v>23.363874345549739</v>
      </c>
      <c r="E25" s="106">
        <f>20-E14</f>
        <v>17.630331753554501</v>
      </c>
      <c r="F25" s="106">
        <f t="shared" ref="F25:H25" si="0">20-F14</f>
        <v>17.674418604651162</v>
      </c>
      <c r="G25" s="106">
        <f t="shared" si="0"/>
        <v>16.2406015037594</v>
      </c>
      <c r="H25" s="106">
        <f t="shared" si="0"/>
        <v>17.512437810945272</v>
      </c>
      <c r="I25" s="106">
        <f>25-I14</f>
        <v>23.706004140786749</v>
      </c>
      <c r="J25" s="106">
        <f t="shared" ref="J25:M25" si="1">25-J14</f>
        <v>23.78640776699029</v>
      </c>
      <c r="K25" s="106">
        <f t="shared" si="1"/>
        <v>23.57630979498861</v>
      </c>
      <c r="L25" s="106">
        <f t="shared" si="1"/>
        <v>23.297002724795639</v>
      </c>
      <c r="M25" s="107">
        <f t="shared" si="1"/>
        <v>23.57630979498861</v>
      </c>
      <c r="S25" s="113">
        <v>8.2065217391304355</v>
      </c>
    </row>
    <row r="26" spans="1:19">
      <c r="A26" s="83" t="s">
        <v>390</v>
      </c>
      <c r="B26" s="108">
        <f t="shared" ref="B26:C32" si="2">25-B15</f>
        <v>23.464373464373466</v>
      </c>
      <c r="C26" s="109">
        <f t="shared" si="2"/>
        <v>23.85948905109489</v>
      </c>
      <c r="D26" s="109">
        <f t="shared" ref="D26" si="3">25-D15</f>
        <v>23.363874345549739</v>
      </c>
      <c r="E26" s="109">
        <f t="shared" ref="E26:H32" si="4">20-E15</f>
        <v>17.890295358649787</v>
      </c>
      <c r="F26" s="109">
        <f t="shared" si="4"/>
        <v>17.727272727272727</v>
      </c>
      <c r="G26" s="109">
        <f t="shared" si="4"/>
        <v>17.222222222222221</v>
      </c>
      <c r="H26" s="109">
        <f t="shared" si="4"/>
        <v>17.826086956521738</v>
      </c>
      <c r="I26" s="109">
        <f>25-I15</f>
        <v>23.546511627906977</v>
      </c>
      <c r="J26" s="109">
        <f>25-J15</f>
        <v>23.273480662983424</v>
      </c>
      <c r="K26" s="109">
        <f>25-K15</f>
        <v>23.452970297029704</v>
      </c>
      <c r="L26" s="109">
        <f>30-L15</f>
        <v>28.945147679324894</v>
      </c>
      <c r="M26" s="110">
        <f>25-M15</f>
        <v>23.57630979498861</v>
      </c>
      <c r="S26" s="113">
        <v>12.340425531914894</v>
      </c>
    </row>
    <row r="27" spans="1:19">
      <c r="A27" s="83" t="s">
        <v>393</v>
      </c>
      <c r="B27" s="108">
        <f t="shared" si="2"/>
        <v>21.843434343434343</v>
      </c>
      <c r="C27" s="109">
        <f t="shared" si="2"/>
        <v>23.836126629422719</v>
      </c>
      <c r="D27" s="109">
        <f t="shared" ref="D27" si="5">25-D16</f>
        <v>23.836126629422719</v>
      </c>
      <c r="E27" s="109">
        <f t="shared" si="4"/>
        <v>17.685185185185183</v>
      </c>
      <c r="F27" s="109">
        <f t="shared" si="4"/>
        <v>18.422712933753942</v>
      </c>
      <c r="G27" s="109">
        <f t="shared" si="4"/>
        <v>16.753246753246753</v>
      </c>
      <c r="H27" s="109">
        <f t="shared" si="4"/>
        <v>17.890295358649787</v>
      </c>
      <c r="I27" s="109">
        <f t="shared" ref="I27:M27" si="6">25-I16</f>
        <v>23.673036093418258</v>
      </c>
      <c r="J27" s="109">
        <f t="shared" si="6"/>
        <v>22.395833333333332</v>
      </c>
      <c r="K27" s="109">
        <f t="shared" si="6"/>
        <v>23.525943396226417</v>
      </c>
      <c r="L27" s="109">
        <f t="shared" si="6"/>
        <v>24.03697996918336</v>
      </c>
      <c r="M27" s="110">
        <f t="shared" si="6"/>
        <v>24.03697996918336</v>
      </c>
      <c r="S27" s="113">
        <v>12.869318181818182</v>
      </c>
    </row>
    <row r="28" spans="1:19">
      <c r="A28" s="83" t="s">
        <v>397</v>
      </c>
      <c r="B28" s="108">
        <f t="shared" si="2"/>
        <v>23.4375</v>
      </c>
      <c r="C28" s="109">
        <f t="shared" si="2"/>
        <v>23.706004140786749</v>
      </c>
      <c r="D28" s="109">
        <f t="shared" ref="D28" si="7">25-D17</f>
        <v>23.836126629422719</v>
      </c>
      <c r="E28" s="109">
        <f t="shared" si="4"/>
        <v>15.967741935483872</v>
      </c>
      <c r="F28" s="109">
        <f t="shared" si="4"/>
        <v>18.148148148148149</v>
      </c>
      <c r="G28" s="109">
        <f t="shared" si="4"/>
        <v>15.652173913043478</v>
      </c>
      <c r="H28" s="109">
        <f t="shared" si="4"/>
        <v>17.890295358649787</v>
      </c>
      <c r="I28" s="109">
        <f t="shared" ref="I28:M28" si="8">25-I17</f>
        <v>22.093023255813954</v>
      </c>
      <c r="J28" s="109">
        <f t="shared" si="8"/>
        <v>22.970779220779221</v>
      </c>
      <c r="K28" s="109">
        <f t="shared" si="8"/>
        <v>23.324396782841823</v>
      </c>
      <c r="L28" s="109">
        <f t="shared" si="8"/>
        <v>23.566513761467888</v>
      </c>
      <c r="M28" s="110">
        <f t="shared" si="8"/>
        <v>24.03697996918336</v>
      </c>
      <c r="S28" s="113">
        <v>13.74581939799331</v>
      </c>
    </row>
    <row r="29" spans="1:19">
      <c r="A29" s="83" t="s">
        <v>401</v>
      </c>
      <c r="B29" s="108">
        <f t="shared" si="2"/>
        <v>23.376623376623378</v>
      </c>
      <c r="C29" s="109">
        <f t="shared" si="2"/>
        <v>23.836126629422719</v>
      </c>
      <c r="D29" s="109">
        <f>20-D18</f>
        <v>14.780793319415448</v>
      </c>
      <c r="E29" s="109">
        <f t="shared" si="4"/>
        <v>16.376811594202898</v>
      </c>
      <c r="F29" s="109">
        <f t="shared" si="4"/>
        <v>18.1203007518797</v>
      </c>
      <c r="G29" s="109">
        <f t="shared" si="4"/>
        <v>17.175141242937855</v>
      </c>
      <c r="H29" s="109">
        <f t="shared" si="4"/>
        <v>18.1203007518797</v>
      </c>
      <c r="I29" s="109">
        <f>25-I18</f>
        <v>23.592342342342342</v>
      </c>
      <c r="J29" s="109">
        <f>25-J18</f>
        <v>23.445273631840795</v>
      </c>
      <c r="K29" s="109">
        <f>25-K18</f>
        <v>23.380829015544041</v>
      </c>
      <c r="L29" s="109">
        <f>25-L18</f>
        <v>22.852233676975946</v>
      </c>
      <c r="M29" s="110">
        <f>15-M18</f>
        <v>13.295454545454545</v>
      </c>
      <c r="S29" s="113">
        <v>12.180451127819548</v>
      </c>
    </row>
    <row r="30" spans="1:19">
      <c r="A30" s="83" t="s">
        <v>403</v>
      </c>
      <c r="B30" s="108">
        <f t="shared" si="2"/>
        <v>23.632385120350108</v>
      </c>
      <c r="C30" s="109">
        <f t="shared" si="2"/>
        <v>23.549883990719259</v>
      </c>
      <c r="D30" s="109">
        <f t="shared" ref="D30:D32" si="9">20-D19</f>
        <v>17.041420118343197</v>
      </c>
      <c r="E30" s="109">
        <f t="shared" si="4"/>
        <v>17.38219895287958</v>
      </c>
      <c r="F30" s="109">
        <f t="shared" si="4"/>
        <v>15.934959349593495</v>
      </c>
      <c r="G30" s="109">
        <f t="shared" si="4"/>
        <v>17.816593886462883</v>
      </c>
      <c r="H30" s="109">
        <f t="shared" si="4"/>
        <v>18.1203007518797</v>
      </c>
      <c r="I30" s="109">
        <f>25-I19</f>
        <v>23.249299719887954</v>
      </c>
      <c r="J30" s="109">
        <f>25-J19</f>
        <v>23.9951768488746</v>
      </c>
      <c r="K30" s="109">
        <f>30-K19</f>
        <v>28.875562218890554</v>
      </c>
      <c r="L30" s="109">
        <f>25-L19</f>
        <v>23.958333333333332</v>
      </c>
      <c r="M30" s="116">
        <f t="shared" ref="M30:M32" si="10">15-M19</f>
        <v>13.23943661971831</v>
      </c>
      <c r="S30" s="113">
        <v>13.655913978494624</v>
      </c>
    </row>
    <row r="31" spans="1:19">
      <c r="A31" s="83" t="s">
        <v>405</v>
      </c>
      <c r="B31" s="108">
        <f t="shared" si="2"/>
        <v>23.490338164251206</v>
      </c>
      <c r="C31" s="109">
        <f t="shared" si="2"/>
        <v>23.464373464373466</v>
      </c>
      <c r="D31" s="109">
        <f t="shared" si="9"/>
        <v>16.031746031746032</v>
      </c>
      <c r="E31" s="109">
        <f t="shared" si="4"/>
        <v>16.894409937888199</v>
      </c>
      <c r="F31" s="109">
        <f t="shared" si="4"/>
        <v>16.376811594202898</v>
      </c>
      <c r="G31" s="109">
        <f t="shared" si="4"/>
        <v>16.428571428571427</v>
      </c>
      <c r="H31" s="109">
        <f t="shared" si="4"/>
        <v>17.816593886462883</v>
      </c>
      <c r="I31" s="109">
        <f t="shared" ref="I31:L31" si="11">25-I20</f>
        <v>23.614190687361418</v>
      </c>
      <c r="J31" s="109">
        <f t="shared" si="11"/>
        <v>23.421717171717173</v>
      </c>
      <c r="K31" s="109">
        <f t="shared" si="11"/>
        <v>23.009554140127388</v>
      </c>
      <c r="L31" s="109">
        <f t="shared" si="11"/>
        <v>23.673036093418258</v>
      </c>
      <c r="M31" s="116">
        <f t="shared" si="10"/>
        <v>13.546511627906977</v>
      </c>
      <c r="S31" s="113">
        <v>13.376623376623376</v>
      </c>
    </row>
    <row r="32" spans="1:19" ht="17" thickBot="1">
      <c r="A32" s="83" t="s">
        <v>409</v>
      </c>
      <c r="B32" s="111">
        <f t="shared" si="2"/>
        <v>23.363874345549739</v>
      </c>
      <c r="C32" s="112">
        <f t="shared" si="2"/>
        <v>23.464373464373466</v>
      </c>
      <c r="D32" s="112">
        <f t="shared" si="9"/>
        <v>14.425863991081382</v>
      </c>
      <c r="E32" s="112">
        <f t="shared" si="4"/>
        <v>17.757847533632287</v>
      </c>
      <c r="F32" s="112">
        <f t="shared" si="4"/>
        <v>17.297297297297298</v>
      </c>
      <c r="G32" s="112">
        <f t="shared" si="4"/>
        <v>14.553376906318082</v>
      </c>
      <c r="H32" s="112">
        <f t="shared" si="4"/>
        <v>17.816593886462883</v>
      </c>
      <c r="I32" s="112">
        <f t="shared" ref="I32:L32" si="12">25-I21</f>
        <v>23.106060606060606</v>
      </c>
      <c r="J32" s="112">
        <f t="shared" si="12"/>
        <v>23.393316195372751</v>
      </c>
      <c r="K32" s="112">
        <f t="shared" si="12"/>
        <v>23.43358395989975</v>
      </c>
      <c r="L32" s="112">
        <f t="shared" si="12"/>
        <v>23.673036093418258</v>
      </c>
      <c r="M32" s="117">
        <f t="shared" si="10"/>
        <v>13.152709359605911</v>
      </c>
      <c r="S32" s="113">
        <v>13.50597609561753</v>
      </c>
    </row>
    <row r="33" spans="1:19">
      <c r="A33" s="83"/>
      <c r="M33" s="82"/>
      <c r="S33" s="113">
        <v>13.115577889447236</v>
      </c>
    </row>
    <row r="34" spans="1:19">
      <c r="M34" s="82"/>
      <c r="S34" s="113">
        <v>12.713414634146341</v>
      </c>
    </row>
    <row r="35" spans="1:19">
      <c r="M35" s="82"/>
      <c r="S35" s="113">
        <v>13.106060606060606</v>
      </c>
    </row>
    <row r="36" spans="1:19">
      <c r="M36" s="82"/>
      <c r="S36" s="113">
        <v>13.546511627906977</v>
      </c>
    </row>
    <row r="37" spans="1:19">
      <c r="M37" s="82"/>
      <c r="S37" s="113">
        <v>13.762376237623762</v>
      </c>
    </row>
    <row r="38" spans="1:19">
      <c r="M38" s="82"/>
      <c r="S38" s="113">
        <v>13.134328358208956</v>
      </c>
    </row>
    <row r="39" spans="1:19">
      <c r="M39" s="82"/>
      <c r="S39" s="113">
        <v>7.3469387755102042</v>
      </c>
    </row>
    <row r="40" spans="1:19">
      <c r="M40" s="82"/>
      <c r="S40" s="113">
        <v>12.0703125</v>
      </c>
    </row>
    <row r="41" spans="1:19">
      <c r="M41" s="82"/>
      <c r="S41" s="113">
        <v>13.411016949152543</v>
      </c>
    </row>
    <row r="42" spans="1:19">
      <c r="M42" s="82"/>
      <c r="S42" s="113">
        <v>13.697916666666666</v>
      </c>
    </row>
    <row r="43" spans="1:19">
      <c r="M43" s="82"/>
      <c r="S43" s="113">
        <v>12.832369942196532</v>
      </c>
    </row>
    <row r="44" spans="1:19">
      <c r="M44" s="82"/>
      <c r="S44" s="113">
        <v>13.06701030927835</v>
      </c>
    </row>
    <row r="45" spans="1:19">
      <c r="M45" s="82"/>
      <c r="S45" s="113">
        <v>12.532894736842106</v>
      </c>
    </row>
    <row r="46" spans="1:19">
      <c r="M46" s="82"/>
      <c r="S46" s="113">
        <v>12.794117647058822</v>
      </c>
    </row>
    <row r="47" spans="1:19">
      <c r="M47" s="82"/>
      <c r="S47" s="113">
        <v>12.340425531914894</v>
      </c>
    </row>
    <row r="48" spans="1:19">
      <c r="M48" s="82"/>
      <c r="S48" s="113">
        <v>13.188405797101449</v>
      </c>
    </row>
    <row r="49" spans="13:19">
      <c r="M49" s="82"/>
      <c r="S49" s="113">
        <v>12.395833333333334</v>
      </c>
    </row>
    <row r="50" spans="13:19">
      <c r="M50" s="82"/>
      <c r="S50" s="113">
        <v>13.222748815165877</v>
      </c>
    </row>
    <row r="51" spans="13:19">
      <c r="M51" s="82"/>
      <c r="S51" s="113">
        <v>13.893805309734514</v>
      </c>
    </row>
    <row r="52" spans="13:19">
      <c r="M52" s="82"/>
      <c r="S52" s="113">
        <v>13.222748815165877</v>
      </c>
    </row>
    <row r="53" spans="13:19">
      <c r="M53" s="82"/>
      <c r="S53" s="113">
        <v>13.557692307692308</v>
      </c>
    </row>
    <row r="54" spans="13:19">
      <c r="M54" s="82"/>
      <c r="S54" s="113">
        <v>13.279816513761467</v>
      </c>
    </row>
    <row r="55" spans="13:19">
      <c r="M55" s="82"/>
      <c r="S55" s="113">
        <v>12.893258426966291</v>
      </c>
    </row>
    <row r="56" spans="13:19">
      <c r="M56" s="82"/>
      <c r="S56" s="113">
        <v>13.170731707317072</v>
      </c>
    </row>
    <row r="57" spans="13:19">
      <c r="M57" s="82"/>
      <c r="S57" s="113">
        <v>13.214285714285714</v>
      </c>
    </row>
    <row r="58" spans="13:19">
      <c r="M58" s="82"/>
      <c r="S58" s="113">
        <v>13.611111111111111</v>
      </c>
    </row>
    <row r="59" spans="13:19">
      <c r="M59" s="82"/>
      <c r="S59" s="113">
        <v>13.00531914893617</v>
      </c>
    </row>
    <row r="60" spans="13:19">
      <c r="M60" s="82"/>
      <c r="S60" s="113">
        <v>13.376623376623376</v>
      </c>
    </row>
    <row r="61" spans="13:19">
      <c r="M61" s="82"/>
      <c r="S61" s="113">
        <v>13.076923076923077</v>
      </c>
    </row>
    <row r="62" spans="13:19">
      <c r="M62" s="82"/>
      <c r="S62" s="113">
        <v>13.670212765957446</v>
      </c>
    </row>
    <row r="63" spans="13:19">
      <c r="M63" s="82"/>
      <c r="S63" s="113">
        <v>13.540856031128405</v>
      </c>
    </row>
    <row r="64" spans="13:19">
      <c r="M64" s="82"/>
      <c r="S64" s="113">
        <v>13.125</v>
      </c>
    </row>
    <row r="65" spans="13:19">
      <c r="M65" s="82"/>
      <c r="S65" s="113">
        <v>13.076923076923077</v>
      </c>
    </row>
    <row r="66" spans="13:19">
      <c r="M66" s="82"/>
      <c r="S66" s="113">
        <v>13.271889400921658</v>
      </c>
    </row>
    <row r="67" spans="13:19">
      <c r="M67" s="82"/>
      <c r="S67" s="113">
        <v>13.231132075471699</v>
      </c>
    </row>
    <row r="68" spans="13:19">
      <c r="M68" s="82"/>
      <c r="S68" s="113">
        <v>13.30316742081448</v>
      </c>
    </row>
    <row r="69" spans="13:19">
      <c r="M69" s="82"/>
      <c r="S69" s="113">
        <v>13.42436974789916</v>
      </c>
    </row>
    <row r="70" spans="13:19">
      <c r="M70" s="82"/>
      <c r="S70" s="113">
        <v>13.557692307692308</v>
      </c>
    </row>
    <row r="71" spans="13:19">
      <c r="M71" s="82"/>
      <c r="S71" s="113">
        <v>13.143564356435643</v>
      </c>
    </row>
    <row r="72" spans="13:19">
      <c r="M72" s="82"/>
      <c r="S72" s="113">
        <v>11.767241379310345</v>
      </c>
    </row>
    <row r="73" spans="13:19">
      <c r="M73" s="82"/>
      <c r="S73" s="113">
        <v>13.557692307692308</v>
      </c>
    </row>
    <row r="74" spans="13:19">
      <c r="M74" s="82"/>
      <c r="S74" s="113">
        <v>13.318385650224215</v>
      </c>
    </row>
    <row r="75" spans="13:19">
      <c r="M75" s="82"/>
      <c r="S75" s="113">
        <v>13.390557939914164</v>
      </c>
    </row>
    <row r="76" spans="13:19">
      <c r="M76" s="82"/>
      <c r="S76" s="113">
        <v>12.928176795580111</v>
      </c>
    </row>
    <row r="77" spans="13:19">
      <c r="M77" s="82"/>
      <c r="S77" s="113">
        <v>12.819767441860465</v>
      </c>
    </row>
    <row r="78" spans="13:19">
      <c r="S78" s="113">
        <v>13.493975903614459</v>
      </c>
    </row>
    <row r="79" spans="13:19">
      <c r="S79" s="113">
        <v>12.767857142857142</v>
      </c>
    </row>
    <row r="80" spans="13:19">
      <c r="S80" s="113">
        <v>12.596153846153847</v>
      </c>
    </row>
    <row r="81" spans="7:19">
      <c r="S81" s="113">
        <v>12.928176795580111</v>
      </c>
    </row>
    <row r="82" spans="7:19">
      <c r="S82" s="113">
        <v>13.134328358208956</v>
      </c>
    </row>
    <row r="83" spans="7:19">
      <c r="S83" s="113">
        <v>13.015873015873016</v>
      </c>
    </row>
    <row r="84" spans="7:19">
      <c r="S84" s="113">
        <v>14.153498871331829</v>
      </c>
    </row>
    <row r="85" spans="7:19">
      <c r="S85" s="113">
        <v>13.096446700507615</v>
      </c>
    </row>
    <row r="86" spans="7:19">
      <c r="S86" s="113">
        <v>13.443983402489627</v>
      </c>
    </row>
    <row r="87" spans="7:19">
      <c r="S87" s="113">
        <v>13.06701030927835</v>
      </c>
    </row>
    <row r="88" spans="7:19">
      <c r="S88" s="113">
        <v>13.036649214659686</v>
      </c>
    </row>
    <row r="89" spans="7:19">
      <c r="S89" s="113">
        <v>13.733108108108109</v>
      </c>
    </row>
    <row r="90" spans="7:19">
      <c r="G90" t="s">
        <v>415</v>
      </c>
      <c r="S90" s="113">
        <v>13.724489795918368</v>
      </c>
    </row>
    <row r="91" spans="7:19">
      <c r="S91" s="113">
        <v>9.9255751014884979</v>
      </c>
    </row>
    <row r="92" spans="7:19">
      <c r="S92" s="113">
        <v>13.247663551401869</v>
      </c>
    </row>
    <row r="93" spans="7:19">
      <c r="S93" s="113">
        <v>13.839009287925697</v>
      </c>
    </row>
    <row r="94" spans="7:19">
      <c r="S94" s="113">
        <v>13.511904761904763</v>
      </c>
    </row>
    <row r="95" spans="7:19">
      <c r="S95" s="113">
        <v>13.590225563909774</v>
      </c>
    </row>
    <row r="96" spans="7:19">
      <c r="S96" s="113">
        <v>13.631386861313869</v>
      </c>
    </row>
    <row r="97" spans="19:19">
      <c r="S97" s="113">
        <v>12.448979591836736</v>
      </c>
    </row>
    <row r="98" spans="19:19">
      <c r="S98" s="113">
        <v>13.557692307692308</v>
      </c>
    </row>
    <row r="99" spans="19:19">
      <c r="S99" s="113">
        <v>11.926229508196721</v>
      </c>
    </row>
    <row r="100" spans="19:19">
      <c r="S100" s="113">
        <v>10.976394849785407</v>
      </c>
    </row>
    <row r="101" spans="19:19">
      <c r="S101" s="113">
        <v>12.699386503067485</v>
      </c>
    </row>
    <row r="102" spans="19:19">
      <c r="S102" s="113">
        <v>12.972972972972972</v>
      </c>
    </row>
    <row r="103" spans="19:19">
      <c r="S103" s="113">
        <v>10.950323974082073</v>
      </c>
    </row>
    <row r="104" spans="19:19">
      <c r="S104" s="113">
        <v>7.1218487394957988</v>
      </c>
    </row>
    <row r="105" spans="19:19">
      <c r="S105" s="113">
        <v>12.727272727272727</v>
      </c>
    </row>
    <row r="106" spans="19:19">
      <c r="S106" s="113">
        <v>10.733788395904437</v>
      </c>
    </row>
    <row r="107" spans="19:19">
      <c r="S107" s="113">
        <v>10.719178082191782</v>
      </c>
    </row>
    <row r="108" spans="19:19">
      <c r="S108" s="113">
        <v>10.919477693144723</v>
      </c>
    </row>
    <row r="109" spans="19:19">
      <c r="S109" s="113">
        <v>11.900826446280991</v>
      </c>
    </row>
    <row r="110" spans="19:19">
      <c r="S110" s="113">
        <v>9.9324324324324316</v>
      </c>
    </row>
    <row r="111" spans="19:19">
      <c r="S111" s="113">
        <v>11.323529411764707</v>
      </c>
    </row>
    <row r="112" spans="19:19">
      <c r="S112" s="113">
        <v>9.703389830508474</v>
      </c>
    </row>
    <row r="113" spans="19:19">
      <c r="S113" s="113">
        <v>12.023809523809524</v>
      </c>
    </row>
    <row r="114" spans="19:19">
      <c r="S114" s="113">
        <v>11.975806451612904</v>
      </c>
    </row>
    <row r="115" spans="19:19">
      <c r="S115" s="113">
        <v>11.59090909090909</v>
      </c>
    </row>
    <row r="116" spans="19:19">
      <c r="S116" s="113">
        <v>11.495327102803738</v>
      </c>
    </row>
    <row r="117" spans="19:19">
      <c r="S117" s="113">
        <v>10.454545454545453</v>
      </c>
    </row>
    <row r="118" spans="19:19">
      <c r="S118" s="113">
        <v>12.115384615384615</v>
      </c>
    </row>
    <row r="119" spans="19:19">
      <c r="S119" s="113">
        <v>12.549019607843137</v>
      </c>
    </row>
    <row r="120" spans="19:19">
      <c r="S120" s="113">
        <v>11.651785714285715</v>
      </c>
    </row>
    <row r="121" spans="19:19">
      <c r="S121" s="113">
        <v>10.556872037914692</v>
      </c>
    </row>
    <row r="122" spans="19:19">
      <c r="S122" s="113">
        <v>12.377622377622377</v>
      </c>
    </row>
    <row r="123" spans="19:19">
      <c r="S123" s="113">
        <v>11.621621621621621</v>
      </c>
    </row>
    <row r="124" spans="19:19">
      <c r="S124" s="113">
        <v>12.549019607843137</v>
      </c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156DC-E00D-C241-A51F-CB3B76B07A54}">
  <dimension ref="A1:M32"/>
  <sheetViews>
    <sheetView workbookViewId="0">
      <selection activeCell="A2" sqref="A2:M10"/>
    </sheetView>
  </sheetViews>
  <sheetFormatPr baseColWidth="10" defaultColWidth="7.5703125" defaultRowHeight="16"/>
  <cols>
    <col min="1" max="1" width="2.28515625" style="120" bestFit="1" customWidth="1"/>
    <col min="2" max="2" width="7.85546875" style="120" bestFit="1" customWidth="1"/>
    <col min="3" max="4" width="9.28515625" style="120" bestFit="1" customWidth="1"/>
    <col min="5" max="7" width="7.5703125" style="120" bestFit="1" customWidth="1"/>
    <col min="8" max="8" width="9" style="120" bestFit="1" customWidth="1"/>
    <col min="9" max="11" width="7.5703125" style="120" bestFit="1" customWidth="1"/>
    <col min="12" max="13" width="9" style="120" bestFit="1" customWidth="1"/>
    <col min="14" max="16384" width="7.5703125" style="120"/>
  </cols>
  <sheetData>
    <row r="1" spans="1:13">
      <c r="A1" s="122"/>
      <c r="B1" s="122" t="s">
        <v>416</v>
      </c>
    </row>
    <row r="2" spans="1:13" ht="17" thickBot="1">
      <c r="A2"/>
      <c r="B2" s="84">
        <v>1</v>
      </c>
      <c r="C2" s="84">
        <v>2</v>
      </c>
      <c r="D2" s="84">
        <v>3</v>
      </c>
      <c r="E2" s="84">
        <v>4</v>
      </c>
      <c r="F2" s="84">
        <v>5</v>
      </c>
      <c r="G2" s="84">
        <v>6</v>
      </c>
      <c r="H2" s="84">
        <v>7</v>
      </c>
      <c r="I2" s="84">
        <v>8</v>
      </c>
      <c r="J2" s="84">
        <v>9</v>
      </c>
      <c r="K2" s="84">
        <v>10</v>
      </c>
      <c r="L2" s="84">
        <v>11</v>
      </c>
      <c r="M2" s="84">
        <v>12</v>
      </c>
    </row>
    <row r="3" spans="1:13">
      <c r="A3" s="83" t="s">
        <v>387</v>
      </c>
      <c r="B3" s="135" t="s">
        <v>250</v>
      </c>
      <c r="C3" s="136" t="s">
        <v>266</v>
      </c>
      <c r="D3" s="136" t="s">
        <v>279</v>
      </c>
      <c r="E3" s="136" t="s">
        <v>287</v>
      </c>
      <c r="F3" s="136" t="s">
        <v>295</v>
      </c>
      <c r="G3" s="136" t="s">
        <v>303</v>
      </c>
      <c r="H3" s="136" t="s">
        <v>311</v>
      </c>
      <c r="I3" s="136" t="s">
        <v>319</v>
      </c>
      <c r="J3" s="136" t="s">
        <v>327</v>
      </c>
      <c r="K3" s="136" t="s">
        <v>335</v>
      </c>
      <c r="L3" s="136" t="s">
        <v>343</v>
      </c>
      <c r="M3" s="138" t="s">
        <v>351</v>
      </c>
    </row>
    <row r="4" spans="1:13">
      <c r="A4" s="83" t="s">
        <v>390</v>
      </c>
      <c r="B4" s="139" t="s">
        <v>252</v>
      </c>
      <c r="C4" s="140" t="s">
        <v>268</v>
      </c>
      <c r="D4" s="140" t="s">
        <v>280</v>
      </c>
      <c r="E4" s="140" t="s">
        <v>288</v>
      </c>
      <c r="F4" s="140" t="s">
        <v>296</v>
      </c>
      <c r="G4" s="140" t="s">
        <v>304</v>
      </c>
      <c r="H4" s="140" t="s">
        <v>312</v>
      </c>
      <c r="I4" s="140" t="s">
        <v>320</v>
      </c>
      <c r="J4" s="140" t="s">
        <v>328</v>
      </c>
      <c r="K4" s="140" t="s">
        <v>336</v>
      </c>
      <c r="L4" s="140" t="s">
        <v>344</v>
      </c>
      <c r="M4" s="142" t="s">
        <v>352</v>
      </c>
    </row>
    <row r="5" spans="1:13">
      <c r="A5" s="83" t="s">
        <v>393</v>
      </c>
      <c r="B5" s="139" t="s">
        <v>254</v>
      </c>
      <c r="C5" s="140" t="s">
        <v>270</v>
      </c>
      <c r="D5" s="140" t="s">
        <v>281</v>
      </c>
      <c r="E5" s="140" t="s">
        <v>289</v>
      </c>
      <c r="F5" s="140" t="s">
        <v>297</v>
      </c>
      <c r="G5" s="140" t="s">
        <v>305</v>
      </c>
      <c r="H5" s="140" t="s">
        <v>313</v>
      </c>
      <c r="I5" s="140" t="s">
        <v>321</v>
      </c>
      <c r="J5" s="140" t="s">
        <v>329</v>
      </c>
      <c r="K5" s="140" t="s">
        <v>337</v>
      </c>
      <c r="L5" s="140" t="s">
        <v>345</v>
      </c>
      <c r="M5" s="142" t="s">
        <v>353</v>
      </c>
    </row>
    <row r="6" spans="1:13">
      <c r="A6" s="83" t="s">
        <v>397</v>
      </c>
      <c r="B6" s="139" t="s">
        <v>256</v>
      </c>
      <c r="C6" s="140" t="s">
        <v>272</v>
      </c>
      <c r="D6" s="140" t="s">
        <v>282</v>
      </c>
      <c r="E6" s="140" t="s">
        <v>290</v>
      </c>
      <c r="F6" s="140" t="s">
        <v>298</v>
      </c>
      <c r="G6" s="140" t="s">
        <v>306</v>
      </c>
      <c r="H6" s="140" t="s">
        <v>314</v>
      </c>
      <c r="I6" s="140" t="s">
        <v>322</v>
      </c>
      <c r="J6" s="140" t="s">
        <v>330</v>
      </c>
      <c r="K6" s="140" t="s">
        <v>338</v>
      </c>
      <c r="L6" s="140" t="s">
        <v>346</v>
      </c>
      <c r="M6" s="142" t="s">
        <v>354</v>
      </c>
    </row>
    <row r="7" spans="1:13">
      <c r="A7" s="83" t="s">
        <v>401</v>
      </c>
      <c r="B7" s="139" t="s">
        <v>258</v>
      </c>
      <c r="C7" s="140" t="s">
        <v>274</v>
      </c>
      <c r="D7" s="140" t="s">
        <v>283</v>
      </c>
      <c r="E7" s="140" t="s">
        <v>291</v>
      </c>
      <c r="F7" s="140" t="s">
        <v>299</v>
      </c>
      <c r="G7" s="140" t="s">
        <v>307</v>
      </c>
      <c r="H7" s="140" t="s">
        <v>315</v>
      </c>
      <c r="I7" s="140" t="s">
        <v>323</v>
      </c>
      <c r="J7" s="140" t="s">
        <v>331</v>
      </c>
      <c r="K7" s="140" t="s">
        <v>339</v>
      </c>
      <c r="L7" s="140" t="s">
        <v>347</v>
      </c>
      <c r="M7" s="142" t="s">
        <v>355</v>
      </c>
    </row>
    <row r="8" spans="1:13">
      <c r="A8" s="83" t="s">
        <v>403</v>
      </c>
      <c r="B8" s="139" t="s">
        <v>260</v>
      </c>
      <c r="C8" s="140" t="s">
        <v>276</v>
      </c>
      <c r="D8" s="140" t="s">
        <v>284</v>
      </c>
      <c r="E8" s="140" t="s">
        <v>292</v>
      </c>
      <c r="F8" s="140" t="s">
        <v>300</v>
      </c>
      <c r="G8" s="140" t="s">
        <v>308</v>
      </c>
      <c r="H8" s="140" t="s">
        <v>316</v>
      </c>
      <c r="I8" s="140" t="s">
        <v>324</v>
      </c>
      <c r="J8" s="140" t="s">
        <v>332</v>
      </c>
      <c r="K8" s="140" t="s">
        <v>340</v>
      </c>
      <c r="L8" s="140" t="s">
        <v>348</v>
      </c>
      <c r="M8" s="142" t="s">
        <v>356</v>
      </c>
    </row>
    <row r="9" spans="1:13">
      <c r="A9" s="83" t="s">
        <v>405</v>
      </c>
      <c r="B9" s="139" t="s">
        <v>262</v>
      </c>
      <c r="C9" s="140" t="s">
        <v>277</v>
      </c>
      <c r="D9" s="140" t="s">
        <v>285</v>
      </c>
      <c r="E9" s="140" t="s">
        <v>293</v>
      </c>
      <c r="F9" s="140" t="s">
        <v>301</v>
      </c>
      <c r="G9" s="140" t="s">
        <v>309</v>
      </c>
      <c r="H9" s="140" t="s">
        <v>317</v>
      </c>
      <c r="I9" s="140" t="s">
        <v>325</v>
      </c>
      <c r="J9" s="140" t="s">
        <v>333</v>
      </c>
      <c r="K9" s="140" t="s">
        <v>341</v>
      </c>
      <c r="L9" s="140" t="s">
        <v>349</v>
      </c>
      <c r="M9" s="142" t="s">
        <v>357</v>
      </c>
    </row>
    <row r="10" spans="1:13" ht="17" thickBot="1">
      <c r="A10" s="83" t="s">
        <v>409</v>
      </c>
      <c r="B10" s="143" t="s">
        <v>264</v>
      </c>
      <c r="C10" s="144" t="s">
        <v>278</v>
      </c>
      <c r="D10" s="144" t="s">
        <v>286</v>
      </c>
      <c r="E10" s="144" t="s">
        <v>294</v>
      </c>
      <c r="F10" s="144" t="s">
        <v>302</v>
      </c>
      <c r="G10" s="144" t="s">
        <v>310</v>
      </c>
      <c r="H10" s="144" t="s">
        <v>318</v>
      </c>
      <c r="I10" s="144" t="s">
        <v>326</v>
      </c>
      <c r="J10" s="144" t="s">
        <v>334</v>
      </c>
      <c r="K10" s="144" t="s">
        <v>342</v>
      </c>
      <c r="L10" s="144" t="s">
        <v>350</v>
      </c>
      <c r="M10" s="145" t="s">
        <v>358</v>
      </c>
    </row>
    <row r="11" spans="1:13">
      <c r="A11" s="122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</row>
    <row r="12" spans="1:13">
      <c r="B12" s="122" t="s">
        <v>417</v>
      </c>
    </row>
    <row r="13" spans="1:13" ht="17" thickBot="1">
      <c r="B13" s="122">
        <v>1</v>
      </c>
      <c r="C13" s="122">
        <v>2</v>
      </c>
      <c r="D13" s="122">
        <v>3</v>
      </c>
      <c r="E13" s="122">
        <v>4</v>
      </c>
      <c r="F13" s="122">
        <v>5</v>
      </c>
      <c r="G13" s="122">
        <v>6</v>
      </c>
      <c r="H13" s="122">
        <v>7</v>
      </c>
      <c r="I13" s="122">
        <v>8</v>
      </c>
      <c r="J13" s="122">
        <v>9</v>
      </c>
      <c r="K13" s="122">
        <v>10</v>
      </c>
      <c r="L13" s="122">
        <v>11</v>
      </c>
      <c r="M13" s="122">
        <v>12</v>
      </c>
    </row>
    <row r="14" spans="1:13">
      <c r="A14" s="122" t="s">
        <v>387</v>
      </c>
      <c r="B14" s="131">
        <f t="shared" ref="B14:M14" si="0">15-B25</f>
        <v>13.263888888888889</v>
      </c>
      <c r="C14" s="130">
        <f t="shared" si="0"/>
        <v>13.487903225806452</v>
      </c>
      <c r="D14" s="130">
        <f t="shared" si="0"/>
        <v>12.340425531914894</v>
      </c>
      <c r="E14" s="130">
        <f t="shared" si="0"/>
        <v>13.376623376623376</v>
      </c>
      <c r="F14" s="130">
        <f t="shared" si="0"/>
        <v>7.3469387755102042</v>
      </c>
      <c r="G14" s="130">
        <f t="shared" si="0"/>
        <v>12.340425531914894</v>
      </c>
      <c r="H14" s="130">
        <f t="shared" si="0"/>
        <v>12.893258426966291</v>
      </c>
      <c r="I14" s="130">
        <f t="shared" si="0"/>
        <v>13.540856031128405</v>
      </c>
      <c r="J14" s="130">
        <f t="shared" si="0"/>
        <v>13.143564356435643</v>
      </c>
      <c r="K14" s="130">
        <f t="shared" si="0"/>
        <v>12.767857142857142</v>
      </c>
      <c r="L14" s="130">
        <f t="shared" si="0"/>
        <v>13.06701030927835</v>
      </c>
      <c r="M14" s="129">
        <f t="shared" si="0"/>
        <v>13.590225563909774</v>
      </c>
    </row>
    <row r="15" spans="1:13">
      <c r="A15" s="122" t="s">
        <v>390</v>
      </c>
      <c r="B15" s="128">
        <f t="shared" ref="B15:M15" si="1">15-B26</f>
        <v>13.106060606060606</v>
      </c>
      <c r="C15" s="127">
        <f t="shared" si="1"/>
        <v>12.961956521739131</v>
      </c>
      <c r="D15" s="127">
        <f t="shared" si="1"/>
        <v>12.483221476510067</v>
      </c>
      <c r="E15" s="127">
        <f t="shared" si="1"/>
        <v>13.50597609561753</v>
      </c>
      <c r="F15" s="127">
        <f t="shared" si="1"/>
        <v>12.0703125</v>
      </c>
      <c r="G15" s="127">
        <f t="shared" si="1"/>
        <v>13.188405797101449</v>
      </c>
      <c r="H15" s="127">
        <f t="shared" si="1"/>
        <v>13.170731707317072</v>
      </c>
      <c r="I15" s="127">
        <f t="shared" si="1"/>
        <v>13.125</v>
      </c>
      <c r="J15" s="127">
        <f t="shared" si="1"/>
        <v>11.767241379310345</v>
      </c>
      <c r="K15" s="127">
        <f t="shared" si="1"/>
        <v>12.596153846153847</v>
      </c>
      <c r="L15" s="127">
        <f t="shared" si="1"/>
        <v>13.036649214659686</v>
      </c>
      <c r="M15" s="126">
        <f t="shared" si="1"/>
        <v>13.631386861313869</v>
      </c>
    </row>
    <row r="16" spans="1:13">
      <c r="A16" s="122" t="s">
        <v>393</v>
      </c>
      <c r="B16" s="128">
        <f t="shared" ref="B16:M16" si="2">15-B27</f>
        <v>13.318385650224215</v>
      </c>
      <c r="C16" s="127">
        <f t="shared" si="2"/>
        <v>13.469387755102041</v>
      </c>
      <c r="D16" s="127">
        <f t="shared" si="2"/>
        <v>8.2065217391304355</v>
      </c>
      <c r="E16" s="127">
        <f t="shared" si="2"/>
        <v>13.115577889447236</v>
      </c>
      <c r="F16" s="127">
        <f t="shared" si="2"/>
        <v>13.411016949152543</v>
      </c>
      <c r="G16" s="127">
        <f t="shared" si="2"/>
        <v>12.395833333333334</v>
      </c>
      <c r="H16" s="127">
        <f t="shared" si="2"/>
        <v>13.214285714285714</v>
      </c>
      <c r="I16" s="127">
        <f t="shared" si="2"/>
        <v>13.076923076923077</v>
      </c>
      <c r="J16" s="127">
        <f t="shared" si="2"/>
        <v>13.557692307692308</v>
      </c>
      <c r="K16" s="127">
        <f t="shared" si="2"/>
        <v>12.928176795580111</v>
      </c>
      <c r="L16" s="127">
        <f t="shared" si="2"/>
        <v>13.733108108108109</v>
      </c>
      <c r="M16" s="126">
        <f t="shared" si="2"/>
        <v>12.448979591836736</v>
      </c>
    </row>
    <row r="17" spans="1:13">
      <c r="A17" s="122" t="s">
        <v>397</v>
      </c>
      <c r="B17" s="128">
        <f t="shared" ref="B17:M17" si="3">15-B28</f>
        <v>13.340707964601769</v>
      </c>
      <c r="C17" s="127">
        <f t="shared" si="3"/>
        <v>11.926229508196721</v>
      </c>
      <c r="D17" s="127">
        <f t="shared" si="3"/>
        <v>12.340425531914894</v>
      </c>
      <c r="E17" s="127">
        <f t="shared" si="3"/>
        <v>12.713414634146341</v>
      </c>
      <c r="F17" s="127">
        <f t="shared" si="3"/>
        <v>13.697916666666666</v>
      </c>
      <c r="G17" s="127">
        <f t="shared" si="3"/>
        <v>13.222748815165877</v>
      </c>
      <c r="H17" s="127">
        <f t="shared" si="3"/>
        <v>13.611111111111111</v>
      </c>
      <c r="I17" s="127">
        <f t="shared" si="3"/>
        <v>13.271889400921658</v>
      </c>
      <c r="J17" s="127">
        <f t="shared" si="3"/>
        <v>13.318385650224215</v>
      </c>
      <c r="K17" s="127">
        <f t="shared" si="3"/>
        <v>13.134328358208956</v>
      </c>
      <c r="L17" s="127">
        <f t="shared" si="3"/>
        <v>13.724489795918368</v>
      </c>
      <c r="M17" s="126">
        <f t="shared" si="3"/>
        <v>13.557692307692308</v>
      </c>
    </row>
    <row r="18" spans="1:13">
      <c r="A18" s="122" t="s">
        <v>401</v>
      </c>
      <c r="B18" s="128">
        <f t="shared" ref="B18:M18" si="4">15-B29</f>
        <v>12.580645161290322</v>
      </c>
      <c r="C18" s="127">
        <f t="shared" si="4"/>
        <v>11.926229508196721</v>
      </c>
      <c r="D18" s="127">
        <f t="shared" si="4"/>
        <v>12.869318181818182</v>
      </c>
      <c r="E18" s="127">
        <f t="shared" si="4"/>
        <v>13.106060606060606</v>
      </c>
      <c r="F18" s="127">
        <f t="shared" si="4"/>
        <v>12.832369942196532</v>
      </c>
      <c r="G18" s="127">
        <f t="shared" si="4"/>
        <v>13.893805309734514</v>
      </c>
      <c r="H18" s="127">
        <f t="shared" si="4"/>
        <v>13.00531914893617</v>
      </c>
      <c r="I18" s="127">
        <f t="shared" si="4"/>
        <v>13.231132075471699</v>
      </c>
      <c r="J18" s="127">
        <f t="shared" si="4"/>
        <v>13.390557939914164</v>
      </c>
      <c r="K18" s="127">
        <f t="shared" si="4"/>
        <v>13.015873015873016</v>
      </c>
      <c r="L18" s="127">
        <f t="shared" si="4"/>
        <v>9.9255751014884979</v>
      </c>
      <c r="M18" s="126">
        <f t="shared" si="4"/>
        <v>11.926229508196721</v>
      </c>
    </row>
    <row r="19" spans="1:13">
      <c r="A19" s="122" t="s">
        <v>403</v>
      </c>
      <c r="B19" s="128">
        <f t="shared" ref="B19:M19" si="5">15-B30</f>
        <v>13.161764705882353</v>
      </c>
      <c r="C19" s="127">
        <f t="shared" si="5"/>
        <v>13.688811188811188</v>
      </c>
      <c r="D19" s="127">
        <f t="shared" si="5"/>
        <v>13.74581939799331</v>
      </c>
      <c r="E19" s="127">
        <f t="shared" si="5"/>
        <v>13.546511627906977</v>
      </c>
      <c r="F19" s="127">
        <f t="shared" si="5"/>
        <v>13.06701030927835</v>
      </c>
      <c r="G19" s="127">
        <f t="shared" si="5"/>
        <v>13.222748815165877</v>
      </c>
      <c r="H19" s="127">
        <f t="shared" si="5"/>
        <v>13.376623376623376</v>
      </c>
      <c r="I19" s="127">
        <f t="shared" si="5"/>
        <v>13.30316742081448</v>
      </c>
      <c r="J19" s="127">
        <f t="shared" si="5"/>
        <v>12.928176795580111</v>
      </c>
      <c r="K19" s="127">
        <f t="shared" si="5"/>
        <v>14.153498871331829</v>
      </c>
      <c r="L19" s="127">
        <f t="shared" si="5"/>
        <v>13.247663551401869</v>
      </c>
      <c r="M19" s="126">
        <f t="shared" si="5"/>
        <v>10.976394849785407</v>
      </c>
    </row>
    <row r="20" spans="1:13">
      <c r="A20" s="122" t="s">
        <v>405</v>
      </c>
      <c r="B20" s="128">
        <f t="shared" ref="B20:M20" si="6">15-B31</f>
        <v>13.015873015873016</v>
      </c>
      <c r="C20" s="127">
        <f t="shared" si="6"/>
        <v>12.994652406417112</v>
      </c>
      <c r="D20" s="127">
        <f t="shared" si="6"/>
        <v>12.180451127819548</v>
      </c>
      <c r="E20" s="127">
        <f t="shared" si="6"/>
        <v>13.762376237623762</v>
      </c>
      <c r="F20" s="127">
        <f t="shared" si="6"/>
        <v>12.532894736842106</v>
      </c>
      <c r="G20" s="127">
        <f t="shared" si="6"/>
        <v>13.557692307692308</v>
      </c>
      <c r="H20" s="127">
        <f t="shared" si="6"/>
        <v>13.076923076923077</v>
      </c>
      <c r="I20" s="127">
        <f t="shared" si="6"/>
        <v>13.42436974789916</v>
      </c>
      <c r="J20" s="127">
        <f t="shared" si="6"/>
        <v>12.819767441860465</v>
      </c>
      <c r="K20" s="127">
        <f t="shared" si="6"/>
        <v>13.096446700507615</v>
      </c>
      <c r="L20" s="127">
        <f t="shared" si="6"/>
        <v>13.839009287925697</v>
      </c>
      <c r="M20" s="126">
        <f t="shared" si="6"/>
        <v>12.699386503067485</v>
      </c>
    </row>
    <row r="21" spans="1:13" ht="17" thickBot="1">
      <c r="A21" s="122" t="s">
        <v>409</v>
      </c>
      <c r="B21" s="125">
        <f t="shared" ref="B21:M21" si="7">15-B32</f>
        <v>12.023809523809524</v>
      </c>
      <c r="C21" s="124">
        <f t="shared" si="7"/>
        <v>13.152709359605911</v>
      </c>
      <c r="D21" s="124">
        <f t="shared" si="7"/>
        <v>13.655913978494624</v>
      </c>
      <c r="E21" s="124">
        <f t="shared" si="7"/>
        <v>13.134328358208956</v>
      </c>
      <c r="F21" s="124">
        <f t="shared" si="7"/>
        <v>12.794117647058822</v>
      </c>
      <c r="G21" s="124">
        <f t="shared" si="7"/>
        <v>13.279816513761467</v>
      </c>
      <c r="H21" s="124">
        <f t="shared" si="7"/>
        <v>13.670212765957446</v>
      </c>
      <c r="I21" s="124">
        <f t="shared" si="7"/>
        <v>13.557692307692308</v>
      </c>
      <c r="J21" s="124">
        <f t="shared" si="7"/>
        <v>13.493975903614459</v>
      </c>
      <c r="K21" s="124">
        <f t="shared" si="7"/>
        <v>13.443983402489627</v>
      </c>
      <c r="L21" s="124">
        <f t="shared" si="7"/>
        <v>13.511904761904763</v>
      </c>
      <c r="M21" s="123">
        <f t="shared" si="7"/>
        <v>12.972972972972972</v>
      </c>
    </row>
    <row r="23" spans="1:13">
      <c r="B23" s="122" t="s">
        <v>418</v>
      </c>
    </row>
    <row r="24" spans="1:13" ht="17" thickBot="1">
      <c r="A24" s="83"/>
      <c r="B24" s="84">
        <v>1</v>
      </c>
      <c r="C24" s="84">
        <v>2</v>
      </c>
      <c r="D24" s="84">
        <v>3</v>
      </c>
      <c r="E24" s="84">
        <v>4</v>
      </c>
      <c r="F24" s="84">
        <v>5</v>
      </c>
      <c r="G24" s="84">
        <v>6</v>
      </c>
      <c r="H24" s="84">
        <v>7</v>
      </c>
      <c r="I24" s="84">
        <v>8</v>
      </c>
      <c r="J24" s="84">
        <v>9</v>
      </c>
      <c r="K24" s="84">
        <v>10</v>
      </c>
      <c r="L24" s="84">
        <v>11</v>
      </c>
      <c r="M24" s="84">
        <v>12</v>
      </c>
    </row>
    <row r="25" spans="1:13">
      <c r="A25" s="83" t="s">
        <v>387</v>
      </c>
      <c r="B25" s="97">
        <v>1.7361111111111112</v>
      </c>
      <c r="C25" s="98">
        <v>1.5120967741935485</v>
      </c>
      <c r="D25" s="98">
        <v>2.6595744680851063</v>
      </c>
      <c r="E25" s="98">
        <v>1.6233766233766234</v>
      </c>
      <c r="F25" s="98">
        <v>7.6530612244897958</v>
      </c>
      <c r="G25" s="98">
        <v>2.6595744680851063</v>
      </c>
      <c r="H25" s="98">
        <v>2.106741573033708</v>
      </c>
      <c r="I25" s="98">
        <v>1.4591439688715953</v>
      </c>
      <c r="J25" s="98">
        <v>1.8564356435643565</v>
      </c>
      <c r="K25" s="98">
        <v>2.2321428571428572</v>
      </c>
      <c r="L25" s="98">
        <v>1.9329896907216495</v>
      </c>
      <c r="M25" s="99">
        <v>1.4097744360902256</v>
      </c>
    </row>
    <row r="26" spans="1:13">
      <c r="A26" s="83" t="s">
        <v>390</v>
      </c>
      <c r="B26" s="100">
        <v>1.893939393939394</v>
      </c>
      <c r="C26" s="101">
        <v>2.0380434782608696</v>
      </c>
      <c r="D26" s="101">
        <v>2.5167785234899327</v>
      </c>
      <c r="E26" s="101">
        <v>1.4940239043824701</v>
      </c>
      <c r="F26" s="101">
        <v>2.9296875</v>
      </c>
      <c r="G26" s="101">
        <v>1.8115942028985508</v>
      </c>
      <c r="H26" s="101">
        <v>1.8292682926829269</v>
      </c>
      <c r="I26" s="101">
        <v>1.875</v>
      </c>
      <c r="J26" s="101">
        <v>3.2327586206896552</v>
      </c>
      <c r="K26" s="101">
        <v>2.4038461538461537</v>
      </c>
      <c r="L26" s="101">
        <v>1.963350785340314</v>
      </c>
      <c r="M26" s="102">
        <v>1.3686131386861313</v>
      </c>
    </row>
    <row r="27" spans="1:13">
      <c r="A27" s="83" t="s">
        <v>393</v>
      </c>
      <c r="B27" s="100">
        <v>1.6816143497757847</v>
      </c>
      <c r="C27" s="101">
        <v>1.5306122448979591</v>
      </c>
      <c r="D27" s="101">
        <v>6.7934782608695645</v>
      </c>
      <c r="E27" s="101">
        <v>1.8844221105527639</v>
      </c>
      <c r="F27" s="101">
        <v>1.5889830508474576</v>
      </c>
      <c r="G27" s="101">
        <v>2.6041666666666665</v>
      </c>
      <c r="H27" s="101">
        <v>1.7857142857142858</v>
      </c>
      <c r="I27" s="101">
        <v>1.9230769230769231</v>
      </c>
      <c r="J27" s="101">
        <v>1.4423076923076923</v>
      </c>
      <c r="K27" s="101">
        <v>2.0718232044198897</v>
      </c>
      <c r="L27" s="101">
        <v>1.2668918918918919</v>
      </c>
      <c r="M27" s="102">
        <v>2.5510204081632653</v>
      </c>
    </row>
    <row r="28" spans="1:13">
      <c r="A28" s="83" t="s">
        <v>397</v>
      </c>
      <c r="B28" s="100">
        <v>1.6592920353982301</v>
      </c>
      <c r="C28" s="101">
        <v>3.0737704918032787</v>
      </c>
      <c r="D28" s="101">
        <v>2.6595744680851063</v>
      </c>
      <c r="E28" s="101">
        <v>2.2865853658536586</v>
      </c>
      <c r="F28" s="101">
        <v>1.3020833333333333</v>
      </c>
      <c r="G28" s="101">
        <v>1.7772511848341233</v>
      </c>
      <c r="H28" s="101">
        <v>1.3888888888888888</v>
      </c>
      <c r="I28" s="101">
        <v>1.728110599078341</v>
      </c>
      <c r="J28" s="101">
        <v>1.6816143497757847</v>
      </c>
      <c r="K28" s="101">
        <v>1.8656716417910448</v>
      </c>
      <c r="L28" s="101">
        <v>1.2755102040816326</v>
      </c>
      <c r="M28" s="102">
        <v>1.4423076923076923</v>
      </c>
    </row>
    <row r="29" spans="1:13">
      <c r="A29" s="83" t="s">
        <v>401</v>
      </c>
      <c r="B29" s="100">
        <v>2.4193548387096775</v>
      </c>
      <c r="C29" s="101">
        <v>3.0737704918032787</v>
      </c>
      <c r="D29" s="101">
        <v>2.1306818181818183</v>
      </c>
      <c r="E29" s="101">
        <v>1.893939393939394</v>
      </c>
      <c r="F29" s="101">
        <v>2.1676300578034682</v>
      </c>
      <c r="G29" s="101">
        <v>1.1061946902654867</v>
      </c>
      <c r="H29" s="101">
        <v>1.9946808510638299</v>
      </c>
      <c r="I29" s="101">
        <v>1.7688679245283019</v>
      </c>
      <c r="J29" s="101">
        <v>1.609442060085837</v>
      </c>
      <c r="K29" s="101">
        <v>1.9841269841269842</v>
      </c>
      <c r="L29" s="101">
        <v>5.0744248985115012</v>
      </c>
      <c r="M29" s="102">
        <v>3.0737704918032787</v>
      </c>
    </row>
    <row r="30" spans="1:13">
      <c r="A30" s="83" t="s">
        <v>403</v>
      </c>
      <c r="B30" s="100">
        <v>1.838235294117647</v>
      </c>
      <c r="C30" s="101">
        <v>1.3111888111888113</v>
      </c>
      <c r="D30" s="101">
        <v>1.254180602006689</v>
      </c>
      <c r="E30" s="101">
        <v>1.4534883720930232</v>
      </c>
      <c r="F30" s="101">
        <v>1.9329896907216495</v>
      </c>
      <c r="G30" s="101">
        <v>1.7772511848341233</v>
      </c>
      <c r="H30" s="101">
        <v>1.6233766233766234</v>
      </c>
      <c r="I30" s="101">
        <v>1.6968325791855203</v>
      </c>
      <c r="J30" s="101">
        <v>2.0718232044198897</v>
      </c>
      <c r="K30" s="101">
        <v>0.84650112866817151</v>
      </c>
      <c r="L30" s="101">
        <v>1.7523364485981308</v>
      </c>
      <c r="M30" s="102">
        <v>4.0236051502145918</v>
      </c>
    </row>
    <row r="31" spans="1:13">
      <c r="A31" s="83" t="s">
        <v>405</v>
      </c>
      <c r="B31" s="100">
        <v>1.9841269841269842</v>
      </c>
      <c r="C31" s="101">
        <v>2.0053475935828877</v>
      </c>
      <c r="D31" s="101">
        <v>2.8195488721804511</v>
      </c>
      <c r="E31" s="101">
        <v>1.2376237623762376</v>
      </c>
      <c r="F31" s="101">
        <v>2.4671052631578947</v>
      </c>
      <c r="G31" s="101">
        <v>1.4423076923076923</v>
      </c>
      <c r="H31" s="101">
        <v>1.9230769230769231</v>
      </c>
      <c r="I31" s="101">
        <v>1.5756302521008403</v>
      </c>
      <c r="J31" s="101">
        <v>2.1802325581395348</v>
      </c>
      <c r="K31" s="101">
        <v>1.9035532994923858</v>
      </c>
      <c r="L31" s="101">
        <v>1.1609907120743035</v>
      </c>
      <c r="M31" s="102">
        <v>2.3006134969325154</v>
      </c>
    </row>
    <row r="32" spans="1:13" ht="17" thickBot="1">
      <c r="A32" s="83" t="s">
        <v>409</v>
      </c>
      <c r="B32" s="103">
        <v>2.9761904761904763</v>
      </c>
      <c r="C32" s="104">
        <v>1.8472906403940887</v>
      </c>
      <c r="D32" s="104">
        <v>1.3440860215053763</v>
      </c>
      <c r="E32" s="104">
        <v>1.8656716417910448</v>
      </c>
      <c r="F32" s="104">
        <v>2.2058823529411766</v>
      </c>
      <c r="G32" s="104">
        <v>1.7201834862385321</v>
      </c>
      <c r="H32" s="104">
        <v>1.3297872340425532</v>
      </c>
      <c r="I32" s="104">
        <v>1.4423076923076923</v>
      </c>
      <c r="J32" s="104">
        <v>1.5060240963855422</v>
      </c>
      <c r="K32" s="104">
        <v>1.5560165975103735</v>
      </c>
      <c r="L32" s="104">
        <v>1.4880952380952381</v>
      </c>
      <c r="M32" s="121">
        <v>2.0270270270270272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A2AE9-8F59-B540-9F3B-DAAA0B410517}">
  <dimension ref="A1:M32"/>
  <sheetViews>
    <sheetView workbookViewId="0">
      <selection activeCell="A2" sqref="A2:M10"/>
    </sheetView>
  </sheetViews>
  <sheetFormatPr baseColWidth="10" defaultColWidth="7.5703125" defaultRowHeight="16"/>
  <cols>
    <col min="1" max="1" width="2.28515625" style="120" bestFit="1" customWidth="1"/>
    <col min="2" max="2" width="8.140625" style="120" customWidth="1"/>
    <col min="3" max="3" width="7.28515625" style="120" bestFit="1" customWidth="1"/>
    <col min="4" max="4" width="7.28515625" style="120" customWidth="1"/>
    <col min="5" max="5" width="7.28515625" style="120" bestFit="1" customWidth="1"/>
    <col min="6" max="9" width="12.28515625" style="120" bestFit="1" customWidth="1"/>
    <col min="10" max="10" width="8.7109375" style="120" bestFit="1" customWidth="1"/>
    <col min="11" max="12" width="13.7109375" style="120" bestFit="1" customWidth="1"/>
    <col min="13" max="13" width="7.28515625" style="120" customWidth="1"/>
    <col min="14" max="16384" width="7.5703125" style="120"/>
  </cols>
  <sheetData>
    <row r="1" spans="1:13">
      <c r="A1" s="153"/>
      <c r="B1" s="153" t="s">
        <v>419</v>
      </c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</row>
    <row r="2" spans="1:13" ht="17" thickBot="1">
      <c r="A2" s="155"/>
      <c r="B2" s="84">
        <v>1</v>
      </c>
      <c r="C2" s="84">
        <v>2</v>
      </c>
      <c r="D2" s="84">
        <v>3</v>
      </c>
      <c r="E2" s="84">
        <v>4</v>
      </c>
      <c r="F2" s="84">
        <v>5</v>
      </c>
      <c r="G2" s="84">
        <v>6</v>
      </c>
      <c r="H2" s="84">
        <v>7</v>
      </c>
      <c r="I2" s="84">
        <v>8</v>
      </c>
      <c r="J2" s="84">
        <v>9</v>
      </c>
      <c r="K2" s="84">
        <v>10</v>
      </c>
      <c r="L2" s="84">
        <v>11</v>
      </c>
      <c r="M2" s="84">
        <v>12</v>
      </c>
    </row>
    <row r="3" spans="1:13">
      <c r="A3" s="83" t="s">
        <v>387</v>
      </c>
      <c r="B3" s="156" t="s">
        <v>359</v>
      </c>
      <c r="C3" s="157" t="s">
        <v>364</v>
      </c>
      <c r="D3" s="157" t="s">
        <v>369</v>
      </c>
      <c r="E3" s="157" t="s">
        <v>374</v>
      </c>
      <c r="F3" s="157" t="s">
        <v>379</v>
      </c>
      <c r="G3" s="137" t="s">
        <v>249</v>
      </c>
      <c r="H3" s="137" t="s">
        <v>259</v>
      </c>
      <c r="I3" s="137" t="s">
        <v>269</v>
      </c>
      <c r="J3" s="157" t="s">
        <v>420</v>
      </c>
      <c r="K3" s="157" t="s">
        <v>421</v>
      </c>
      <c r="L3" s="157" t="s">
        <v>422</v>
      </c>
      <c r="M3" s="158"/>
    </row>
    <row r="4" spans="1:13">
      <c r="A4" s="83" t="s">
        <v>390</v>
      </c>
      <c r="B4" s="159" t="s">
        <v>360</v>
      </c>
      <c r="C4" s="160" t="s">
        <v>365</v>
      </c>
      <c r="D4" s="160" t="s">
        <v>370</v>
      </c>
      <c r="E4" s="160" t="s">
        <v>375</v>
      </c>
      <c r="F4" s="160" t="s">
        <v>380</v>
      </c>
      <c r="G4" s="141" t="s">
        <v>251</v>
      </c>
      <c r="H4" s="141" t="s">
        <v>261</v>
      </c>
      <c r="I4" s="141" t="s">
        <v>271</v>
      </c>
      <c r="J4" s="160" t="s">
        <v>423</v>
      </c>
      <c r="K4" s="160" t="s">
        <v>424</v>
      </c>
      <c r="L4" s="161"/>
      <c r="M4" s="162"/>
    </row>
    <row r="5" spans="1:13">
      <c r="A5" s="83" t="s">
        <v>393</v>
      </c>
      <c r="B5" s="159" t="s">
        <v>361</v>
      </c>
      <c r="C5" s="160" t="s">
        <v>366</v>
      </c>
      <c r="D5" s="160" t="s">
        <v>371</v>
      </c>
      <c r="E5" s="160" t="s">
        <v>376</v>
      </c>
      <c r="F5" s="141" t="s">
        <v>242</v>
      </c>
      <c r="G5" s="141" t="s">
        <v>253</v>
      </c>
      <c r="H5" s="141" t="s">
        <v>263</v>
      </c>
      <c r="I5" s="141" t="s">
        <v>273</v>
      </c>
      <c r="J5" s="160" t="s">
        <v>425</v>
      </c>
      <c r="K5" s="160" t="s">
        <v>426</v>
      </c>
      <c r="L5" s="161"/>
      <c r="M5" s="162"/>
    </row>
    <row r="6" spans="1:13">
      <c r="A6" s="83" t="s">
        <v>397</v>
      </c>
      <c r="B6" s="159" t="s">
        <v>362</v>
      </c>
      <c r="C6" s="160" t="s">
        <v>367</v>
      </c>
      <c r="D6" s="160" t="s">
        <v>372</v>
      </c>
      <c r="E6" s="160" t="s">
        <v>377</v>
      </c>
      <c r="F6" s="141" t="s">
        <v>245</v>
      </c>
      <c r="G6" s="141" t="s">
        <v>255</v>
      </c>
      <c r="H6" s="141" t="s">
        <v>265</v>
      </c>
      <c r="I6" s="141" t="s">
        <v>275</v>
      </c>
      <c r="J6" s="160" t="s">
        <v>427</v>
      </c>
      <c r="K6" s="160" t="s">
        <v>428</v>
      </c>
      <c r="L6" s="161"/>
      <c r="M6" s="162"/>
    </row>
    <row r="7" spans="1:13">
      <c r="A7" s="83" t="s">
        <v>401</v>
      </c>
      <c r="B7" s="159" t="s">
        <v>363</v>
      </c>
      <c r="C7" s="160" t="s">
        <v>368</v>
      </c>
      <c r="D7" s="160" t="s">
        <v>373</v>
      </c>
      <c r="E7" s="160" t="s">
        <v>378</v>
      </c>
      <c r="F7" s="141" t="s">
        <v>247</v>
      </c>
      <c r="G7" s="141" t="s">
        <v>257</v>
      </c>
      <c r="H7" s="141" t="s">
        <v>267</v>
      </c>
      <c r="I7" s="160" t="s">
        <v>429</v>
      </c>
      <c r="J7" s="160" t="s">
        <v>430</v>
      </c>
      <c r="K7" s="160" t="s">
        <v>422</v>
      </c>
      <c r="L7" s="161"/>
      <c r="M7" s="162"/>
    </row>
    <row r="8" spans="1:13">
      <c r="A8" s="83" t="s">
        <v>403</v>
      </c>
      <c r="B8" s="163"/>
      <c r="C8" s="161"/>
      <c r="D8" s="161"/>
      <c r="E8" s="134"/>
      <c r="F8" s="134"/>
      <c r="G8" s="161"/>
      <c r="H8" s="161"/>
      <c r="I8" s="161"/>
      <c r="J8" s="161"/>
      <c r="K8" s="161"/>
      <c r="L8" s="161"/>
      <c r="M8" s="162"/>
    </row>
    <row r="9" spans="1:13">
      <c r="A9" s="83" t="s">
        <v>405</v>
      </c>
      <c r="B9" s="163"/>
      <c r="C9" s="161"/>
      <c r="D9" s="161"/>
      <c r="E9" s="134"/>
      <c r="F9" s="134"/>
      <c r="G9" s="161"/>
      <c r="H9" s="161"/>
      <c r="I9" s="161"/>
      <c r="J9" s="161"/>
      <c r="K9" s="161"/>
      <c r="L9" s="161"/>
      <c r="M9" s="162"/>
    </row>
    <row r="10" spans="1:13" ht="17" thickBot="1">
      <c r="A10" s="83" t="s">
        <v>409</v>
      </c>
      <c r="B10" s="164"/>
      <c r="C10" s="165"/>
      <c r="D10" s="133"/>
      <c r="E10" s="133"/>
      <c r="F10" s="133"/>
      <c r="G10" s="165"/>
      <c r="H10" s="165"/>
      <c r="I10" s="165"/>
      <c r="J10" s="165"/>
      <c r="K10" s="165"/>
      <c r="L10" s="165"/>
      <c r="M10" s="166"/>
    </row>
    <row r="11" spans="1:13">
      <c r="A11" s="15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</row>
    <row r="12" spans="1:13">
      <c r="A12" s="154"/>
      <c r="B12" s="153" t="s">
        <v>431</v>
      </c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</row>
    <row r="13" spans="1:13" ht="17" thickBot="1">
      <c r="A13" s="154"/>
      <c r="B13" s="153">
        <v>1</v>
      </c>
      <c r="C13" s="153">
        <v>2</v>
      </c>
      <c r="D13" s="153">
        <v>3</v>
      </c>
      <c r="E13" s="153">
        <v>4</v>
      </c>
      <c r="F13" s="153">
        <v>5</v>
      </c>
      <c r="G13" s="153">
        <v>6</v>
      </c>
      <c r="H13" s="153">
        <v>7</v>
      </c>
      <c r="I13" s="153">
        <v>8</v>
      </c>
      <c r="J13" s="153">
        <v>9</v>
      </c>
      <c r="K13" s="153">
        <v>10</v>
      </c>
      <c r="L13" s="153">
        <v>11</v>
      </c>
      <c r="M13" s="153">
        <v>12</v>
      </c>
    </row>
    <row r="14" spans="1:13">
      <c r="A14" s="153" t="s">
        <v>387</v>
      </c>
      <c r="B14" s="167">
        <v>10.950323974082073</v>
      </c>
      <c r="C14" s="168">
        <v>10.919477693144723</v>
      </c>
      <c r="D14" s="168">
        <v>12.023809523809524</v>
      </c>
      <c r="E14" s="168">
        <v>12.115384615384615</v>
      </c>
      <c r="F14" s="168">
        <v>11.621621621621621</v>
      </c>
      <c r="G14" s="151">
        <v>9.5014662756598245</v>
      </c>
      <c r="H14" s="151">
        <v>11.794871794871796</v>
      </c>
      <c r="I14" s="151">
        <v>9.0095846645367423</v>
      </c>
      <c r="J14" s="168">
        <v>13.263888888888889</v>
      </c>
      <c r="K14" s="168">
        <v>11.25</v>
      </c>
      <c r="L14" s="168">
        <v>12.4</v>
      </c>
      <c r="M14" s="169"/>
    </row>
    <row r="15" spans="1:13">
      <c r="A15" s="153" t="s">
        <v>390</v>
      </c>
      <c r="B15" s="170">
        <v>7.1218487394957988</v>
      </c>
      <c r="C15" s="171">
        <v>11.900826446280991</v>
      </c>
      <c r="D15" s="171">
        <v>11.975806451612904</v>
      </c>
      <c r="E15" s="171">
        <v>12.549019607843137</v>
      </c>
      <c r="F15" s="171">
        <v>12.549019607843137</v>
      </c>
      <c r="G15" s="152">
        <v>11.25</v>
      </c>
      <c r="H15" s="152">
        <v>12.983870967741936</v>
      </c>
      <c r="I15" s="152">
        <v>12.580645161290322</v>
      </c>
      <c r="J15" s="171">
        <v>13.30316742081448</v>
      </c>
      <c r="K15" s="171">
        <v>11.25</v>
      </c>
      <c r="L15" s="172"/>
      <c r="M15" s="173"/>
    </row>
    <row r="16" spans="1:13">
      <c r="A16" s="153" t="s">
        <v>393</v>
      </c>
      <c r="B16" s="170">
        <v>12.727272727272727</v>
      </c>
      <c r="C16" s="171">
        <v>9.9324324324324316</v>
      </c>
      <c r="D16" s="171">
        <v>11.59090909090909</v>
      </c>
      <c r="E16" s="171">
        <v>11.651785714285715</v>
      </c>
      <c r="F16" s="152">
        <v>8.9807383627608353</v>
      </c>
      <c r="G16" s="152">
        <v>9.8979591836734695</v>
      </c>
      <c r="H16" s="152">
        <v>9.6197991391678634</v>
      </c>
      <c r="I16" s="152">
        <v>12.448979591836736</v>
      </c>
      <c r="J16" s="171">
        <v>13.30316742081448</v>
      </c>
      <c r="K16" s="171">
        <v>13</v>
      </c>
      <c r="L16" s="172"/>
      <c r="M16" s="173"/>
    </row>
    <row r="17" spans="1:13">
      <c r="A17" s="153" t="s">
        <v>397</v>
      </c>
      <c r="B17" s="170">
        <v>10.733788395904437</v>
      </c>
      <c r="C17" s="171">
        <v>11.323529411764707</v>
      </c>
      <c r="D17" s="171">
        <v>11.495327102803738</v>
      </c>
      <c r="E17" s="171">
        <v>10.556872037914692</v>
      </c>
      <c r="F17" s="152">
        <v>7.3312883435582821</v>
      </c>
      <c r="G17" s="152">
        <v>11.227364185110664</v>
      </c>
      <c r="H17" s="152">
        <v>12.448979591836736</v>
      </c>
      <c r="I17" s="152">
        <v>12.832369942196532</v>
      </c>
      <c r="J17" s="171">
        <v>13.839009287925697</v>
      </c>
      <c r="K17" s="171">
        <v>13</v>
      </c>
      <c r="L17" s="172"/>
      <c r="M17" s="173"/>
    </row>
    <row r="18" spans="1:13">
      <c r="A18" s="153" t="s">
        <v>401</v>
      </c>
      <c r="B18" s="170">
        <v>10.719178082191782</v>
      </c>
      <c r="C18" s="171">
        <v>9.703389830508474</v>
      </c>
      <c r="D18" s="171">
        <v>10.454545454545453</v>
      </c>
      <c r="E18" s="171">
        <v>12.377622377622377</v>
      </c>
      <c r="F18" s="152">
        <v>10.098039215686274</v>
      </c>
      <c r="G18" s="152">
        <v>12.340425531914894</v>
      </c>
      <c r="H18" s="152">
        <v>11.559633027522935</v>
      </c>
      <c r="I18" s="171">
        <v>13.263888888888889</v>
      </c>
      <c r="J18" s="171">
        <v>13.839009287925697</v>
      </c>
      <c r="K18" s="171">
        <v>12.4</v>
      </c>
      <c r="L18" s="172"/>
      <c r="M18" s="173"/>
    </row>
    <row r="19" spans="1:13">
      <c r="A19" s="153" t="s">
        <v>403</v>
      </c>
      <c r="B19" s="174"/>
      <c r="C19" s="172"/>
      <c r="D19" s="172"/>
      <c r="E19" s="149"/>
      <c r="F19" s="149"/>
      <c r="G19" s="172"/>
      <c r="H19" s="172"/>
      <c r="I19" s="172"/>
      <c r="J19" s="172"/>
      <c r="K19" s="172"/>
      <c r="L19" s="172"/>
      <c r="M19" s="173"/>
    </row>
    <row r="20" spans="1:13">
      <c r="A20" s="153" t="s">
        <v>405</v>
      </c>
      <c r="B20" s="174"/>
      <c r="C20" s="172"/>
      <c r="D20" s="172"/>
      <c r="E20" s="149"/>
      <c r="F20" s="149"/>
      <c r="G20" s="172"/>
      <c r="H20" s="172"/>
      <c r="I20" s="172"/>
      <c r="J20" s="172"/>
      <c r="K20" s="172"/>
      <c r="L20" s="172"/>
      <c r="M20" s="173"/>
    </row>
    <row r="21" spans="1:13" ht="17" thickBot="1">
      <c r="A21" s="153" t="s">
        <v>409</v>
      </c>
      <c r="B21" s="175"/>
      <c r="C21" s="176"/>
      <c r="D21" s="150"/>
      <c r="E21" s="150"/>
      <c r="F21" s="150"/>
      <c r="G21" s="176"/>
      <c r="H21" s="176"/>
      <c r="I21" s="176"/>
      <c r="J21" s="176"/>
      <c r="K21" s="176"/>
      <c r="L21" s="176"/>
      <c r="M21" s="177"/>
    </row>
    <row r="22" spans="1:13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</row>
    <row r="23" spans="1:13">
      <c r="A23" s="154"/>
      <c r="B23" s="153" t="s">
        <v>432</v>
      </c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</row>
    <row r="24" spans="1:13" ht="17" thickBot="1">
      <c r="A24" s="83"/>
      <c r="B24" s="84">
        <v>1</v>
      </c>
      <c r="C24" s="84">
        <v>2</v>
      </c>
      <c r="D24" s="84">
        <v>3</v>
      </c>
      <c r="E24" s="84">
        <v>4</v>
      </c>
      <c r="F24" s="84">
        <v>5</v>
      </c>
      <c r="G24" s="84">
        <v>6</v>
      </c>
      <c r="H24" s="84">
        <v>7</v>
      </c>
      <c r="I24" s="84">
        <v>8</v>
      </c>
      <c r="J24" s="84">
        <v>9</v>
      </c>
      <c r="K24" s="84">
        <v>10</v>
      </c>
      <c r="L24" s="84">
        <v>11</v>
      </c>
      <c r="M24" s="84">
        <v>12</v>
      </c>
    </row>
    <row r="25" spans="1:13">
      <c r="A25" s="83" t="s">
        <v>387</v>
      </c>
      <c r="B25" s="178">
        <v>4.0496760259179272</v>
      </c>
      <c r="C25" s="180">
        <v>4.0805223068552774</v>
      </c>
      <c r="D25" s="180">
        <v>2.9761904761904763</v>
      </c>
      <c r="E25" s="180">
        <v>2.8846153846153846</v>
      </c>
      <c r="F25" s="180">
        <v>3.3783783783783785</v>
      </c>
      <c r="G25" s="180">
        <v>5.4985337243401755</v>
      </c>
      <c r="H25" s="180">
        <v>3.2051282051282053</v>
      </c>
      <c r="I25" s="180">
        <v>5.9904153354632586</v>
      </c>
      <c r="J25" s="180">
        <v>1.7361111111111112</v>
      </c>
      <c r="K25" s="180">
        <v>3.75</v>
      </c>
      <c r="L25" s="180">
        <v>2.6</v>
      </c>
      <c r="M25" s="169"/>
    </row>
    <row r="26" spans="1:13">
      <c r="A26" s="83" t="s">
        <v>390</v>
      </c>
      <c r="B26" s="181">
        <v>7.8781512605042012</v>
      </c>
      <c r="C26" s="179">
        <v>3.0991735537190084</v>
      </c>
      <c r="D26" s="179">
        <v>3.024193548387097</v>
      </c>
      <c r="E26" s="179">
        <v>2.4509803921568629</v>
      </c>
      <c r="F26" s="179">
        <v>2.4509803921568629</v>
      </c>
      <c r="G26" s="179">
        <v>3.75</v>
      </c>
      <c r="H26" s="179">
        <v>2.0161290322580645</v>
      </c>
      <c r="I26" s="179">
        <v>2.4193548387096775</v>
      </c>
      <c r="J26" s="179">
        <v>1.6968325791855203</v>
      </c>
      <c r="K26" s="179">
        <v>3.75</v>
      </c>
      <c r="L26" s="172"/>
      <c r="M26" s="173"/>
    </row>
    <row r="27" spans="1:13">
      <c r="A27" s="83" t="s">
        <v>393</v>
      </c>
      <c r="B27" s="181">
        <v>2.2727272727272729</v>
      </c>
      <c r="C27" s="179">
        <v>5.0675675675675675</v>
      </c>
      <c r="D27" s="179">
        <v>3.4090909090909092</v>
      </c>
      <c r="E27" s="179">
        <v>3.3482142857142856</v>
      </c>
      <c r="F27" s="179">
        <v>6.0192616372391656</v>
      </c>
      <c r="G27" s="179">
        <v>5.1020408163265305</v>
      </c>
      <c r="H27" s="179">
        <v>5.3802008608321374</v>
      </c>
      <c r="I27" s="179">
        <v>2.5510204081632653</v>
      </c>
      <c r="J27" s="179">
        <v>1.6968325791855203</v>
      </c>
      <c r="K27" s="179">
        <v>2</v>
      </c>
      <c r="L27" s="172"/>
      <c r="M27" s="173"/>
    </row>
    <row r="28" spans="1:13">
      <c r="A28" s="83" t="s">
        <v>397</v>
      </c>
      <c r="B28" s="181">
        <v>4.2662116040955631</v>
      </c>
      <c r="C28" s="179">
        <v>3.6764705882352939</v>
      </c>
      <c r="D28" s="179">
        <v>3.5046728971962615</v>
      </c>
      <c r="E28" s="179">
        <v>4.4431279620853079</v>
      </c>
      <c r="F28" s="179">
        <v>7.6687116564417179</v>
      </c>
      <c r="G28" s="179">
        <v>3.7726358148893357</v>
      </c>
      <c r="H28" s="179">
        <v>2.5510204081632653</v>
      </c>
      <c r="I28" s="179">
        <v>2.1676300578034682</v>
      </c>
      <c r="J28" s="179">
        <v>1.1609907120743035</v>
      </c>
      <c r="K28" s="179">
        <v>2</v>
      </c>
      <c r="L28" s="172"/>
      <c r="M28" s="173"/>
    </row>
    <row r="29" spans="1:13">
      <c r="A29" s="83" t="s">
        <v>401</v>
      </c>
      <c r="B29" s="181">
        <v>4.2808219178082192</v>
      </c>
      <c r="C29" s="179">
        <v>5.296610169491526</v>
      </c>
      <c r="D29" s="179">
        <v>4.5454545454545459</v>
      </c>
      <c r="E29" s="179">
        <v>2.6223776223776225</v>
      </c>
      <c r="F29" s="179">
        <v>4.9019607843137258</v>
      </c>
      <c r="G29" s="179">
        <v>2.6595744680851063</v>
      </c>
      <c r="H29" s="179">
        <v>3.4403669724770642</v>
      </c>
      <c r="I29" s="179">
        <v>1.7361111111111112</v>
      </c>
      <c r="J29" s="179">
        <v>1.1609907120743035</v>
      </c>
      <c r="K29" s="179">
        <v>2.6</v>
      </c>
      <c r="L29" s="172"/>
      <c r="M29" s="173"/>
    </row>
    <row r="30" spans="1:13">
      <c r="A30" s="83" t="s">
        <v>403</v>
      </c>
      <c r="B30" s="174"/>
      <c r="C30" s="172"/>
      <c r="D30" s="172"/>
      <c r="E30" s="149"/>
      <c r="F30" s="149"/>
      <c r="G30" s="172"/>
      <c r="H30" s="172"/>
      <c r="I30" s="172"/>
      <c r="J30" s="172"/>
      <c r="K30" s="172"/>
      <c r="L30" s="172"/>
      <c r="M30" s="173"/>
    </row>
    <row r="31" spans="1:13">
      <c r="A31" s="83" t="s">
        <v>405</v>
      </c>
      <c r="B31" s="174"/>
      <c r="C31" s="172"/>
      <c r="D31" s="172"/>
      <c r="E31" s="149"/>
      <c r="F31" s="149"/>
      <c r="G31" s="172"/>
      <c r="H31" s="172"/>
      <c r="I31" s="172"/>
      <c r="J31" s="172"/>
      <c r="K31" s="172"/>
      <c r="L31" s="172"/>
      <c r="M31" s="173"/>
    </row>
    <row r="32" spans="1:13" ht="17" thickBot="1">
      <c r="A32" s="83" t="s">
        <v>409</v>
      </c>
      <c r="B32" s="175"/>
      <c r="C32" s="176"/>
      <c r="D32" s="150"/>
      <c r="E32" s="150"/>
      <c r="F32" s="150"/>
      <c r="G32" s="176"/>
      <c r="H32" s="176"/>
      <c r="I32" s="176"/>
      <c r="J32" s="176"/>
      <c r="K32" s="176"/>
      <c r="L32" s="176"/>
      <c r="M32" s="177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DD6E-CCD6-E14D-A21A-CE990ECD8567}">
  <dimension ref="A1:AE33"/>
  <sheetViews>
    <sheetView zoomScaleNormal="100" workbookViewId="0">
      <selection activeCell="B3" sqref="B3:M10"/>
    </sheetView>
  </sheetViews>
  <sheetFormatPr baseColWidth="10" defaultColWidth="11.5703125" defaultRowHeight="16"/>
  <cols>
    <col min="1" max="1" width="2.140625" bestFit="1" customWidth="1"/>
    <col min="2" max="2" width="7.85546875" bestFit="1" customWidth="1"/>
    <col min="3" max="4" width="9.28515625" bestFit="1" customWidth="1"/>
    <col min="5" max="7" width="7.5703125" bestFit="1" customWidth="1"/>
    <col min="8" max="8" width="9" bestFit="1" customWidth="1"/>
    <col min="9" max="10" width="7.5703125" bestFit="1" customWidth="1"/>
    <col min="11" max="11" width="8.42578125" bestFit="1" customWidth="1"/>
    <col min="12" max="13" width="9" bestFit="1" customWidth="1"/>
    <col min="14" max="14" width="2" bestFit="1" customWidth="1"/>
    <col min="15" max="15" width="9.140625" bestFit="1" customWidth="1"/>
    <col min="16" max="16" width="1.42578125" customWidth="1"/>
    <col min="17" max="17" width="11.85546875" customWidth="1"/>
    <col min="18" max="18" width="7.5703125" customWidth="1"/>
    <col min="19" max="19" width="14.42578125" customWidth="1"/>
    <col min="20" max="20" width="2.5703125" customWidth="1"/>
    <col min="21" max="21" width="11.85546875" bestFit="1" customWidth="1"/>
    <col min="22" max="22" width="7.42578125" customWidth="1"/>
    <col min="23" max="23" width="12.5703125" customWidth="1"/>
    <col min="24" max="24" width="13.5703125" customWidth="1"/>
    <col min="25" max="25" width="9.7109375" customWidth="1"/>
    <col min="26" max="26" width="10" customWidth="1"/>
    <col min="27" max="27" width="9.5703125" bestFit="1" customWidth="1"/>
    <col min="28" max="28" width="3.42578125" customWidth="1"/>
    <col min="29" max="29" width="12.28515625" customWidth="1"/>
    <col min="30" max="30" width="12" customWidth="1"/>
  </cols>
  <sheetData>
    <row r="1" spans="1:31">
      <c r="A1" s="182"/>
      <c r="B1" s="183" t="s">
        <v>433</v>
      </c>
      <c r="C1" s="184" t="s">
        <v>434</v>
      </c>
      <c r="D1" s="185" t="s">
        <v>435</v>
      </c>
      <c r="E1" s="186" t="s">
        <v>436</v>
      </c>
      <c r="F1" s="187" t="s">
        <v>437</v>
      </c>
      <c r="G1" s="188" t="s">
        <v>438</v>
      </c>
      <c r="H1" s="189" t="s">
        <v>439</v>
      </c>
      <c r="I1" s="190" t="s">
        <v>440</v>
      </c>
      <c r="J1" s="191" t="s">
        <v>441</v>
      </c>
      <c r="K1" s="192" t="s">
        <v>442</v>
      </c>
      <c r="L1" s="193" t="s">
        <v>443</v>
      </c>
      <c r="M1" s="194" t="s">
        <v>444</v>
      </c>
      <c r="N1" s="195"/>
      <c r="O1" s="196"/>
      <c r="P1" s="196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</row>
    <row r="2" spans="1:31" ht="17" thickBot="1">
      <c r="A2" s="196"/>
      <c r="B2" s="197">
        <v>1</v>
      </c>
      <c r="C2" s="197">
        <v>2</v>
      </c>
      <c r="D2" s="197">
        <v>3</v>
      </c>
      <c r="E2" s="197">
        <v>4</v>
      </c>
      <c r="F2" s="197">
        <v>5</v>
      </c>
      <c r="G2" s="197">
        <v>6</v>
      </c>
      <c r="H2" s="197">
        <v>7</v>
      </c>
      <c r="I2" s="197">
        <v>8</v>
      </c>
      <c r="J2" s="197">
        <v>9</v>
      </c>
      <c r="K2" s="197">
        <v>10</v>
      </c>
      <c r="L2" s="197">
        <v>11</v>
      </c>
      <c r="M2" s="197">
        <v>12</v>
      </c>
      <c r="N2" s="197"/>
      <c r="O2" s="198"/>
      <c r="P2" s="198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</row>
    <row r="3" spans="1:31">
      <c r="A3" s="199" t="s">
        <v>387</v>
      </c>
      <c r="B3" s="200" t="s">
        <v>15</v>
      </c>
      <c r="C3" s="3" t="s">
        <v>43</v>
      </c>
      <c r="D3" s="3" t="s">
        <v>388</v>
      </c>
      <c r="E3" s="3" t="s">
        <v>80</v>
      </c>
      <c r="F3" s="3" t="s">
        <v>106</v>
      </c>
      <c r="G3" s="3" t="s">
        <v>129</v>
      </c>
      <c r="H3" s="3" t="s">
        <v>152</v>
      </c>
      <c r="I3" s="3" t="s">
        <v>158</v>
      </c>
      <c r="J3" s="3" t="s">
        <v>177</v>
      </c>
      <c r="K3" s="3" t="s">
        <v>199</v>
      </c>
      <c r="L3" s="3" t="s">
        <v>218</v>
      </c>
      <c r="M3" s="147" t="s">
        <v>389</v>
      </c>
      <c r="O3" s="201" t="s">
        <v>445</v>
      </c>
      <c r="P3" s="202"/>
      <c r="Q3" s="154"/>
      <c r="R3" s="154"/>
      <c r="S3" s="154"/>
      <c r="T3" s="154"/>
      <c r="U3" s="203" t="s">
        <v>446</v>
      </c>
      <c r="V3" s="204">
        <f>COUNTIF(B3:M10,"*")</f>
        <v>96</v>
      </c>
      <c r="W3" s="154"/>
      <c r="X3" s="154"/>
      <c r="Y3" s="154"/>
      <c r="Z3" s="154"/>
      <c r="AA3" s="154"/>
      <c r="AB3" s="154"/>
      <c r="AC3" s="154"/>
      <c r="AD3" s="154"/>
      <c r="AE3" s="154"/>
    </row>
    <row r="4" spans="1:31">
      <c r="A4" s="199" t="s">
        <v>390</v>
      </c>
      <c r="B4" s="4" t="s">
        <v>22</v>
      </c>
      <c r="C4" s="1" t="s">
        <v>46</v>
      </c>
      <c r="D4" s="1" t="s">
        <v>391</v>
      </c>
      <c r="E4" s="1" t="s">
        <v>83</v>
      </c>
      <c r="F4" s="1" t="s">
        <v>109</v>
      </c>
      <c r="G4" s="1" t="s">
        <v>132</v>
      </c>
      <c r="H4" s="1" t="s">
        <v>155</v>
      </c>
      <c r="I4" s="1" t="s">
        <v>161</v>
      </c>
      <c r="J4" s="1" t="s">
        <v>180</v>
      </c>
      <c r="K4" s="1" t="s">
        <v>202</v>
      </c>
      <c r="L4" s="1" t="s">
        <v>220</v>
      </c>
      <c r="M4" s="146" t="s">
        <v>392</v>
      </c>
      <c r="O4" s="205" t="s">
        <v>447</v>
      </c>
      <c r="P4" s="202"/>
      <c r="Q4" s="154"/>
      <c r="R4" s="154"/>
      <c r="S4" s="154"/>
      <c r="T4" s="154"/>
      <c r="U4" s="203" t="s">
        <v>448</v>
      </c>
      <c r="V4" s="204">
        <f>COUNTIF(B3:B10,"*")</f>
        <v>8</v>
      </c>
      <c r="W4" s="154"/>
      <c r="X4" s="154"/>
      <c r="Y4" s="154"/>
      <c r="Z4" s="154"/>
      <c r="AA4" s="154"/>
      <c r="AB4" s="154"/>
      <c r="AC4" s="154"/>
      <c r="AD4" s="154"/>
      <c r="AE4" s="154"/>
    </row>
    <row r="5" spans="1:31">
      <c r="A5" s="199" t="s">
        <v>393</v>
      </c>
      <c r="B5" s="4" t="s">
        <v>25</v>
      </c>
      <c r="C5" s="1" t="s">
        <v>49</v>
      </c>
      <c r="D5" s="1" t="s">
        <v>394</v>
      </c>
      <c r="E5" s="1" t="s">
        <v>86</v>
      </c>
      <c r="F5" s="1" t="s">
        <v>112</v>
      </c>
      <c r="G5" s="1" t="s">
        <v>135</v>
      </c>
      <c r="H5" s="1" t="s">
        <v>395</v>
      </c>
      <c r="I5" s="1" t="s">
        <v>163</v>
      </c>
      <c r="J5" s="1" t="s">
        <v>183</v>
      </c>
      <c r="K5" s="1" t="s">
        <v>204</v>
      </c>
      <c r="L5" s="1" t="s">
        <v>222</v>
      </c>
      <c r="M5" s="146" t="s">
        <v>396</v>
      </c>
      <c r="O5" s="206" t="s">
        <v>449</v>
      </c>
      <c r="P5" s="202"/>
      <c r="Q5" s="154"/>
      <c r="R5" s="154"/>
      <c r="S5" s="154"/>
      <c r="T5" s="154"/>
      <c r="U5" s="203" t="s">
        <v>450</v>
      </c>
      <c r="V5" s="204">
        <f>COUNTIF(B3:M3,"*")</f>
        <v>12</v>
      </c>
      <c r="W5" s="154"/>
      <c r="X5" s="154"/>
      <c r="Y5" s="154"/>
      <c r="Z5" s="154"/>
      <c r="AA5" s="154"/>
      <c r="AB5" s="154"/>
      <c r="AC5" s="154"/>
      <c r="AD5" s="154"/>
      <c r="AE5" s="154"/>
    </row>
    <row r="6" spans="1:31">
      <c r="A6" s="199" t="s">
        <v>397</v>
      </c>
      <c r="B6" s="4" t="s">
        <v>28</v>
      </c>
      <c r="C6" s="1" t="s">
        <v>52</v>
      </c>
      <c r="D6" s="1" t="s">
        <v>398</v>
      </c>
      <c r="E6" s="1" t="s">
        <v>89</v>
      </c>
      <c r="F6" s="1" t="s">
        <v>115</v>
      </c>
      <c r="G6" s="1" t="s">
        <v>138</v>
      </c>
      <c r="H6" s="1" t="s">
        <v>399</v>
      </c>
      <c r="I6" s="1" t="s">
        <v>165</v>
      </c>
      <c r="J6" s="1" t="s">
        <v>185</v>
      </c>
      <c r="K6" s="1" t="s">
        <v>207</v>
      </c>
      <c r="L6" s="1" t="s">
        <v>224</v>
      </c>
      <c r="M6" s="146" t="s">
        <v>400</v>
      </c>
      <c r="O6" s="207" t="s">
        <v>451</v>
      </c>
      <c r="P6" s="202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</row>
    <row r="7" spans="1:31">
      <c r="A7" s="199" t="s">
        <v>401</v>
      </c>
      <c r="B7" s="4" t="s">
        <v>31</v>
      </c>
      <c r="C7" s="1" t="s">
        <v>55</v>
      </c>
      <c r="D7" s="1" t="s">
        <v>65</v>
      </c>
      <c r="E7" s="1" t="s">
        <v>92</v>
      </c>
      <c r="F7" s="1" t="s">
        <v>118</v>
      </c>
      <c r="G7" s="1" t="s">
        <v>141</v>
      </c>
      <c r="H7" s="1" t="s">
        <v>402</v>
      </c>
      <c r="I7" s="1" t="s">
        <v>168</v>
      </c>
      <c r="J7" s="1" t="s">
        <v>188</v>
      </c>
      <c r="K7" s="1" t="s">
        <v>209</v>
      </c>
      <c r="L7" s="1" t="s">
        <v>227</v>
      </c>
      <c r="M7" s="146" t="s">
        <v>240</v>
      </c>
      <c r="O7" s="208" t="s">
        <v>452</v>
      </c>
      <c r="P7" s="209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</row>
    <row r="8" spans="1:31">
      <c r="A8" s="199" t="s">
        <v>403</v>
      </c>
      <c r="B8" s="4" t="s">
        <v>34</v>
      </c>
      <c r="C8" s="1" t="s">
        <v>58</v>
      </c>
      <c r="D8" s="1" t="s">
        <v>71</v>
      </c>
      <c r="E8" s="1" t="s">
        <v>95</v>
      </c>
      <c r="F8" s="1" t="s">
        <v>121</v>
      </c>
      <c r="G8" s="1" t="s">
        <v>144</v>
      </c>
      <c r="H8" s="1" t="s">
        <v>404</v>
      </c>
      <c r="I8" s="1" t="s">
        <v>171</v>
      </c>
      <c r="J8" s="1" t="s">
        <v>191</v>
      </c>
      <c r="K8" s="1" t="s">
        <v>212</v>
      </c>
      <c r="L8" s="1" t="s">
        <v>230</v>
      </c>
      <c r="M8" s="146" t="s">
        <v>244</v>
      </c>
      <c r="O8" s="210" t="s">
        <v>453</v>
      </c>
      <c r="P8" s="209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  <c r="AE8" s="154"/>
    </row>
    <row r="9" spans="1:31">
      <c r="A9" s="199" t="s">
        <v>405</v>
      </c>
      <c r="B9" s="4" t="s">
        <v>37</v>
      </c>
      <c r="C9" s="1" t="s">
        <v>406</v>
      </c>
      <c r="D9" s="1" t="s">
        <v>74</v>
      </c>
      <c r="E9" s="1" t="s">
        <v>98</v>
      </c>
      <c r="F9" s="1" t="s">
        <v>124</v>
      </c>
      <c r="G9" s="1" t="s">
        <v>147</v>
      </c>
      <c r="H9" s="1" t="s">
        <v>407</v>
      </c>
      <c r="I9" s="1" t="s">
        <v>173</v>
      </c>
      <c r="J9" s="1" t="s">
        <v>193</v>
      </c>
      <c r="K9" s="1" t="s">
        <v>214</v>
      </c>
      <c r="L9" s="1" t="s">
        <v>408</v>
      </c>
      <c r="M9" s="146" t="s">
        <v>246</v>
      </c>
      <c r="O9" s="211" t="s">
        <v>454</v>
      </c>
      <c r="P9" s="209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</row>
    <row r="10" spans="1:31" ht="17" thickBot="1">
      <c r="A10" s="199" t="s">
        <v>409</v>
      </c>
      <c r="B10" s="5" t="s">
        <v>40</v>
      </c>
      <c r="C10" s="6" t="s">
        <v>410</v>
      </c>
      <c r="D10" s="6" t="s">
        <v>77</v>
      </c>
      <c r="E10" s="6" t="s">
        <v>103</v>
      </c>
      <c r="F10" s="6" t="s">
        <v>127</v>
      </c>
      <c r="G10" s="6" t="s">
        <v>150</v>
      </c>
      <c r="H10" s="6" t="s">
        <v>411</v>
      </c>
      <c r="I10" s="6" t="s">
        <v>175</v>
      </c>
      <c r="J10" s="6" t="s">
        <v>196</v>
      </c>
      <c r="K10" s="6" t="s">
        <v>216</v>
      </c>
      <c r="L10" s="6" t="s">
        <v>412</v>
      </c>
      <c r="M10" s="148" t="s">
        <v>248</v>
      </c>
      <c r="O10" s="212" t="s">
        <v>455</v>
      </c>
      <c r="P10" s="209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</row>
    <row r="11" spans="1:31">
      <c r="A11" s="196"/>
      <c r="B11" s="196"/>
      <c r="C11" s="196"/>
      <c r="D11" s="196"/>
      <c r="E11" s="196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</row>
    <row r="12" spans="1:31">
      <c r="A12" s="196"/>
      <c r="B12" s="132"/>
      <c r="C12" s="213"/>
      <c r="D12" s="196"/>
      <c r="E12" s="196"/>
      <c r="F12" s="196"/>
      <c r="G12" s="196"/>
      <c r="H12" s="196"/>
      <c r="I12" s="196"/>
      <c r="J12" s="196"/>
      <c r="K12" s="196"/>
      <c r="L12" s="196"/>
      <c r="M12" s="214" t="s">
        <v>456</v>
      </c>
      <c r="N12" s="215">
        <v>1</v>
      </c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</row>
    <row r="13" spans="1:31" ht="17" thickBot="1">
      <c r="A13" s="196"/>
      <c r="B13" s="132"/>
      <c r="C13" s="213"/>
      <c r="D13" s="196"/>
      <c r="E13" s="196"/>
      <c r="F13" s="196"/>
      <c r="G13" s="196"/>
      <c r="H13" s="196"/>
      <c r="I13" s="196"/>
      <c r="J13" s="196"/>
      <c r="K13" s="196"/>
      <c r="L13" s="196"/>
      <c r="M13" s="196"/>
      <c r="N13" s="196"/>
      <c r="O13" s="196"/>
      <c r="P13" s="196"/>
      <c r="Q13" s="216" t="s">
        <v>457</v>
      </c>
      <c r="R13" s="217"/>
      <c r="S13" s="217"/>
      <c r="T13" s="217"/>
      <c r="U13" s="218" t="s">
        <v>458</v>
      </c>
      <c r="V13" s="219"/>
      <c r="W13" s="219"/>
      <c r="X13" s="219"/>
      <c r="Y13" s="217"/>
      <c r="Z13" s="217"/>
      <c r="AA13" s="217"/>
      <c r="AB13" s="217"/>
      <c r="AC13" s="217"/>
      <c r="AD13" s="217"/>
      <c r="AE13" s="217"/>
    </row>
    <row r="14" spans="1:31" ht="49" thickBo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220" t="s">
        <v>459</v>
      </c>
      <c r="R14" s="221" t="s">
        <v>460</v>
      </c>
      <c r="S14" s="222" t="str">
        <f>"Total Volume (uL) "&amp;V3&amp;" rxn + 10% error"</f>
        <v>Total Volume (uL) 96 rxn + 10% error</v>
      </c>
      <c r="T14" s="217"/>
      <c r="U14" s="223" t="s">
        <v>459</v>
      </c>
      <c r="V14" s="224" t="s">
        <v>460</v>
      </c>
      <c r="W14" s="224" t="str">
        <f>"Total Vol (uL)
"&amp;V4&amp;" rxn+10% error"</f>
        <v>Total Vol (uL)
8 rxn+10% error</v>
      </c>
      <c r="X14" s="225" t="str">
        <f>$V$5 &amp; " MM (+error)"</f>
        <v>12 MM (+error)</v>
      </c>
      <c r="Y14" s="217"/>
      <c r="Z14" s="217"/>
      <c r="AA14" s="217"/>
      <c r="AB14" s="217"/>
      <c r="AC14" s="217"/>
      <c r="AD14" s="217"/>
      <c r="AE14" s="217"/>
    </row>
    <row r="15" spans="1:31" ht="48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226" t="s">
        <v>461</v>
      </c>
      <c r="R15" s="227">
        <v>0.6</v>
      </c>
      <c r="S15" s="228">
        <f>R15*$V$3*1.1</f>
        <v>63.36</v>
      </c>
      <c r="T15" s="217"/>
      <c r="U15" s="229" t="s">
        <v>462</v>
      </c>
      <c r="V15" s="230">
        <v>2</v>
      </c>
      <c r="W15" s="230">
        <f>(V15*$V$4*1.1)</f>
        <v>17.600000000000001</v>
      </c>
      <c r="X15" s="231">
        <f>W15*$V$5*1.1</f>
        <v>232.32000000000005</v>
      </c>
      <c r="Y15" s="217"/>
      <c r="Z15" s="217"/>
      <c r="AA15" s="217"/>
      <c r="AB15" s="217"/>
      <c r="AC15" s="217"/>
      <c r="AD15" s="217"/>
      <c r="AE15" s="217"/>
    </row>
    <row r="16" spans="1:31">
      <c r="A16" s="154"/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232" t="s">
        <v>463</v>
      </c>
      <c r="R16" s="233">
        <v>0.6</v>
      </c>
      <c r="S16" s="234">
        <f>R16*$V$3*1.1</f>
        <v>63.36</v>
      </c>
      <c r="T16" s="217"/>
      <c r="U16" s="235" t="s">
        <v>464</v>
      </c>
      <c r="V16" s="236">
        <v>1</v>
      </c>
      <c r="W16" s="230">
        <f>(V16*$V$4*1.1)</f>
        <v>8.8000000000000007</v>
      </c>
      <c r="X16" s="231">
        <f t="shared" ref="X16:X17" si="0">W16*$V$5*1.1</f>
        <v>116.16000000000003</v>
      </c>
      <c r="Y16" s="217"/>
      <c r="Z16" s="217"/>
      <c r="AA16" s="217"/>
      <c r="AB16" s="217"/>
      <c r="AC16" s="217"/>
      <c r="AD16" s="217"/>
      <c r="AE16" s="217"/>
    </row>
    <row r="17" spans="1:31" ht="17" thickBot="1">
      <c r="A17" s="154"/>
      <c r="B17" s="154"/>
      <c r="C17" s="154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237" t="s">
        <v>465</v>
      </c>
      <c r="R17" s="238">
        <v>0.8</v>
      </c>
      <c r="S17" s="239">
        <f>R17*$V$3*1.1</f>
        <v>84.480000000000018</v>
      </c>
      <c r="T17" s="217"/>
      <c r="U17" s="240" t="s">
        <v>466</v>
      </c>
      <c r="V17" s="241">
        <v>1</v>
      </c>
      <c r="W17" s="230">
        <f>(V17*$V$4*1.1)</f>
        <v>8.8000000000000007</v>
      </c>
      <c r="X17" s="231">
        <f t="shared" si="0"/>
        <v>116.16000000000003</v>
      </c>
      <c r="Y17" s="217"/>
      <c r="Z17" s="217"/>
      <c r="AA17" s="217"/>
      <c r="AB17" s="217"/>
      <c r="AC17" s="217"/>
      <c r="AD17" s="217"/>
      <c r="AE17" s="217"/>
    </row>
    <row r="18" spans="1:31" ht="17" thickBot="1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242" t="s">
        <v>0</v>
      </c>
      <c r="R18" s="243">
        <f>SUM(R15:R17)</f>
        <v>2</v>
      </c>
      <c r="S18" s="244">
        <f>SUM(S15:S17)</f>
        <v>211.20000000000002</v>
      </c>
      <c r="T18" s="217"/>
      <c r="U18" s="245" t="s">
        <v>0</v>
      </c>
      <c r="V18" s="246">
        <f>SUM(V15:V17)</f>
        <v>4</v>
      </c>
      <c r="W18" s="246">
        <f>SUM(W15:W17)</f>
        <v>35.200000000000003</v>
      </c>
      <c r="X18" s="247">
        <f>SUM(X15:X17)</f>
        <v>464.6400000000001</v>
      </c>
      <c r="Y18" s="217"/>
      <c r="Z18" s="217"/>
      <c r="AA18" s="217"/>
      <c r="AB18" s="217"/>
      <c r="AC18" s="217"/>
      <c r="AD18" s="217"/>
      <c r="AE18" s="217"/>
    </row>
    <row r="19" spans="1:31">
      <c r="A19" s="154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248"/>
      <c r="R19" s="248"/>
      <c r="S19" s="248"/>
      <c r="T19" s="217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</row>
    <row r="20" spans="1:31" ht="17" thickBot="1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217"/>
      <c r="U20" s="218" t="s">
        <v>458</v>
      </c>
      <c r="V20" s="219"/>
      <c r="W20" s="219"/>
      <c r="X20" s="219"/>
      <c r="Y20" s="218" t="s">
        <v>458</v>
      </c>
      <c r="Z20" s="219"/>
      <c r="AA20" s="219"/>
      <c r="AB20" s="219"/>
      <c r="AC20" s="218" t="s">
        <v>458</v>
      </c>
      <c r="AD20" s="219"/>
      <c r="AE20" s="217"/>
    </row>
    <row r="21" spans="1:31" ht="49" thickBot="1">
      <c r="A21" s="154"/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249"/>
      <c r="P21" s="249"/>
      <c r="Q21" s="154"/>
      <c r="R21" s="154"/>
      <c r="S21" s="154"/>
      <c r="T21" s="154"/>
      <c r="U21" s="250" t="s">
        <v>467</v>
      </c>
      <c r="V21" s="221" t="s">
        <v>460</v>
      </c>
      <c r="W21" s="222" t="s">
        <v>468</v>
      </c>
      <c r="X21" s="251"/>
      <c r="Y21" s="250" t="s">
        <v>469</v>
      </c>
      <c r="Z21" s="221" t="s">
        <v>460</v>
      </c>
      <c r="AA21" s="222" t="s">
        <v>468</v>
      </c>
      <c r="AB21" s="251"/>
      <c r="AC21" s="250" t="s">
        <v>459</v>
      </c>
      <c r="AD21" s="222" t="s">
        <v>460</v>
      </c>
      <c r="AE21" s="217"/>
    </row>
    <row r="22" spans="1:31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249"/>
      <c r="P22" s="249"/>
      <c r="Q22" s="154"/>
      <c r="R22" s="154"/>
      <c r="S22" s="154"/>
      <c r="T22" s="154"/>
      <c r="U22" s="252" t="s">
        <v>470</v>
      </c>
      <c r="V22" s="253">
        <v>0.5</v>
      </c>
      <c r="W22" s="254">
        <f>V22*$V$4*1.1*$V$5*1.1*1.1</f>
        <v>63.888000000000019</v>
      </c>
      <c r="X22" s="255"/>
      <c r="Y22" s="252" t="s">
        <v>471</v>
      </c>
      <c r="Z22" s="253">
        <v>0.5</v>
      </c>
      <c r="AA22" s="254">
        <f>Z22*$V$4*1.1</f>
        <v>4.4000000000000004</v>
      </c>
      <c r="AB22" s="255"/>
      <c r="AC22" s="256" t="s">
        <v>472</v>
      </c>
      <c r="AD22" s="257">
        <v>15</v>
      </c>
      <c r="AE22" s="217"/>
    </row>
    <row r="23" spans="1:31" ht="49" thickBot="1">
      <c r="A23" s="154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249"/>
      <c r="P23" s="249"/>
      <c r="Q23" s="154"/>
      <c r="R23" s="154"/>
      <c r="S23" s="154"/>
      <c r="T23" s="154"/>
      <c r="U23" s="258" t="s">
        <v>473</v>
      </c>
      <c r="V23" s="259">
        <v>0.5</v>
      </c>
      <c r="W23" s="260">
        <f>V23*$V$4*1.1*$V$5*1.1*1.1</f>
        <v>63.888000000000019</v>
      </c>
      <c r="X23" s="255"/>
      <c r="Y23" s="258" t="s">
        <v>474</v>
      </c>
      <c r="Z23" s="259">
        <v>0.5</v>
      </c>
      <c r="AA23" s="260">
        <f>Z23*$V$4*1.1</f>
        <v>4.4000000000000004</v>
      </c>
      <c r="AB23" s="255"/>
      <c r="AC23" s="261" t="s">
        <v>462</v>
      </c>
      <c r="AD23" s="262">
        <v>2</v>
      </c>
      <c r="AE23" s="217"/>
    </row>
    <row r="24" spans="1:31" ht="17" thickBot="1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249"/>
      <c r="P24" s="249"/>
      <c r="Q24" s="154"/>
      <c r="R24" s="154"/>
      <c r="S24" s="154"/>
      <c r="T24" s="154"/>
      <c r="U24" s="263" t="s">
        <v>475</v>
      </c>
      <c r="V24" s="264">
        <v>1</v>
      </c>
      <c r="W24" s="265">
        <f>SUM(W22:W23)</f>
        <v>127.77600000000004</v>
      </c>
      <c r="X24" s="266"/>
      <c r="Y24" s="263" t="s">
        <v>476</v>
      </c>
      <c r="Z24" s="264">
        <v>1</v>
      </c>
      <c r="AA24" s="265">
        <f>SUM(AA22:AA23)</f>
        <v>8.8000000000000007</v>
      </c>
      <c r="AB24" s="266"/>
      <c r="AC24" s="235" t="s">
        <v>464</v>
      </c>
      <c r="AD24" s="262">
        <v>1</v>
      </c>
      <c r="AE24" s="217"/>
    </row>
    <row r="25" spans="1:31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249"/>
      <c r="P25" s="249"/>
      <c r="Q25" s="154"/>
      <c r="R25" s="154"/>
      <c r="S25" s="154"/>
      <c r="T25" s="154"/>
      <c r="U25" s="219"/>
      <c r="V25" s="154"/>
      <c r="W25" s="154"/>
      <c r="X25" s="154"/>
      <c r="Y25" s="153" t="s">
        <v>477</v>
      </c>
      <c r="Z25" s="154"/>
      <c r="AA25" s="219"/>
      <c r="AB25" s="219"/>
      <c r="AC25" s="235" t="s">
        <v>478</v>
      </c>
      <c r="AD25" s="262">
        <v>1</v>
      </c>
      <c r="AE25" s="217"/>
    </row>
    <row r="26" spans="1:31" ht="17" thickBot="1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249"/>
      <c r="P26" s="249"/>
      <c r="Q26" s="218"/>
      <c r="R26" s="218"/>
      <c r="S26" s="219"/>
      <c r="T26" s="154"/>
      <c r="U26" s="154"/>
      <c r="V26" s="154"/>
      <c r="W26" s="218" t="s">
        <v>458</v>
      </c>
      <c r="X26" s="219"/>
      <c r="Y26" s="154"/>
      <c r="Z26" s="154"/>
      <c r="AA26" s="154"/>
      <c r="AB26" s="154"/>
      <c r="AC26" s="267" t="s">
        <v>466</v>
      </c>
      <c r="AD26" s="268">
        <v>1</v>
      </c>
      <c r="AE26" s="217"/>
    </row>
    <row r="27" spans="1:31" ht="65" thickBot="1">
      <c r="A27" s="154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249"/>
      <c r="P27" s="249"/>
      <c r="Q27" s="154"/>
      <c r="R27" s="154"/>
      <c r="S27" s="154"/>
      <c r="T27" s="219"/>
      <c r="U27" s="219"/>
      <c r="V27" s="219"/>
      <c r="W27" s="250" t="s">
        <v>479</v>
      </c>
      <c r="X27" s="222" t="str">
        <f>"Total Vol (uL) "&amp;
$V$4&amp;" rxn + 10% error"</f>
        <v>Total Vol (uL) 8 rxn + 10% error</v>
      </c>
      <c r="Y27" s="154"/>
      <c r="Z27" s="154"/>
      <c r="AA27" s="154"/>
      <c r="AB27" s="154"/>
      <c r="AC27" s="269" t="s">
        <v>0</v>
      </c>
      <c r="AD27" s="270">
        <f>SUM(AD22:AD26)</f>
        <v>20</v>
      </c>
      <c r="AE27" s="217"/>
    </row>
    <row r="28" spans="1:31">
      <c r="A28" s="15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256" t="s">
        <v>480</v>
      </c>
      <c r="X28" s="257">
        <f>V18*$V$4*1.1</f>
        <v>35.200000000000003</v>
      </c>
      <c r="Y28" s="154"/>
      <c r="Z28" s="154"/>
      <c r="AA28" s="154"/>
      <c r="AB28" s="154"/>
      <c r="AC28" s="219"/>
      <c r="AD28" s="219"/>
      <c r="AE28" s="154"/>
    </row>
    <row r="29" spans="1:31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235" t="s">
        <v>478</v>
      </c>
      <c r="X29" s="262">
        <f>AD25*$V$4*1.1</f>
        <v>8.8000000000000007</v>
      </c>
      <c r="Y29" s="154"/>
      <c r="Z29" s="154"/>
      <c r="AA29" s="154"/>
      <c r="AB29" s="154"/>
      <c r="AC29" s="154"/>
      <c r="AD29" s="154"/>
      <c r="AE29" s="154"/>
    </row>
    <row r="30" spans="1:31" ht="17" thickBot="1">
      <c r="A30" s="15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267" t="s">
        <v>472</v>
      </c>
      <c r="X30" s="268">
        <f>AD22*$V$4*1.1</f>
        <v>132</v>
      </c>
      <c r="Y30" s="154"/>
      <c r="Z30" s="154"/>
      <c r="AA30" s="154"/>
      <c r="AB30" s="154"/>
      <c r="AC30" s="154"/>
      <c r="AD30" s="154"/>
      <c r="AE30" s="154"/>
    </row>
    <row r="31" spans="1:31" ht="17" thickBot="1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269" t="s">
        <v>0</v>
      </c>
      <c r="X31" s="270">
        <f>SUM(X28:X30)</f>
        <v>176</v>
      </c>
      <c r="Y31" s="154"/>
      <c r="Z31" s="154"/>
      <c r="AA31" s="154"/>
      <c r="AB31" s="154"/>
      <c r="AC31" s="154"/>
      <c r="AD31" s="154"/>
      <c r="AE31" s="154"/>
    </row>
    <row r="32" spans="1:31">
      <c r="A32" s="154"/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154"/>
      <c r="P32" s="154"/>
      <c r="Q32" s="154"/>
      <c r="R32" s="219"/>
      <c r="S32" s="219"/>
      <c r="T32" s="154"/>
      <c r="U32" s="154"/>
      <c r="V32" s="154"/>
      <c r="W32" s="217"/>
      <c r="X32" s="217"/>
      <c r="Y32" s="154"/>
      <c r="Z32" s="154"/>
      <c r="AA32" s="154"/>
      <c r="AB32" s="154"/>
      <c r="AC32" s="154"/>
      <c r="AD32" s="154"/>
      <c r="AE32" s="219"/>
    </row>
    <row r="33" spans="1:31">
      <c r="A33" s="154"/>
      <c r="B33" s="154"/>
      <c r="C33" s="154"/>
      <c r="D33" s="154"/>
      <c r="E33" s="154"/>
      <c r="F33" s="154"/>
      <c r="G33" s="154"/>
      <c r="H33" s="154"/>
      <c r="I33" s="154"/>
      <c r="J33" s="154"/>
      <c r="K33" s="154"/>
      <c r="L33" s="154"/>
      <c r="M33" s="154"/>
      <c r="N33" s="154"/>
      <c r="O33" s="154"/>
      <c r="P33" s="154"/>
      <c r="T33" s="219"/>
      <c r="U33" s="219"/>
      <c r="V33" s="219"/>
      <c r="W33" s="217" t="s">
        <v>481</v>
      </c>
      <c r="X33" s="217"/>
      <c r="Y33" s="154"/>
      <c r="Z33" s="154"/>
      <c r="AA33" s="154"/>
      <c r="AB33" s="154"/>
      <c r="AC33" s="219"/>
      <c r="AD33" s="219"/>
      <c r="AE33" s="217"/>
    </row>
  </sheetData>
  <pageMargins left="0.7" right="0.7" top="0.75" bottom="0.75" header="0.3" footer="0.3"/>
  <pageSetup scale="52" fitToWidth="2" orientation="portrait" horizontalDpi="0" verticalDpi="0"/>
  <colBreaks count="1" manualBreakCount="1">
    <brk id="15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D8E79-8181-4440-B701-C344EFD0544D}">
  <dimension ref="A1:AE33"/>
  <sheetViews>
    <sheetView zoomScaleNormal="100" workbookViewId="0">
      <selection activeCell="B3" sqref="B3:M10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2" bestFit="1" customWidth="1"/>
    <col min="15" max="15" width="9.140625" bestFit="1" customWidth="1"/>
    <col min="16" max="16" width="1.42578125" customWidth="1"/>
    <col min="17" max="17" width="11.85546875" customWidth="1"/>
    <col min="18" max="18" width="7.5703125" customWidth="1"/>
    <col min="19" max="19" width="14.42578125" customWidth="1"/>
    <col min="20" max="20" width="2.5703125" customWidth="1"/>
    <col min="21" max="21" width="11.85546875" bestFit="1" customWidth="1"/>
    <col min="22" max="22" width="7.42578125" customWidth="1"/>
    <col min="23" max="23" width="12.5703125" customWidth="1"/>
    <col min="24" max="24" width="13.5703125" customWidth="1"/>
    <col min="25" max="25" width="9.7109375" customWidth="1"/>
    <col min="26" max="26" width="10" customWidth="1"/>
    <col min="27" max="27" width="9.5703125" bestFit="1" customWidth="1"/>
    <col min="28" max="28" width="3.42578125" customWidth="1"/>
    <col min="29" max="29" width="12.28515625" customWidth="1"/>
    <col min="30" max="30" width="12" customWidth="1"/>
  </cols>
  <sheetData>
    <row r="1" spans="1:31">
      <c r="A1" s="182"/>
      <c r="B1" s="183" t="s">
        <v>433</v>
      </c>
      <c r="C1" s="184" t="s">
        <v>434</v>
      </c>
      <c r="D1" s="185" t="s">
        <v>435</v>
      </c>
      <c r="E1" s="186" t="s">
        <v>436</v>
      </c>
      <c r="F1" s="187" t="s">
        <v>437</v>
      </c>
      <c r="G1" s="188" t="s">
        <v>438</v>
      </c>
      <c r="H1" s="189" t="s">
        <v>439</v>
      </c>
      <c r="I1" s="190" t="s">
        <v>440</v>
      </c>
      <c r="J1" s="191" t="s">
        <v>441</v>
      </c>
      <c r="K1" s="192" t="s">
        <v>442</v>
      </c>
      <c r="L1" s="193" t="s">
        <v>443</v>
      </c>
      <c r="M1" s="194" t="s">
        <v>444</v>
      </c>
      <c r="N1" s="195"/>
      <c r="O1" s="196"/>
      <c r="P1" s="196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</row>
    <row r="2" spans="1:31" ht="17" thickBot="1">
      <c r="A2" s="196"/>
      <c r="B2" s="197">
        <v>1</v>
      </c>
      <c r="C2" s="197">
        <v>2</v>
      </c>
      <c r="D2" s="197">
        <v>3</v>
      </c>
      <c r="E2" s="197">
        <v>4</v>
      </c>
      <c r="F2" s="197">
        <v>5</v>
      </c>
      <c r="G2" s="197">
        <v>6</v>
      </c>
      <c r="H2" s="197">
        <v>7</v>
      </c>
      <c r="I2" s="197">
        <v>8</v>
      </c>
      <c r="J2" s="197">
        <v>9</v>
      </c>
      <c r="K2" s="197">
        <v>10</v>
      </c>
      <c r="L2" s="197">
        <v>11</v>
      </c>
      <c r="M2" s="197">
        <v>12</v>
      </c>
      <c r="N2" s="197"/>
      <c r="O2" s="198"/>
      <c r="P2" s="198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</row>
    <row r="3" spans="1:31">
      <c r="A3" s="199" t="s">
        <v>387</v>
      </c>
      <c r="B3" s="200" t="s">
        <v>250</v>
      </c>
      <c r="C3" s="3" t="s">
        <v>266</v>
      </c>
      <c r="D3" s="3" t="s">
        <v>279</v>
      </c>
      <c r="E3" s="3" t="s">
        <v>287</v>
      </c>
      <c r="F3" s="3" t="s">
        <v>295</v>
      </c>
      <c r="G3" s="3" t="s">
        <v>303</v>
      </c>
      <c r="H3" s="3" t="s">
        <v>311</v>
      </c>
      <c r="I3" s="3" t="s">
        <v>319</v>
      </c>
      <c r="J3" s="3" t="s">
        <v>327</v>
      </c>
      <c r="K3" s="3" t="s">
        <v>335</v>
      </c>
      <c r="L3" s="3" t="s">
        <v>343</v>
      </c>
      <c r="M3" s="147" t="s">
        <v>351</v>
      </c>
      <c r="O3" s="201" t="s">
        <v>445</v>
      </c>
      <c r="P3" s="202"/>
      <c r="Q3" s="154"/>
      <c r="R3" s="154"/>
      <c r="S3" s="154"/>
      <c r="T3" s="154"/>
      <c r="U3" s="203" t="s">
        <v>446</v>
      </c>
      <c r="V3" s="204">
        <f>COUNTIF(B3:M10,"*")</f>
        <v>96</v>
      </c>
      <c r="W3" s="154"/>
      <c r="X3" s="154"/>
      <c r="Y3" s="154"/>
      <c r="Z3" s="154"/>
      <c r="AA3" s="154"/>
      <c r="AB3" s="154"/>
      <c r="AC3" s="154"/>
      <c r="AD3" s="154"/>
      <c r="AE3" s="154"/>
    </row>
    <row r="4" spans="1:31">
      <c r="A4" s="199" t="s">
        <v>390</v>
      </c>
      <c r="B4" s="4" t="s">
        <v>252</v>
      </c>
      <c r="C4" s="1" t="s">
        <v>268</v>
      </c>
      <c r="D4" s="1" t="s">
        <v>280</v>
      </c>
      <c r="E4" s="1" t="s">
        <v>288</v>
      </c>
      <c r="F4" s="1" t="s">
        <v>296</v>
      </c>
      <c r="G4" s="1" t="s">
        <v>304</v>
      </c>
      <c r="H4" s="1" t="s">
        <v>312</v>
      </c>
      <c r="I4" s="1" t="s">
        <v>320</v>
      </c>
      <c r="J4" s="1" t="s">
        <v>328</v>
      </c>
      <c r="K4" s="1" t="s">
        <v>336</v>
      </c>
      <c r="L4" s="1" t="s">
        <v>344</v>
      </c>
      <c r="M4" s="146" t="s">
        <v>352</v>
      </c>
      <c r="O4" s="205" t="s">
        <v>447</v>
      </c>
      <c r="P4" s="202"/>
      <c r="Q4" s="154"/>
      <c r="R4" s="154"/>
      <c r="S4" s="154"/>
      <c r="T4" s="154"/>
      <c r="U4" s="203" t="s">
        <v>448</v>
      </c>
      <c r="V4" s="204">
        <f>COUNTIF(B3:B10,"*")</f>
        <v>8</v>
      </c>
      <c r="W4" s="154"/>
      <c r="X4" s="154"/>
      <c r="Y4" s="154"/>
      <c r="Z4" s="154"/>
      <c r="AA4" s="154"/>
      <c r="AB4" s="154"/>
      <c r="AC4" s="154"/>
      <c r="AD4" s="154"/>
      <c r="AE4" s="154"/>
    </row>
    <row r="5" spans="1:31">
      <c r="A5" s="199" t="s">
        <v>393</v>
      </c>
      <c r="B5" s="4" t="s">
        <v>254</v>
      </c>
      <c r="C5" s="1" t="s">
        <v>270</v>
      </c>
      <c r="D5" s="1" t="s">
        <v>281</v>
      </c>
      <c r="E5" s="1" t="s">
        <v>289</v>
      </c>
      <c r="F5" s="1" t="s">
        <v>297</v>
      </c>
      <c r="G5" s="1" t="s">
        <v>305</v>
      </c>
      <c r="H5" s="1" t="s">
        <v>313</v>
      </c>
      <c r="I5" s="1" t="s">
        <v>321</v>
      </c>
      <c r="J5" s="1" t="s">
        <v>329</v>
      </c>
      <c r="K5" s="1" t="s">
        <v>337</v>
      </c>
      <c r="L5" s="1" t="s">
        <v>345</v>
      </c>
      <c r="M5" s="146" t="s">
        <v>353</v>
      </c>
      <c r="O5" s="206" t="s">
        <v>449</v>
      </c>
      <c r="P5" s="202"/>
      <c r="Q5" s="154"/>
      <c r="R5" s="154"/>
      <c r="S5" s="154"/>
      <c r="T5" s="154"/>
      <c r="U5" s="203" t="s">
        <v>450</v>
      </c>
      <c r="V5" s="204">
        <f>COUNTIF(B3:M3,"*")</f>
        <v>12</v>
      </c>
      <c r="W5" s="154"/>
      <c r="X5" s="154"/>
      <c r="Y5" s="154"/>
      <c r="Z5" s="154"/>
      <c r="AA5" s="154"/>
      <c r="AB5" s="154"/>
      <c r="AC5" s="154"/>
      <c r="AD5" s="154"/>
      <c r="AE5" s="154"/>
    </row>
    <row r="6" spans="1:31">
      <c r="A6" s="199" t="s">
        <v>397</v>
      </c>
      <c r="B6" s="4" t="s">
        <v>256</v>
      </c>
      <c r="C6" s="1" t="s">
        <v>272</v>
      </c>
      <c r="D6" s="1" t="s">
        <v>282</v>
      </c>
      <c r="E6" s="1" t="s">
        <v>290</v>
      </c>
      <c r="F6" s="1" t="s">
        <v>298</v>
      </c>
      <c r="G6" s="1" t="s">
        <v>306</v>
      </c>
      <c r="H6" s="1" t="s">
        <v>314</v>
      </c>
      <c r="I6" s="1" t="s">
        <v>322</v>
      </c>
      <c r="J6" s="1" t="s">
        <v>330</v>
      </c>
      <c r="K6" s="1" t="s">
        <v>338</v>
      </c>
      <c r="L6" s="1" t="s">
        <v>346</v>
      </c>
      <c r="M6" s="146" t="s">
        <v>354</v>
      </c>
      <c r="O6" s="207" t="s">
        <v>451</v>
      </c>
      <c r="P6" s="202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</row>
    <row r="7" spans="1:31">
      <c r="A7" s="199" t="s">
        <v>401</v>
      </c>
      <c r="B7" s="4" t="s">
        <v>258</v>
      </c>
      <c r="C7" s="1" t="s">
        <v>274</v>
      </c>
      <c r="D7" s="1" t="s">
        <v>283</v>
      </c>
      <c r="E7" s="1" t="s">
        <v>291</v>
      </c>
      <c r="F7" s="1" t="s">
        <v>299</v>
      </c>
      <c r="G7" s="1" t="s">
        <v>307</v>
      </c>
      <c r="H7" s="1" t="s">
        <v>315</v>
      </c>
      <c r="I7" s="1" t="s">
        <v>323</v>
      </c>
      <c r="J7" s="1" t="s">
        <v>331</v>
      </c>
      <c r="K7" s="1" t="s">
        <v>339</v>
      </c>
      <c r="L7" s="1" t="s">
        <v>347</v>
      </c>
      <c r="M7" s="146" t="s">
        <v>355</v>
      </c>
      <c r="O7" s="208" t="s">
        <v>452</v>
      </c>
      <c r="P7" s="209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</row>
    <row r="8" spans="1:31">
      <c r="A8" s="199" t="s">
        <v>403</v>
      </c>
      <c r="B8" s="4" t="s">
        <v>260</v>
      </c>
      <c r="C8" s="1" t="s">
        <v>276</v>
      </c>
      <c r="D8" s="1" t="s">
        <v>284</v>
      </c>
      <c r="E8" s="1" t="s">
        <v>292</v>
      </c>
      <c r="F8" s="1" t="s">
        <v>300</v>
      </c>
      <c r="G8" s="1" t="s">
        <v>308</v>
      </c>
      <c r="H8" s="1" t="s">
        <v>316</v>
      </c>
      <c r="I8" s="1" t="s">
        <v>324</v>
      </c>
      <c r="J8" s="1" t="s">
        <v>332</v>
      </c>
      <c r="K8" s="1" t="s">
        <v>340</v>
      </c>
      <c r="L8" s="1" t="s">
        <v>348</v>
      </c>
      <c r="M8" s="146" t="s">
        <v>356</v>
      </c>
      <c r="O8" s="210" t="s">
        <v>453</v>
      </c>
      <c r="P8" s="209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  <c r="AE8" s="154"/>
    </row>
    <row r="9" spans="1:31">
      <c r="A9" s="199" t="s">
        <v>405</v>
      </c>
      <c r="B9" s="4" t="s">
        <v>262</v>
      </c>
      <c r="C9" s="1" t="s">
        <v>277</v>
      </c>
      <c r="D9" s="1" t="s">
        <v>285</v>
      </c>
      <c r="E9" s="1" t="s">
        <v>293</v>
      </c>
      <c r="F9" s="1" t="s">
        <v>301</v>
      </c>
      <c r="G9" s="1" t="s">
        <v>309</v>
      </c>
      <c r="H9" s="1" t="s">
        <v>317</v>
      </c>
      <c r="I9" s="1" t="s">
        <v>325</v>
      </c>
      <c r="J9" s="1" t="s">
        <v>333</v>
      </c>
      <c r="K9" s="1" t="s">
        <v>341</v>
      </c>
      <c r="L9" s="1" t="s">
        <v>349</v>
      </c>
      <c r="M9" s="146" t="s">
        <v>357</v>
      </c>
      <c r="O9" s="211" t="s">
        <v>454</v>
      </c>
      <c r="P9" s="209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</row>
    <row r="10" spans="1:31" ht="17" thickBot="1">
      <c r="A10" s="199" t="s">
        <v>409</v>
      </c>
      <c r="B10" s="5" t="s">
        <v>264</v>
      </c>
      <c r="C10" s="6" t="s">
        <v>278</v>
      </c>
      <c r="D10" s="6" t="s">
        <v>286</v>
      </c>
      <c r="E10" s="6" t="s">
        <v>294</v>
      </c>
      <c r="F10" s="6" t="s">
        <v>302</v>
      </c>
      <c r="G10" s="6" t="s">
        <v>310</v>
      </c>
      <c r="H10" s="6" t="s">
        <v>318</v>
      </c>
      <c r="I10" s="6" t="s">
        <v>326</v>
      </c>
      <c r="J10" s="6" t="s">
        <v>334</v>
      </c>
      <c r="K10" s="6" t="s">
        <v>342</v>
      </c>
      <c r="L10" s="6" t="s">
        <v>350</v>
      </c>
      <c r="M10" s="148" t="s">
        <v>358</v>
      </c>
      <c r="O10" s="212" t="s">
        <v>455</v>
      </c>
      <c r="P10" s="209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</row>
    <row r="11" spans="1:31">
      <c r="A11" s="196"/>
      <c r="B11" s="196"/>
      <c r="C11" s="196"/>
      <c r="D11" s="196"/>
      <c r="E11" s="196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</row>
    <row r="12" spans="1:31">
      <c r="A12" s="196"/>
      <c r="B12" s="132"/>
      <c r="C12" s="213"/>
      <c r="D12" s="196"/>
      <c r="E12" s="196"/>
      <c r="F12" s="196"/>
      <c r="G12" s="196"/>
      <c r="H12" s="196"/>
      <c r="I12" s="196"/>
      <c r="J12" s="196"/>
      <c r="K12" s="196"/>
      <c r="L12" s="196"/>
      <c r="M12" s="271" t="s">
        <v>456</v>
      </c>
      <c r="N12" s="272">
        <v>2</v>
      </c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</row>
    <row r="13" spans="1:31" ht="17" thickBot="1">
      <c r="A13" s="196"/>
      <c r="B13" s="132"/>
      <c r="C13" s="213"/>
      <c r="D13" s="196"/>
      <c r="E13" s="196"/>
      <c r="F13" s="196"/>
      <c r="G13" s="196"/>
      <c r="H13" s="196"/>
      <c r="I13" s="196"/>
      <c r="J13" s="196"/>
      <c r="K13" s="196"/>
      <c r="L13" s="196"/>
      <c r="M13" s="196"/>
      <c r="N13" s="196"/>
      <c r="O13" s="196"/>
      <c r="P13" s="196"/>
      <c r="Q13" s="216" t="s">
        <v>457</v>
      </c>
      <c r="R13" s="217"/>
      <c r="S13" s="217"/>
      <c r="T13" s="217"/>
      <c r="U13" s="218" t="s">
        <v>458</v>
      </c>
      <c r="V13" s="219"/>
      <c r="W13" s="219"/>
      <c r="X13" s="219"/>
      <c r="Y13" s="217"/>
      <c r="Z13" s="217"/>
      <c r="AA13" s="217"/>
      <c r="AB13" s="217"/>
      <c r="AC13" s="217"/>
      <c r="AD13" s="217"/>
      <c r="AE13" s="217"/>
    </row>
    <row r="14" spans="1:31" ht="49" thickBo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220" t="s">
        <v>459</v>
      </c>
      <c r="R14" s="221" t="s">
        <v>460</v>
      </c>
      <c r="S14" s="222" t="str">
        <f>"Total Volume (uL) "&amp;V3&amp;" rxn + 10% error"</f>
        <v>Total Volume (uL) 96 rxn + 10% error</v>
      </c>
      <c r="T14" s="217"/>
      <c r="U14" s="223" t="s">
        <v>459</v>
      </c>
      <c r="V14" s="224" t="s">
        <v>460</v>
      </c>
      <c r="W14" s="224" t="str">
        <f>"Total Vol (uL)
"&amp;V4&amp;" rxn+10% error"</f>
        <v>Total Vol (uL)
8 rxn+10% error</v>
      </c>
      <c r="X14" s="225" t="str">
        <f>$V$5 &amp; " MM (+error)"</f>
        <v>12 MM (+error)</v>
      </c>
      <c r="Y14" s="217"/>
      <c r="Z14" s="217"/>
      <c r="AA14" s="217"/>
      <c r="AB14" s="217"/>
      <c r="AC14" s="217"/>
      <c r="AD14" s="217"/>
      <c r="AE14" s="217"/>
    </row>
    <row r="15" spans="1:31" ht="48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226" t="s">
        <v>461</v>
      </c>
      <c r="R15" s="227">
        <v>0.6</v>
      </c>
      <c r="S15" s="228">
        <f>R15*$V$3*1.1</f>
        <v>63.36</v>
      </c>
      <c r="T15" s="217"/>
      <c r="U15" s="229" t="s">
        <v>462</v>
      </c>
      <c r="V15" s="230">
        <v>2</v>
      </c>
      <c r="W15" s="230">
        <f>(V15*$V$4*1.1)</f>
        <v>17.600000000000001</v>
      </c>
      <c r="X15" s="231">
        <f>W15*$V$5*1.1</f>
        <v>232.32000000000005</v>
      </c>
      <c r="Y15" s="217"/>
      <c r="Z15" s="217"/>
      <c r="AA15" s="217"/>
      <c r="AB15" s="217"/>
      <c r="AC15" s="217"/>
      <c r="AD15" s="217"/>
      <c r="AE15" s="217"/>
    </row>
    <row r="16" spans="1:31">
      <c r="A16" s="154"/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232" t="s">
        <v>463</v>
      </c>
      <c r="R16" s="233">
        <v>0.6</v>
      </c>
      <c r="S16" s="234">
        <f>R16*$V$3*1.1</f>
        <v>63.36</v>
      </c>
      <c r="T16" s="217"/>
      <c r="U16" s="235" t="s">
        <v>464</v>
      </c>
      <c r="V16" s="236">
        <v>1</v>
      </c>
      <c r="W16" s="230">
        <f>(V16*$V$4*1.1)</f>
        <v>8.8000000000000007</v>
      </c>
      <c r="X16" s="231">
        <f t="shared" ref="X16:X17" si="0">W16*$V$5*1.1</f>
        <v>116.16000000000003</v>
      </c>
      <c r="Y16" s="217"/>
      <c r="Z16" s="217"/>
      <c r="AA16" s="217"/>
      <c r="AB16" s="217"/>
      <c r="AC16" s="217"/>
      <c r="AD16" s="217"/>
      <c r="AE16" s="217"/>
    </row>
    <row r="17" spans="1:31" ht="17" thickBot="1">
      <c r="A17" s="154"/>
      <c r="B17" s="154"/>
      <c r="C17" s="154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237" t="s">
        <v>465</v>
      </c>
      <c r="R17" s="238">
        <v>0.8</v>
      </c>
      <c r="S17" s="239">
        <f>R17*$V$3*1.1</f>
        <v>84.480000000000018</v>
      </c>
      <c r="T17" s="217"/>
      <c r="U17" s="240" t="s">
        <v>466</v>
      </c>
      <c r="V17" s="241">
        <v>1</v>
      </c>
      <c r="W17" s="230">
        <f>(V17*$V$4*1.1)</f>
        <v>8.8000000000000007</v>
      </c>
      <c r="X17" s="231">
        <f t="shared" si="0"/>
        <v>116.16000000000003</v>
      </c>
      <c r="Y17" s="217"/>
      <c r="Z17" s="217"/>
      <c r="AA17" s="217"/>
      <c r="AB17" s="217"/>
      <c r="AC17" s="217"/>
      <c r="AD17" s="217"/>
      <c r="AE17" s="217"/>
    </row>
    <row r="18" spans="1:31" ht="17" thickBot="1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242" t="s">
        <v>0</v>
      </c>
      <c r="R18" s="243">
        <f>SUM(R15:R17)</f>
        <v>2</v>
      </c>
      <c r="S18" s="244">
        <f>SUM(S15:S17)</f>
        <v>211.20000000000002</v>
      </c>
      <c r="T18" s="217"/>
      <c r="U18" s="245" t="s">
        <v>0</v>
      </c>
      <c r="V18" s="246">
        <f>SUM(V15:V17)</f>
        <v>4</v>
      </c>
      <c r="W18" s="246">
        <f>SUM(W15:W17)</f>
        <v>35.200000000000003</v>
      </c>
      <c r="X18" s="247">
        <f>SUM(X15:X17)</f>
        <v>464.6400000000001</v>
      </c>
      <c r="Y18" s="217"/>
      <c r="Z18" s="217"/>
      <c r="AA18" s="217"/>
      <c r="AB18" s="217"/>
      <c r="AC18" s="217"/>
      <c r="AD18" s="217"/>
      <c r="AE18" s="217"/>
    </row>
    <row r="19" spans="1:31">
      <c r="A19" s="154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248"/>
      <c r="R19" s="248"/>
      <c r="S19" s="248"/>
      <c r="T19" s="217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</row>
    <row r="20" spans="1:31" ht="17" thickBot="1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217"/>
      <c r="U20" s="218" t="s">
        <v>458</v>
      </c>
      <c r="V20" s="219"/>
      <c r="W20" s="219"/>
      <c r="X20" s="219"/>
      <c r="Y20" s="218" t="s">
        <v>458</v>
      </c>
      <c r="Z20" s="219"/>
      <c r="AA20" s="219"/>
      <c r="AB20" s="219"/>
      <c r="AC20" s="218" t="s">
        <v>458</v>
      </c>
      <c r="AD20" s="219"/>
      <c r="AE20" s="217"/>
    </row>
    <row r="21" spans="1:31" ht="49" thickBot="1">
      <c r="A21" s="154"/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249"/>
      <c r="P21" s="249"/>
      <c r="Q21" s="154"/>
      <c r="R21" s="154"/>
      <c r="S21" s="154"/>
      <c r="T21" s="154"/>
      <c r="U21" s="250" t="s">
        <v>467</v>
      </c>
      <c r="V21" s="221" t="s">
        <v>460</v>
      </c>
      <c r="W21" s="222" t="s">
        <v>468</v>
      </c>
      <c r="X21" s="251"/>
      <c r="Y21" s="250" t="s">
        <v>469</v>
      </c>
      <c r="Z21" s="221" t="s">
        <v>460</v>
      </c>
      <c r="AA21" s="222" t="s">
        <v>468</v>
      </c>
      <c r="AB21" s="251"/>
      <c r="AC21" s="250" t="s">
        <v>459</v>
      </c>
      <c r="AD21" s="222" t="s">
        <v>460</v>
      </c>
      <c r="AE21" s="217"/>
    </row>
    <row r="22" spans="1:31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249"/>
      <c r="P22" s="249"/>
      <c r="Q22" s="154"/>
      <c r="R22" s="154"/>
      <c r="S22" s="154"/>
      <c r="T22" s="154"/>
      <c r="U22" s="252" t="s">
        <v>470</v>
      </c>
      <c r="V22" s="253">
        <v>0.5</v>
      </c>
      <c r="W22" s="254">
        <f>V22*$V$4*1.1*$V$5*1.1*1.1</f>
        <v>63.888000000000019</v>
      </c>
      <c r="X22" s="255"/>
      <c r="Y22" s="252" t="s">
        <v>471</v>
      </c>
      <c r="Z22" s="253">
        <v>0.5</v>
      </c>
      <c r="AA22" s="254">
        <f>Z22*$V$4*1.1</f>
        <v>4.4000000000000004</v>
      </c>
      <c r="AB22" s="255"/>
      <c r="AC22" s="256" t="s">
        <v>472</v>
      </c>
      <c r="AD22" s="257">
        <v>15</v>
      </c>
      <c r="AE22" s="217"/>
    </row>
    <row r="23" spans="1:31" ht="49" thickBot="1">
      <c r="A23" s="154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249"/>
      <c r="P23" s="249"/>
      <c r="Q23" s="154"/>
      <c r="R23" s="154"/>
      <c r="S23" s="154"/>
      <c r="T23" s="154"/>
      <c r="U23" s="258" t="s">
        <v>473</v>
      </c>
      <c r="V23" s="259">
        <v>0.5</v>
      </c>
      <c r="W23" s="260">
        <f>V23*$V$4*1.1*$V$5*1.1*1.1</f>
        <v>63.888000000000019</v>
      </c>
      <c r="X23" s="255"/>
      <c r="Y23" s="258" t="s">
        <v>474</v>
      </c>
      <c r="Z23" s="259">
        <v>0.5</v>
      </c>
      <c r="AA23" s="260">
        <f>Z23*$V$4*1.1</f>
        <v>4.4000000000000004</v>
      </c>
      <c r="AB23" s="255"/>
      <c r="AC23" s="261" t="s">
        <v>462</v>
      </c>
      <c r="AD23" s="262">
        <v>2</v>
      </c>
      <c r="AE23" s="217"/>
    </row>
    <row r="24" spans="1:31" ht="17" thickBot="1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249"/>
      <c r="P24" s="249"/>
      <c r="Q24" s="154"/>
      <c r="R24" s="154"/>
      <c r="S24" s="154"/>
      <c r="T24" s="154"/>
      <c r="U24" s="263" t="s">
        <v>475</v>
      </c>
      <c r="V24" s="264">
        <v>1</v>
      </c>
      <c r="W24" s="265">
        <f>SUM(W22:W23)</f>
        <v>127.77600000000004</v>
      </c>
      <c r="X24" s="266"/>
      <c r="Y24" s="263" t="s">
        <v>476</v>
      </c>
      <c r="Z24" s="264">
        <v>1</v>
      </c>
      <c r="AA24" s="265">
        <f>SUM(AA22:AA23)</f>
        <v>8.8000000000000007</v>
      </c>
      <c r="AB24" s="266"/>
      <c r="AC24" s="235" t="s">
        <v>464</v>
      </c>
      <c r="AD24" s="262">
        <v>1</v>
      </c>
      <c r="AE24" s="217"/>
    </row>
    <row r="25" spans="1:31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249"/>
      <c r="P25" s="249"/>
      <c r="Q25" s="154"/>
      <c r="R25" s="154"/>
      <c r="S25" s="154"/>
      <c r="T25" s="154"/>
      <c r="U25" s="219"/>
      <c r="V25" s="154"/>
      <c r="W25" s="154"/>
      <c r="X25" s="154"/>
      <c r="Y25" s="153" t="s">
        <v>477</v>
      </c>
      <c r="Z25" s="154"/>
      <c r="AA25" s="219"/>
      <c r="AB25" s="219"/>
      <c r="AC25" s="235" t="s">
        <v>478</v>
      </c>
      <c r="AD25" s="262">
        <v>1</v>
      </c>
      <c r="AE25" s="217"/>
    </row>
    <row r="26" spans="1:31" ht="17" thickBot="1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249"/>
      <c r="P26" s="249"/>
      <c r="Q26" s="218"/>
      <c r="R26" s="218"/>
      <c r="S26" s="219"/>
      <c r="T26" s="154"/>
      <c r="U26" s="154"/>
      <c r="V26" s="154"/>
      <c r="W26" s="218" t="s">
        <v>458</v>
      </c>
      <c r="X26" s="219"/>
      <c r="Y26" s="154"/>
      <c r="Z26" s="154"/>
      <c r="AA26" s="154"/>
      <c r="AB26" s="154"/>
      <c r="AC26" s="267" t="s">
        <v>466</v>
      </c>
      <c r="AD26" s="268">
        <v>1</v>
      </c>
      <c r="AE26" s="217"/>
    </row>
    <row r="27" spans="1:31" ht="65" thickBot="1">
      <c r="A27" s="154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249"/>
      <c r="P27" s="249"/>
      <c r="Q27" s="154"/>
      <c r="R27" s="154"/>
      <c r="S27" s="154"/>
      <c r="T27" s="219"/>
      <c r="U27" s="219"/>
      <c r="V27" s="219"/>
      <c r="W27" s="250" t="s">
        <v>479</v>
      </c>
      <c r="X27" s="222" t="str">
        <f>"Total Vol (uL) "&amp;
$V$4&amp;" rxn + 10% error"</f>
        <v>Total Vol (uL) 8 rxn + 10% error</v>
      </c>
      <c r="Y27" s="154"/>
      <c r="Z27" s="154"/>
      <c r="AA27" s="154"/>
      <c r="AB27" s="154"/>
      <c r="AC27" s="269" t="s">
        <v>0</v>
      </c>
      <c r="AD27" s="270">
        <f>SUM(AD22:AD26)</f>
        <v>20</v>
      </c>
      <c r="AE27" s="217"/>
    </row>
    <row r="28" spans="1:31">
      <c r="A28" s="15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256" t="s">
        <v>480</v>
      </c>
      <c r="X28" s="257">
        <f>V18*$V$4*1.1</f>
        <v>35.200000000000003</v>
      </c>
      <c r="Y28" s="154"/>
      <c r="Z28" s="154"/>
      <c r="AA28" s="154"/>
      <c r="AB28" s="154"/>
      <c r="AC28" s="219"/>
      <c r="AD28" s="219"/>
      <c r="AE28" s="154"/>
    </row>
    <row r="29" spans="1:31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235" t="s">
        <v>478</v>
      </c>
      <c r="X29" s="262">
        <f>AD25*$V$4*1.1</f>
        <v>8.8000000000000007</v>
      </c>
      <c r="Y29" s="154"/>
      <c r="Z29" s="154"/>
      <c r="AA29" s="154"/>
      <c r="AB29" s="154"/>
      <c r="AC29" s="154"/>
      <c r="AD29" s="154"/>
      <c r="AE29" s="154"/>
    </row>
    <row r="30" spans="1:31" ht="17" thickBot="1">
      <c r="A30" s="15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267" t="s">
        <v>472</v>
      </c>
      <c r="X30" s="268">
        <f>AD22*$V$4*1.1</f>
        <v>132</v>
      </c>
      <c r="Y30" s="154"/>
      <c r="Z30" s="154"/>
      <c r="AA30" s="154"/>
      <c r="AB30" s="154"/>
      <c r="AC30" s="154"/>
      <c r="AD30" s="154"/>
      <c r="AE30" s="154"/>
    </row>
    <row r="31" spans="1:31" ht="17" thickBot="1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269" t="s">
        <v>0</v>
      </c>
      <c r="X31" s="270">
        <f>SUM(X28:X30)</f>
        <v>176</v>
      </c>
      <c r="Y31" s="154"/>
      <c r="Z31" s="154"/>
      <c r="AA31" s="154"/>
      <c r="AB31" s="154"/>
      <c r="AC31" s="154"/>
      <c r="AD31" s="154"/>
      <c r="AE31" s="154"/>
    </row>
    <row r="32" spans="1:31">
      <c r="A32" s="154"/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154"/>
      <c r="P32" s="154"/>
      <c r="Q32" s="154"/>
      <c r="R32" s="219"/>
      <c r="S32" s="219"/>
      <c r="T32" s="154"/>
      <c r="U32" s="154"/>
      <c r="V32" s="154"/>
      <c r="W32" s="217"/>
      <c r="X32" s="217"/>
      <c r="Y32" s="154"/>
      <c r="Z32" s="154"/>
      <c r="AA32" s="154"/>
      <c r="AB32" s="154"/>
      <c r="AC32" s="154"/>
      <c r="AD32" s="154"/>
      <c r="AE32" s="219"/>
    </row>
    <row r="33" spans="1:31">
      <c r="A33" s="154"/>
      <c r="B33" s="154"/>
      <c r="C33" s="154"/>
      <c r="D33" s="154"/>
      <c r="E33" s="154"/>
      <c r="F33" s="154"/>
      <c r="G33" s="154"/>
      <c r="H33" s="154"/>
      <c r="I33" s="154"/>
      <c r="J33" s="154"/>
      <c r="K33" s="154"/>
      <c r="L33" s="154"/>
      <c r="M33" s="154"/>
      <c r="N33" s="154"/>
      <c r="O33" s="154"/>
      <c r="P33" s="154"/>
      <c r="T33" s="219"/>
      <c r="U33" s="219"/>
      <c r="V33" s="219"/>
      <c r="W33" s="217" t="s">
        <v>481</v>
      </c>
      <c r="X33" s="217"/>
      <c r="Y33" s="154"/>
      <c r="Z33" s="154"/>
      <c r="AA33" s="154"/>
      <c r="AB33" s="154"/>
      <c r="AC33" s="219"/>
      <c r="AD33" s="219"/>
      <c r="AE33" s="217"/>
    </row>
  </sheetData>
  <pageMargins left="0.7" right="0.7" top="0.75" bottom="0.75" header="0.3" footer="0.3"/>
  <pageSetup scale="52" fitToWidth="2" orientation="portrait" horizontalDpi="0" verticalDpi="0"/>
  <colBreaks count="1" manualBreakCount="1">
    <brk id="15" max="32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12AC2-1BDF-8F46-A9A0-945B4A57AB9D}">
  <sheetPr>
    <pageSetUpPr fitToPage="1"/>
  </sheetPr>
  <dimension ref="A1:AE33"/>
  <sheetViews>
    <sheetView zoomScaleNormal="100" workbookViewId="0">
      <selection activeCell="B3" sqref="B3:L7"/>
    </sheetView>
  </sheetViews>
  <sheetFormatPr baseColWidth="10" defaultColWidth="11.5703125" defaultRowHeight="16"/>
  <cols>
    <col min="1" max="1" width="2.140625" bestFit="1" customWidth="1"/>
    <col min="2" max="5" width="7.85546875" customWidth="1"/>
    <col min="6" max="9" width="12.28515625" bestFit="1" customWidth="1"/>
    <col min="10" max="10" width="8.7109375" bestFit="1" customWidth="1"/>
    <col min="11" max="12" width="13.7109375" bestFit="1" customWidth="1"/>
    <col min="13" max="13" width="7.85546875" customWidth="1"/>
    <col min="14" max="14" width="2" bestFit="1" customWidth="1"/>
    <col min="15" max="15" width="9.140625" bestFit="1" customWidth="1"/>
    <col min="16" max="16" width="1.42578125" customWidth="1"/>
    <col min="17" max="17" width="11.85546875" customWidth="1"/>
    <col min="18" max="18" width="7.5703125" customWidth="1"/>
    <col min="19" max="19" width="14.42578125" customWidth="1"/>
    <col min="20" max="20" width="2.5703125" customWidth="1"/>
    <col min="21" max="21" width="11.85546875" bestFit="1" customWidth="1"/>
    <col min="22" max="22" width="7.42578125" customWidth="1"/>
    <col min="23" max="23" width="12.5703125" customWidth="1"/>
    <col min="24" max="24" width="13.5703125" customWidth="1"/>
    <col min="25" max="25" width="9.7109375" customWidth="1"/>
    <col min="26" max="26" width="10" customWidth="1"/>
    <col min="27" max="27" width="9.5703125" bestFit="1" customWidth="1"/>
    <col min="28" max="28" width="3.42578125" customWidth="1"/>
    <col min="29" max="29" width="12.28515625" customWidth="1"/>
    <col min="30" max="30" width="12" customWidth="1"/>
  </cols>
  <sheetData>
    <row r="1" spans="1:31">
      <c r="A1" s="182"/>
      <c r="B1" s="183" t="s">
        <v>433</v>
      </c>
      <c r="C1" s="184" t="s">
        <v>434</v>
      </c>
      <c r="D1" s="185" t="s">
        <v>435</v>
      </c>
      <c r="E1" s="186" t="s">
        <v>436</v>
      </c>
      <c r="F1" s="187" t="s">
        <v>437</v>
      </c>
      <c r="G1" s="188" t="s">
        <v>438</v>
      </c>
      <c r="H1" s="189" t="s">
        <v>439</v>
      </c>
      <c r="I1" s="190" t="s">
        <v>440</v>
      </c>
      <c r="J1" s="191" t="s">
        <v>441</v>
      </c>
      <c r="K1" s="192" t="s">
        <v>442</v>
      </c>
      <c r="L1" s="193" t="s">
        <v>443</v>
      </c>
      <c r="M1" s="194" t="s">
        <v>444</v>
      </c>
      <c r="N1" s="195"/>
      <c r="O1" s="196"/>
      <c r="P1" s="196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</row>
    <row r="2" spans="1:31" ht="17" thickBot="1">
      <c r="A2" s="196"/>
      <c r="B2" s="197">
        <v>1</v>
      </c>
      <c r="C2" s="197">
        <v>2</v>
      </c>
      <c r="D2" s="197">
        <v>3</v>
      </c>
      <c r="E2" s="197">
        <v>4</v>
      </c>
      <c r="F2" s="197">
        <v>5</v>
      </c>
      <c r="G2" s="197">
        <v>6</v>
      </c>
      <c r="H2" s="197">
        <v>7</v>
      </c>
      <c r="I2" s="197">
        <v>8</v>
      </c>
      <c r="J2" s="197">
        <v>9</v>
      </c>
      <c r="K2" s="197">
        <v>10</v>
      </c>
      <c r="L2" s="197">
        <v>11</v>
      </c>
      <c r="M2" s="197">
        <v>12</v>
      </c>
      <c r="N2" s="197"/>
      <c r="O2" s="198"/>
      <c r="P2" s="198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</row>
    <row r="3" spans="1:31">
      <c r="A3" s="199" t="s">
        <v>387</v>
      </c>
      <c r="B3" s="277" t="s">
        <v>359</v>
      </c>
      <c r="C3" s="278" t="s">
        <v>364</v>
      </c>
      <c r="D3" s="278" t="s">
        <v>369</v>
      </c>
      <c r="E3" s="278" t="s">
        <v>374</v>
      </c>
      <c r="F3" s="278" t="s">
        <v>379</v>
      </c>
      <c r="G3" s="137" t="s">
        <v>249</v>
      </c>
      <c r="H3" s="137" t="s">
        <v>259</v>
      </c>
      <c r="I3" s="137" t="s">
        <v>269</v>
      </c>
      <c r="J3" s="278" t="s">
        <v>420</v>
      </c>
      <c r="K3" s="157" t="s">
        <v>421</v>
      </c>
      <c r="L3" s="157" t="s">
        <v>422</v>
      </c>
      <c r="M3" s="158"/>
      <c r="N3" s="94"/>
      <c r="O3" s="201" t="s">
        <v>445</v>
      </c>
      <c r="P3" s="202"/>
      <c r="Q3" s="154"/>
      <c r="R3" s="154"/>
      <c r="S3" s="154"/>
      <c r="T3" s="154"/>
      <c r="U3" s="203" t="s">
        <v>446</v>
      </c>
      <c r="V3" s="204">
        <f>COUNTIF(B3:M10,"*")+8</f>
        <v>59</v>
      </c>
      <c r="W3" s="154"/>
      <c r="X3" s="154"/>
      <c r="Y3" s="154"/>
      <c r="Z3" s="154"/>
      <c r="AA3" s="154"/>
      <c r="AB3" s="154"/>
      <c r="AC3" s="154"/>
      <c r="AD3" s="154"/>
      <c r="AE3" s="154"/>
    </row>
    <row r="4" spans="1:31">
      <c r="A4" s="199" t="s">
        <v>390</v>
      </c>
      <c r="B4" s="280" t="s">
        <v>360</v>
      </c>
      <c r="C4" s="281" t="s">
        <v>365</v>
      </c>
      <c r="D4" s="281" t="s">
        <v>370</v>
      </c>
      <c r="E4" s="281" t="s">
        <v>375</v>
      </c>
      <c r="F4" s="281" t="s">
        <v>380</v>
      </c>
      <c r="G4" s="141" t="s">
        <v>251</v>
      </c>
      <c r="H4" s="141" t="s">
        <v>261</v>
      </c>
      <c r="I4" s="141" t="s">
        <v>271</v>
      </c>
      <c r="J4" s="281" t="s">
        <v>423</v>
      </c>
      <c r="K4" s="160" t="s">
        <v>424</v>
      </c>
      <c r="L4" s="161"/>
      <c r="M4" s="162"/>
      <c r="N4" s="94"/>
      <c r="O4" s="205" t="s">
        <v>447</v>
      </c>
      <c r="P4" s="202"/>
      <c r="Q4" s="154"/>
      <c r="R4" s="154"/>
      <c r="S4" s="154"/>
      <c r="T4" s="154"/>
      <c r="U4" s="203" t="s">
        <v>448</v>
      </c>
      <c r="V4" s="204">
        <f>COUNTIF(B3:B10,"*")</f>
        <v>5</v>
      </c>
      <c r="W4" s="154"/>
      <c r="X4" s="154"/>
      <c r="Y4" s="154"/>
      <c r="Z4" s="154"/>
      <c r="AA4" s="154"/>
      <c r="AB4" s="154"/>
      <c r="AC4" s="154"/>
      <c r="AD4" s="154"/>
      <c r="AE4" s="154"/>
    </row>
    <row r="5" spans="1:31">
      <c r="A5" s="199" t="s">
        <v>393</v>
      </c>
      <c r="B5" s="280" t="s">
        <v>361</v>
      </c>
      <c r="C5" s="281" t="s">
        <v>366</v>
      </c>
      <c r="D5" s="281" t="s">
        <v>371</v>
      </c>
      <c r="E5" s="281" t="s">
        <v>376</v>
      </c>
      <c r="F5" s="141" t="s">
        <v>242</v>
      </c>
      <c r="G5" s="141" t="s">
        <v>253</v>
      </c>
      <c r="H5" s="141" t="s">
        <v>263</v>
      </c>
      <c r="I5" s="141" t="s">
        <v>273</v>
      </c>
      <c r="J5" s="281" t="s">
        <v>425</v>
      </c>
      <c r="K5" s="160" t="s">
        <v>426</v>
      </c>
      <c r="L5" s="161"/>
      <c r="M5" s="162"/>
      <c r="N5" s="94"/>
      <c r="O5" s="206" t="s">
        <v>449</v>
      </c>
      <c r="P5" s="202"/>
      <c r="Q5" s="154"/>
      <c r="R5" s="154"/>
      <c r="S5" s="154"/>
      <c r="T5" s="154"/>
      <c r="U5" s="203" t="s">
        <v>450</v>
      </c>
      <c r="V5" s="204">
        <f>COUNTIF(B3:M3,"*")</f>
        <v>11</v>
      </c>
      <c r="W5" s="154"/>
      <c r="X5" s="154"/>
      <c r="Y5" s="154"/>
      <c r="Z5" s="154"/>
      <c r="AA5" s="154"/>
      <c r="AB5" s="154"/>
      <c r="AC5" s="154"/>
      <c r="AD5" s="154"/>
      <c r="AE5" s="154"/>
    </row>
    <row r="6" spans="1:31">
      <c r="A6" s="199" t="s">
        <v>397</v>
      </c>
      <c r="B6" s="280" t="s">
        <v>362</v>
      </c>
      <c r="C6" s="281" t="s">
        <v>367</v>
      </c>
      <c r="D6" s="281" t="s">
        <v>372</v>
      </c>
      <c r="E6" s="281" t="s">
        <v>377</v>
      </c>
      <c r="F6" s="141" t="s">
        <v>245</v>
      </c>
      <c r="G6" s="141" t="s">
        <v>255</v>
      </c>
      <c r="H6" s="141" t="s">
        <v>265</v>
      </c>
      <c r="I6" s="141" t="s">
        <v>275</v>
      </c>
      <c r="J6" s="281" t="s">
        <v>427</v>
      </c>
      <c r="K6" s="160" t="s">
        <v>428</v>
      </c>
      <c r="L6" s="161"/>
      <c r="M6" s="162"/>
      <c r="N6" s="94"/>
      <c r="O6" s="207" t="s">
        <v>451</v>
      </c>
      <c r="P6" s="202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</row>
    <row r="7" spans="1:31">
      <c r="A7" s="199" t="s">
        <v>401</v>
      </c>
      <c r="B7" s="280" t="s">
        <v>363</v>
      </c>
      <c r="C7" s="281" t="s">
        <v>368</v>
      </c>
      <c r="D7" s="281" t="s">
        <v>373</v>
      </c>
      <c r="E7" s="281" t="s">
        <v>378</v>
      </c>
      <c r="F7" s="141" t="s">
        <v>247</v>
      </c>
      <c r="G7" s="141" t="s">
        <v>257</v>
      </c>
      <c r="H7" s="141" t="s">
        <v>267</v>
      </c>
      <c r="I7" s="281" t="s">
        <v>429</v>
      </c>
      <c r="J7" s="281" t="s">
        <v>430</v>
      </c>
      <c r="K7" s="160" t="s">
        <v>422</v>
      </c>
      <c r="L7" s="161"/>
      <c r="M7" s="162"/>
      <c r="N7" s="273"/>
      <c r="O7" s="208" t="s">
        <v>452</v>
      </c>
      <c r="P7" s="209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</row>
    <row r="8" spans="1:31">
      <c r="A8" s="199" t="s">
        <v>403</v>
      </c>
      <c r="B8" s="283"/>
      <c r="C8" s="284"/>
      <c r="D8" s="284"/>
      <c r="E8" s="284"/>
      <c r="F8" s="284"/>
      <c r="G8" s="284"/>
      <c r="H8" s="284"/>
      <c r="I8" s="284"/>
      <c r="J8" s="284"/>
      <c r="K8" s="284"/>
      <c r="L8" s="284"/>
      <c r="M8" s="285"/>
      <c r="N8" s="27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</row>
    <row r="9" spans="1:31">
      <c r="A9" s="199" t="s">
        <v>405</v>
      </c>
      <c r="B9" s="283"/>
      <c r="C9" s="284"/>
      <c r="D9" s="284"/>
      <c r="E9" s="284"/>
      <c r="F9" s="284"/>
      <c r="G9" s="284"/>
      <c r="H9" s="284"/>
      <c r="I9" s="284"/>
      <c r="J9" s="284"/>
      <c r="K9" s="284"/>
      <c r="L9" s="284"/>
      <c r="M9" s="285"/>
      <c r="N9" s="27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</row>
    <row r="10" spans="1:31" ht="17" thickBot="1">
      <c r="A10" s="199" t="s">
        <v>409</v>
      </c>
      <c r="B10" s="286"/>
      <c r="C10" s="287"/>
      <c r="D10" s="287"/>
      <c r="E10" s="287"/>
      <c r="F10" s="287"/>
      <c r="G10" s="287"/>
      <c r="H10" s="287"/>
      <c r="I10" s="287"/>
      <c r="J10" s="287"/>
      <c r="K10" s="287"/>
      <c r="L10" s="287"/>
      <c r="M10" s="288"/>
      <c r="N10" s="27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</row>
    <row r="11" spans="1:31">
      <c r="A11" s="196"/>
      <c r="B11" s="196"/>
      <c r="C11" s="196"/>
      <c r="D11" s="196"/>
      <c r="E11" s="196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</row>
    <row r="12" spans="1:31">
      <c r="A12" s="196"/>
      <c r="B12" s="132"/>
      <c r="C12" s="213"/>
      <c r="D12" s="196"/>
      <c r="E12" s="196"/>
      <c r="F12" s="196"/>
      <c r="G12" s="196"/>
      <c r="H12" s="196"/>
      <c r="I12" s="196"/>
      <c r="J12" s="196"/>
      <c r="K12" s="196"/>
      <c r="L12" s="196"/>
      <c r="M12" s="275" t="s">
        <v>456</v>
      </c>
      <c r="N12" s="276">
        <v>3</v>
      </c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</row>
    <row r="13" spans="1:31" ht="17" thickBot="1">
      <c r="A13" s="196"/>
      <c r="C13" s="436" t="s">
        <v>482</v>
      </c>
      <c r="D13" s="437"/>
      <c r="E13" s="196"/>
      <c r="F13" s="196"/>
      <c r="G13" s="196"/>
      <c r="H13" s="196"/>
      <c r="I13" s="196"/>
      <c r="J13" s="196"/>
      <c r="K13" s="196"/>
      <c r="L13" s="196"/>
      <c r="M13" s="196"/>
      <c r="N13" s="196"/>
      <c r="O13" s="196"/>
      <c r="P13" s="196"/>
      <c r="Q13" s="216" t="s">
        <v>457</v>
      </c>
      <c r="R13" s="217"/>
      <c r="S13" s="217"/>
      <c r="T13" s="217"/>
      <c r="U13" s="218" t="s">
        <v>458</v>
      </c>
      <c r="V13" s="219"/>
      <c r="W13" s="219"/>
      <c r="X13" s="219"/>
      <c r="Y13" s="217"/>
      <c r="Z13" s="217"/>
      <c r="AA13" s="217"/>
      <c r="AB13" s="217"/>
      <c r="AC13" s="217"/>
      <c r="AD13" s="217"/>
      <c r="AE13" s="217"/>
    </row>
    <row r="14" spans="1:31" ht="49" thickBo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220" t="s">
        <v>459</v>
      </c>
      <c r="R14" s="221" t="s">
        <v>460</v>
      </c>
      <c r="S14" s="222" t="str">
        <f>"Total Volume (uL) "&amp;V3&amp;" rxn + 10% error"</f>
        <v>Total Volume (uL) 59 rxn + 10% error</v>
      </c>
      <c r="T14" s="217"/>
      <c r="U14" s="223" t="s">
        <v>459</v>
      </c>
      <c r="V14" s="224" t="s">
        <v>460</v>
      </c>
      <c r="W14" s="224" t="str">
        <f>"Total Vol (uL)
"&amp;V4&amp;" rxn+10% error"</f>
        <v>Total Vol (uL)
5 rxn+10% error</v>
      </c>
      <c r="X14" s="225" t="str">
        <f>$V$5 &amp; " MM (+error)"</f>
        <v>11 MM (+error)</v>
      </c>
      <c r="Y14" s="217"/>
      <c r="Z14" s="217"/>
      <c r="AA14" s="217"/>
      <c r="AB14" s="217"/>
      <c r="AC14" s="217"/>
      <c r="AD14" s="217"/>
      <c r="AE14" s="217"/>
    </row>
    <row r="15" spans="1:31" ht="48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226" t="s">
        <v>461</v>
      </c>
      <c r="R15" s="227">
        <v>0.6</v>
      </c>
      <c r="S15" s="228">
        <f>R15*$V$3*1.1</f>
        <v>38.940000000000005</v>
      </c>
      <c r="T15" s="217"/>
      <c r="U15" s="229" t="s">
        <v>462</v>
      </c>
      <c r="V15" s="230">
        <v>2</v>
      </c>
      <c r="W15" s="230">
        <f>(V15*$V$4*1.1)</f>
        <v>11</v>
      </c>
      <c r="X15" s="231">
        <f>W15*$V$5*1.1</f>
        <v>133.10000000000002</v>
      </c>
      <c r="Y15" s="217"/>
      <c r="Z15" s="217"/>
      <c r="AA15" s="217"/>
      <c r="AB15" s="217"/>
      <c r="AC15" s="217"/>
      <c r="AD15" s="217"/>
      <c r="AE15" s="217"/>
    </row>
    <row r="16" spans="1:31">
      <c r="A16" s="154"/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232" t="s">
        <v>463</v>
      </c>
      <c r="R16" s="233">
        <v>0.6</v>
      </c>
      <c r="S16" s="234">
        <f>R16*$V$3*1.1</f>
        <v>38.940000000000005</v>
      </c>
      <c r="T16" s="217"/>
      <c r="U16" s="235" t="s">
        <v>464</v>
      </c>
      <c r="V16" s="236">
        <v>1</v>
      </c>
      <c r="W16" s="230">
        <f>(V16*$V$4*1.1)</f>
        <v>5.5</v>
      </c>
      <c r="X16" s="231">
        <f t="shared" ref="X16:X17" si="0">W16*$V$5*1.1</f>
        <v>66.550000000000011</v>
      </c>
      <c r="Y16" s="217"/>
      <c r="Z16" s="217"/>
      <c r="AA16" s="217"/>
      <c r="AB16" s="217"/>
      <c r="AC16" s="217"/>
      <c r="AD16" s="217"/>
      <c r="AE16" s="217"/>
    </row>
    <row r="17" spans="1:31" ht="17" thickBot="1">
      <c r="A17" s="154"/>
      <c r="B17" s="154"/>
      <c r="C17" s="154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237" t="s">
        <v>465</v>
      </c>
      <c r="R17" s="238">
        <v>0.8</v>
      </c>
      <c r="S17" s="239">
        <f>R17*$V$3*1.1</f>
        <v>51.920000000000009</v>
      </c>
      <c r="T17" s="217"/>
      <c r="U17" s="240" t="s">
        <v>466</v>
      </c>
      <c r="V17" s="241">
        <v>1</v>
      </c>
      <c r="W17" s="230">
        <f>(V17*$V$4*1.1)</f>
        <v>5.5</v>
      </c>
      <c r="X17" s="231">
        <f t="shared" si="0"/>
        <v>66.550000000000011</v>
      </c>
      <c r="Y17" s="217"/>
      <c r="Z17" s="217"/>
      <c r="AA17" s="217"/>
      <c r="AB17" s="217"/>
      <c r="AC17" s="217"/>
      <c r="AD17" s="217"/>
      <c r="AE17" s="217"/>
    </row>
    <row r="18" spans="1:31" ht="17" thickBot="1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242" t="s">
        <v>0</v>
      </c>
      <c r="R18" s="243">
        <f>SUM(R15:R17)</f>
        <v>2</v>
      </c>
      <c r="S18" s="244">
        <f>SUM(S15:S17)</f>
        <v>129.80000000000001</v>
      </c>
      <c r="T18" s="217"/>
      <c r="U18" s="245" t="s">
        <v>0</v>
      </c>
      <c r="V18" s="246">
        <f>SUM(V15:V17)</f>
        <v>4</v>
      </c>
      <c r="W18" s="246">
        <f>SUM(W15:W17)</f>
        <v>22</v>
      </c>
      <c r="X18" s="247">
        <f>SUM(X15:X17)</f>
        <v>266.20000000000005</v>
      </c>
      <c r="Y18" s="217"/>
      <c r="Z18" s="217"/>
      <c r="AA18" s="217"/>
      <c r="AB18" s="217"/>
      <c r="AC18" s="217"/>
      <c r="AD18" s="217"/>
      <c r="AE18" s="217"/>
    </row>
    <row r="19" spans="1:31">
      <c r="A19" s="154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248"/>
      <c r="R19" s="248"/>
      <c r="S19" s="248"/>
      <c r="T19" s="217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</row>
    <row r="20" spans="1:31" ht="17" thickBot="1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217"/>
      <c r="U20" s="218" t="s">
        <v>458</v>
      </c>
      <c r="V20" s="219"/>
      <c r="W20" s="219"/>
      <c r="X20" s="219"/>
      <c r="Y20" s="218" t="s">
        <v>458</v>
      </c>
      <c r="Z20" s="219"/>
      <c r="AA20" s="219"/>
      <c r="AB20" s="219"/>
      <c r="AC20" s="218" t="s">
        <v>458</v>
      </c>
      <c r="AD20" s="219"/>
      <c r="AE20" s="217"/>
    </row>
    <row r="21" spans="1:31" ht="49" thickBot="1">
      <c r="A21" s="154"/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249"/>
      <c r="P21" s="249"/>
      <c r="Q21" s="154"/>
      <c r="R21" s="154"/>
      <c r="S21" s="154"/>
      <c r="T21" s="154"/>
      <c r="U21" s="250" t="s">
        <v>467</v>
      </c>
      <c r="V21" s="221" t="s">
        <v>460</v>
      </c>
      <c r="W21" s="222" t="s">
        <v>468</v>
      </c>
      <c r="X21" s="251"/>
      <c r="Y21" s="250" t="s">
        <v>469</v>
      </c>
      <c r="Z21" s="221" t="s">
        <v>460</v>
      </c>
      <c r="AA21" s="222" t="s">
        <v>468</v>
      </c>
      <c r="AB21" s="251"/>
      <c r="AC21" s="250" t="s">
        <v>459</v>
      </c>
      <c r="AD21" s="222" t="s">
        <v>460</v>
      </c>
      <c r="AE21" s="217"/>
    </row>
    <row r="22" spans="1:31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249"/>
      <c r="P22" s="249"/>
      <c r="Q22" s="154"/>
      <c r="R22" s="154"/>
      <c r="S22" s="154"/>
      <c r="T22" s="154"/>
      <c r="U22" s="252" t="s">
        <v>470</v>
      </c>
      <c r="V22" s="253">
        <v>0.5</v>
      </c>
      <c r="W22" s="254">
        <f>V22*$V$4*1.1*$V$5*1.1*1.1</f>
        <v>36.602500000000006</v>
      </c>
      <c r="X22" s="255"/>
      <c r="Y22" s="252" t="s">
        <v>471</v>
      </c>
      <c r="Z22" s="253">
        <v>0.5</v>
      </c>
      <c r="AA22" s="254">
        <f>Z22*$V$4*1.1</f>
        <v>2.75</v>
      </c>
      <c r="AB22" s="255"/>
      <c r="AC22" s="256" t="s">
        <v>472</v>
      </c>
      <c r="AD22" s="257">
        <v>15</v>
      </c>
      <c r="AE22" s="217"/>
    </row>
    <row r="23" spans="1:31" ht="49" thickBot="1">
      <c r="A23" s="154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249"/>
      <c r="P23" s="249"/>
      <c r="Q23" s="154"/>
      <c r="R23" s="154"/>
      <c r="S23" s="154"/>
      <c r="T23" s="154"/>
      <c r="U23" s="258" t="s">
        <v>473</v>
      </c>
      <c r="V23" s="259">
        <v>0.5</v>
      </c>
      <c r="W23" s="260">
        <f>V23*$V$4*1.1*$V$5*1.1*1.1</f>
        <v>36.602500000000006</v>
      </c>
      <c r="X23" s="255"/>
      <c r="Y23" s="258" t="s">
        <v>474</v>
      </c>
      <c r="Z23" s="259">
        <v>0.5</v>
      </c>
      <c r="AA23" s="260">
        <f>Z23*$V$4*1.1</f>
        <v>2.75</v>
      </c>
      <c r="AB23" s="255"/>
      <c r="AC23" s="261" t="s">
        <v>462</v>
      </c>
      <c r="AD23" s="262">
        <v>2</v>
      </c>
      <c r="AE23" s="217"/>
    </row>
    <row r="24" spans="1:31" ht="17" thickBot="1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249"/>
      <c r="P24" s="249"/>
      <c r="Q24" s="154"/>
      <c r="R24" s="154"/>
      <c r="S24" s="154"/>
      <c r="T24" s="154"/>
      <c r="U24" s="263" t="s">
        <v>475</v>
      </c>
      <c r="V24" s="264">
        <v>1</v>
      </c>
      <c r="W24" s="265">
        <f>SUM(W22:W23)</f>
        <v>73.205000000000013</v>
      </c>
      <c r="X24" s="266"/>
      <c r="Y24" s="263" t="s">
        <v>476</v>
      </c>
      <c r="Z24" s="264">
        <v>1</v>
      </c>
      <c r="AA24" s="265">
        <f>SUM(AA22:AA23)</f>
        <v>5.5</v>
      </c>
      <c r="AB24" s="266"/>
      <c r="AC24" s="235" t="s">
        <v>464</v>
      </c>
      <c r="AD24" s="262">
        <v>1</v>
      </c>
      <c r="AE24" s="217"/>
    </row>
    <row r="25" spans="1:31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249"/>
      <c r="P25" s="249"/>
      <c r="Q25" s="154"/>
      <c r="R25" s="154"/>
      <c r="S25" s="154"/>
      <c r="T25" s="154"/>
      <c r="U25" s="219"/>
      <c r="V25" s="154"/>
      <c r="W25" s="154"/>
      <c r="X25" s="154"/>
      <c r="Y25" s="153" t="s">
        <v>477</v>
      </c>
      <c r="Z25" s="154"/>
      <c r="AA25" s="219"/>
      <c r="AB25" s="219"/>
      <c r="AC25" s="235" t="s">
        <v>478</v>
      </c>
      <c r="AD25" s="262">
        <v>1</v>
      </c>
      <c r="AE25" s="217"/>
    </row>
    <row r="26" spans="1:31" ht="17" thickBot="1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249"/>
      <c r="P26" s="249"/>
      <c r="Q26" s="218"/>
      <c r="R26" s="218"/>
      <c r="S26" s="219"/>
      <c r="T26" s="154"/>
      <c r="U26" s="154"/>
      <c r="V26" s="154"/>
      <c r="W26" s="218" t="s">
        <v>458</v>
      </c>
      <c r="X26" s="219"/>
      <c r="Y26" s="154"/>
      <c r="Z26" s="154"/>
      <c r="AA26" s="154"/>
      <c r="AB26" s="154"/>
      <c r="AC26" s="267" t="s">
        <v>466</v>
      </c>
      <c r="AD26" s="268">
        <v>1</v>
      </c>
      <c r="AE26" s="217"/>
    </row>
    <row r="27" spans="1:31" ht="65" thickBot="1">
      <c r="A27" s="154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249"/>
      <c r="P27" s="249"/>
      <c r="Q27" s="154"/>
      <c r="R27" s="154"/>
      <c r="S27" s="154"/>
      <c r="T27" s="219"/>
      <c r="U27" s="219"/>
      <c r="V27" s="219"/>
      <c r="W27" s="250" t="s">
        <v>479</v>
      </c>
      <c r="X27" s="222" t="str">
        <f>"Total Vol (uL) "&amp;
$V$4&amp;" rxn + 10% error"</f>
        <v>Total Vol (uL) 5 rxn + 10% error</v>
      </c>
      <c r="Y27" s="154"/>
      <c r="Z27" s="154"/>
      <c r="AA27" s="154"/>
      <c r="AB27" s="154"/>
      <c r="AC27" s="269" t="s">
        <v>0</v>
      </c>
      <c r="AD27" s="270">
        <f>SUM(AD22:AD26)</f>
        <v>20</v>
      </c>
      <c r="AE27" s="217"/>
    </row>
    <row r="28" spans="1:31">
      <c r="A28" s="15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256" t="s">
        <v>480</v>
      </c>
      <c r="X28" s="257">
        <f>V18*$V$4*1.1</f>
        <v>22</v>
      </c>
      <c r="Y28" s="154"/>
      <c r="Z28" s="154"/>
      <c r="AA28" s="154"/>
      <c r="AB28" s="154"/>
      <c r="AC28" s="219"/>
      <c r="AD28" s="219"/>
      <c r="AE28" s="154"/>
    </row>
    <row r="29" spans="1:31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235" t="s">
        <v>478</v>
      </c>
      <c r="X29" s="262">
        <f>AD25*$V$4*1.1</f>
        <v>5.5</v>
      </c>
      <c r="Y29" s="154"/>
      <c r="Z29" s="154"/>
      <c r="AA29" s="154"/>
      <c r="AB29" s="154"/>
      <c r="AC29" s="154"/>
      <c r="AD29" s="154"/>
      <c r="AE29" s="154"/>
    </row>
    <row r="30" spans="1:31" ht="17" thickBot="1">
      <c r="A30" s="15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267" t="s">
        <v>472</v>
      </c>
      <c r="X30" s="268">
        <f>AD22*$V$4*1.1</f>
        <v>82.5</v>
      </c>
      <c r="Y30" s="154"/>
      <c r="Z30" s="154"/>
      <c r="AA30" s="154"/>
      <c r="AB30" s="154"/>
      <c r="AC30" s="154"/>
      <c r="AD30" s="154"/>
      <c r="AE30" s="154"/>
    </row>
    <row r="31" spans="1:31" ht="17" thickBot="1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269" t="s">
        <v>0</v>
      </c>
      <c r="X31" s="270">
        <f>SUM(X28:X30)</f>
        <v>110</v>
      </c>
      <c r="Y31" s="154"/>
      <c r="Z31" s="154"/>
      <c r="AA31" s="154"/>
      <c r="AB31" s="154"/>
      <c r="AC31" s="154"/>
      <c r="AD31" s="154"/>
      <c r="AE31" s="154"/>
    </row>
    <row r="32" spans="1:31">
      <c r="A32" s="154"/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154"/>
      <c r="P32" s="154"/>
      <c r="Q32" s="154"/>
      <c r="R32" s="219"/>
      <c r="S32" s="219"/>
      <c r="T32" s="154"/>
      <c r="U32" s="154"/>
      <c r="V32" s="154"/>
      <c r="W32" s="217"/>
      <c r="X32" s="217"/>
      <c r="Y32" s="154"/>
      <c r="Z32" s="154"/>
      <c r="AA32" s="154"/>
      <c r="AB32" s="154"/>
      <c r="AC32" s="154"/>
      <c r="AD32" s="154"/>
      <c r="AE32" s="219"/>
    </row>
    <row r="33" spans="1:31">
      <c r="A33" s="154"/>
      <c r="B33" s="154"/>
      <c r="C33" s="154"/>
      <c r="D33" s="154"/>
      <c r="E33" s="154"/>
      <c r="F33" s="154"/>
      <c r="G33" s="154"/>
      <c r="H33" s="154"/>
      <c r="I33" s="154"/>
      <c r="J33" s="154"/>
      <c r="K33" s="154"/>
      <c r="L33" s="154"/>
      <c r="M33" s="154"/>
      <c r="N33" s="154"/>
      <c r="O33" s="154"/>
      <c r="P33" s="154"/>
      <c r="T33" s="219"/>
      <c r="U33" s="219"/>
      <c r="V33" s="219"/>
      <c r="W33" s="217" t="s">
        <v>481</v>
      </c>
      <c r="X33" s="217"/>
      <c r="Y33" s="154"/>
      <c r="Z33" s="154"/>
      <c r="AA33" s="154"/>
      <c r="AB33" s="154"/>
      <c r="AC33" s="219"/>
      <c r="AD33" s="219"/>
      <c r="AE33" s="217"/>
    </row>
  </sheetData>
  <pageMargins left="0.7" right="0.7" top="0.75" bottom="0.75" header="0.3" footer="0.3"/>
  <pageSetup scale="52" fitToWidth="2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BC8E2-D8E6-4043-B8CB-424EA376A15D}">
  <dimension ref="A1:W12"/>
  <sheetViews>
    <sheetView zoomScaleNormal="100" workbookViewId="0">
      <selection activeCell="B13" sqref="B13"/>
    </sheetView>
  </sheetViews>
  <sheetFormatPr baseColWidth="10" defaultColWidth="11.5703125" defaultRowHeight="16"/>
  <cols>
    <col min="1" max="1" width="1.85546875" bestFit="1" customWidth="1"/>
    <col min="2" max="3" width="7.85546875" bestFit="1" customWidth="1"/>
    <col min="4" max="4" width="9.28515625" bestFit="1" customWidth="1"/>
    <col min="5" max="7" width="7.85546875" bestFit="1" customWidth="1"/>
    <col min="8" max="8" width="9" bestFit="1" customWidth="1"/>
    <col min="9" max="11" width="7.85546875" bestFit="1" customWidth="1"/>
    <col min="12" max="12" width="9" bestFit="1" customWidth="1"/>
    <col min="13" max="13" width="6.4257812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23" ht="17" thickBot="1"/>
    <row r="2" spans="1:23" ht="17" thickBot="1">
      <c r="A2" s="153" t="s">
        <v>483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3" t="s">
        <v>484</v>
      </c>
      <c r="P2" s="154"/>
      <c r="Q2" s="154"/>
      <c r="R2" s="154"/>
      <c r="S2" s="305"/>
      <c r="T2" s="306" t="s">
        <v>485</v>
      </c>
      <c r="U2" s="307"/>
      <c r="V2" s="307"/>
      <c r="W2" s="308"/>
    </row>
    <row r="3" spans="1:23" ht="18" thickBot="1">
      <c r="A3" s="154"/>
      <c r="B3" s="153">
        <v>1</v>
      </c>
      <c r="C3" s="153">
        <v>2</v>
      </c>
      <c r="D3" s="153">
        <v>3</v>
      </c>
      <c r="E3" s="153">
        <v>4</v>
      </c>
      <c r="F3" s="153">
        <v>5</v>
      </c>
      <c r="G3" s="153">
        <v>6</v>
      </c>
      <c r="H3" s="153">
        <v>7</v>
      </c>
      <c r="I3" s="153">
        <v>8</v>
      </c>
      <c r="J3" s="153">
        <v>9</v>
      </c>
      <c r="K3" s="153">
        <v>10</v>
      </c>
      <c r="L3" s="153">
        <v>11</v>
      </c>
      <c r="M3" s="153">
        <v>12</v>
      </c>
      <c r="N3" s="154"/>
      <c r="O3" s="309" t="s">
        <v>459</v>
      </c>
      <c r="P3" s="310" t="s">
        <v>486</v>
      </c>
      <c r="Q3" s="311" t="str">
        <f>$U$10 &amp;" rxn (+error)"</f>
        <v>91 rxn (+error)</v>
      </c>
      <c r="R3" s="154"/>
      <c r="S3" s="312"/>
      <c r="T3" s="154" t="s">
        <v>487</v>
      </c>
      <c r="U3" s="154" t="s">
        <v>488</v>
      </c>
      <c r="V3" s="154"/>
      <c r="W3" s="313"/>
    </row>
    <row r="4" spans="1:23">
      <c r="A4" s="153" t="s">
        <v>387</v>
      </c>
      <c r="B4" s="200" t="s">
        <v>15</v>
      </c>
      <c r="C4" s="3" t="s">
        <v>43</v>
      </c>
      <c r="D4" s="3" t="s">
        <v>388</v>
      </c>
      <c r="E4" s="3" t="s">
        <v>80</v>
      </c>
      <c r="F4" s="3" t="s">
        <v>106</v>
      </c>
      <c r="G4" s="3" t="s">
        <v>129</v>
      </c>
      <c r="H4" s="3" t="s">
        <v>152</v>
      </c>
      <c r="I4" s="3" t="s">
        <v>158</v>
      </c>
      <c r="J4" s="3" t="s">
        <v>177</v>
      </c>
      <c r="K4" s="3" t="s">
        <v>199</v>
      </c>
      <c r="L4" s="3" t="s">
        <v>218</v>
      </c>
      <c r="M4" s="314" t="s">
        <v>489</v>
      </c>
      <c r="N4" s="154"/>
      <c r="O4" s="315" t="s">
        <v>472</v>
      </c>
      <c r="P4" s="316">
        <v>5.7</v>
      </c>
      <c r="Q4" s="317">
        <f t="shared" ref="Q4:Q8" si="0">P4*$U$10*1.1</f>
        <v>570.57000000000005</v>
      </c>
      <c r="R4" s="154"/>
      <c r="S4" s="312"/>
      <c r="T4" s="307" t="s">
        <v>487</v>
      </c>
      <c r="U4" s="308" t="s">
        <v>490</v>
      </c>
      <c r="V4" s="154"/>
      <c r="W4" s="313"/>
    </row>
    <row r="5" spans="1:23">
      <c r="A5" s="153" t="s">
        <v>390</v>
      </c>
      <c r="B5" s="4" t="s">
        <v>22</v>
      </c>
      <c r="C5" s="1" t="s">
        <v>46</v>
      </c>
      <c r="D5" s="1" t="s">
        <v>391</v>
      </c>
      <c r="E5" s="1" t="s">
        <v>83</v>
      </c>
      <c r="F5" s="1" t="s">
        <v>109</v>
      </c>
      <c r="G5" s="1" t="s">
        <v>132</v>
      </c>
      <c r="H5" s="1" t="s">
        <v>155</v>
      </c>
      <c r="I5" s="1" t="s">
        <v>161</v>
      </c>
      <c r="J5" s="1" t="s">
        <v>180</v>
      </c>
      <c r="K5" s="1" t="s">
        <v>202</v>
      </c>
      <c r="L5" s="1" t="s">
        <v>220</v>
      </c>
      <c r="M5" s="318" t="s">
        <v>489</v>
      </c>
      <c r="N5" s="154"/>
      <c r="O5" s="345" t="s">
        <v>491</v>
      </c>
      <c r="P5" s="346">
        <v>0.03</v>
      </c>
      <c r="Q5" s="347">
        <f t="shared" si="0"/>
        <v>3.0030000000000001</v>
      </c>
      <c r="R5" s="154"/>
      <c r="S5" s="312"/>
      <c r="T5" s="154" t="s">
        <v>492</v>
      </c>
      <c r="U5" s="313" t="s">
        <v>493</v>
      </c>
      <c r="V5" s="154"/>
      <c r="W5" s="322" t="s">
        <v>494</v>
      </c>
    </row>
    <row r="6" spans="1:23" ht="17" thickBot="1">
      <c r="A6" s="153" t="s">
        <v>393</v>
      </c>
      <c r="B6" s="4" t="s">
        <v>25</v>
      </c>
      <c r="C6" s="1" t="s">
        <v>49</v>
      </c>
      <c r="D6" s="1" t="s">
        <v>394</v>
      </c>
      <c r="E6" s="1" t="s">
        <v>86</v>
      </c>
      <c r="F6" s="1" t="s">
        <v>112</v>
      </c>
      <c r="G6" s="1" t="s">
        <v>135</v>
      </c>
      <c r="H6" s="1" t="s">
        <v>395</v>
      </c>
      <c r="I6" s="1" t="s">
        <v>163</v>
      </c>
      <c r="J6" s="1" t="s">
        <v>183</v>
      </c>
      <c r="K6" s="1" t="s">
        <v>204</v>
      </c>
      <c r="L6" s="1" t="s">
        <v>222</v>
      </c>
      <c r="M6" s="318" t="s">
        <v>489</v>
      </c>
      <c r="N6" s="154"/>
      <c r="O6" s="319" t="s">
        <v>495</v>
      </c>
      <c r="P6" s="320">
        <v>7.5</v>
      </c>
      <c r="Q6" s="321">
        <f t="shared" si="0"/>
        <v>750.75000000000011</v>
      </c>
      <c r="R6" s="154"/>
      <c r="S6" s="312"/>
      <c r="T6" s="323" t="s">
        <v>496</v>
      </c>
      <c r="U6" s="324" t="s">
        <v>493</v>
      </c>
      <c r="V6" s="154"/>
      <c r="W6" s="313"/>
    </row>
    <row r="7" spans="1:23" ht="17" thickBot="1">
      <c r="A7" s="153" t="s">
        <v>397</v>
      </c>
      <c r="B7" s="4" t="s">
        <v>28</v>
      </c>
      <c r="C7" s="1" t="s">
        <v>52</v>
      </c>
      <c r="D7" s="1" t="s">
        <v>398</v>
      </c>
      <c r="E7" s="1" t="s">
        <v>89</v>
      </c>
      <c r="F7" s="1" t="s">
        <v>115</v>
      </c>
      <c r="G7" s="1" t="s">
        <v>138</v>
      </c>
      <c r="H7" s="1" t="s">
        <v>399</v>
      </c>
      <c r="I7" s="1" t="s">
        <v>165</v>
      </c>
      <c r="J7" s="1" t="s">
        <v>185</v>
      </c>
      <c r="K7" s="1" t="s">
        <v>207</v>
      </c>
      <c r="L7" s="1" t="s">
        <v>224</v>
      </c>
      <c r="M7" s="318"/>
      <c r="N7" s="154"/>
      <c r="O7" s="319" t="s">
        <v>497</v>
      </c>
      <c r="P7" s="320">
        <v>7.0000000000000007E-2</v>
      </c>
      <c r="Q7" s="321">
        <f t="shared" si="0"/>
        <v>7.0070000000000014</v>
      </c>
      <c r="R7" s="154"/>
      <c r="S7" s="325"/>
      <c r="T7" s="323"/>
      <c r="U7" s="323"/>
      <c r="V7" s="323"/>
      <c r="W7" s="324"/>
    </row>
    <row r="8" spans="1:23" ht="17" thickBot="1">
      <c r="A8" s="153" t="s">
        <v>401</v>
      </c>
      <c r="B8" s="4" t="s">
        <v>31</v>
      </c>
      <c r="C8" s="1" t="s">
        <v>55</v>
      </c>
      <c r="D8" s="1" t="s">
        <v>65</v>
      </c>
      <c r="E8" s="1" t="s">
        <v>92</v>
      </c>
      <c r="F8" s="1" t="s">
        <v>118</v>
      </c>
      <c r="G8" s="1" t="s">
        <v>141</v>
      </c>
      <c r="H8" s="1" t="s">
        <v>402</v>
      </c>
      <c r="I8" s="1" t="s">
        <v>168</v>
      </c>
      <c r="J8" s="1" t="s">
        <v>188</v>
      </c>
      <c r="K8" s="1" t="s">
        <v>209</v>
      </c>
      <c r="L8" s="1" t="s">
        <v>227</v>
      </c>
      <c r="M8" s="318"/>
      <c r="N8" s="154"/>
      <c r="O8" s="319" t="s">
        <v>498</v>
      </c>
      <c r="P8" s="320">
        <v>0.7</v>
      </c>
      <c r="Q8" s="321">
        <f t="shared" si="0"/>
        <v>70.070000000000007</v>
      </c>
      <c r="R8" s="154"/>
      <c r="S8" s="154"/>
      <c r="T8" s="154"/>
      <c r="U8" s="154"/>
      <c r="V8" s="154"/>
      <c r="W8" s="154"/>
    </row>
    <row r="9" spans="1:23" ht="17" thickBot="1">
      <c r="A9" s="153" t="s">
        <v>403</v>
      </c>
      <c r="B9" s="4" t="s">
        <v>34</v>
      </c>
      <c r="C9" s="1" t="s">
        <v>58</v>
      </c>
      <c r="D9" s="1" t="s">
        <v>71</v>
      </c>
      <c r="E9" s="1" t="s">
        <v>95</v>
      </c>
      <c r="F9" s="1" t="s">
        <v>121</v>
      </c>
      <c r="G9" s="1" t="s">
        <v>144</v>
      </c>
      <c r="H9" s="1" t="s">
        <v>404</v>
      </c>
      <c r="I9" s="1" t="s">
        <v>171</v>
      </c>
      <c r="J9" s="1" t="s">
        <v>191</v>
      </c>
      <c r="K9" s="1" t="s">
        <v>212</v>
      </c>
      <c r="L9" s="1" t="s">
        <v>230</v>
      </c>
      <c r="M9" s="318"/>
      <c r="N9" s="154"/>
      <c r="O9" s="327" t="s">
        <v>499</v>
      </c>
      <c r="P9" s="328">
        <v>1</v>
      </c>
      <c r="Q9" s="329" t="s">
        <v>500</v>
      </c>
      <c r="R9" s="154"/>
      <c r="S9" s="154"/>
      <c r="T9" s="154"/>
      <c r="U9" s="154"/>
      <c r="V9" s="154"/>
      <c r="W9" s="154"/>
    </row>
    <row r="10" spans="1:23" ht="17" thickBot="1">
      <c r="A10" s="153" t="s">
        <v>405</v>
      </c>
      <c r="B10" s="4" t="s">
        <v>37</v>
      </c>
      <c r="C10" s="1" t="s">
        <v>406</v>
      </c>
      <c r="D10" s="1" t="s">
        <v>74</v>
      </c>
      <c r="E10" s="1" t="s">
        <v>98</v>
      </c>
      <c r="F10" s="1" t="s">
        <v>124</v>
      </c>
      <c r="G10" s="1" t="s">
        <v>147</v>
      </c>
      <c r="H10" s="1" t="s">
        <v>407</v>
      </c>
      <c r="I10" s="1" t="s">
        <v>173</v>
      </c>
      <c r="J10" s="1" t="s">
        <v>193</v>
      </c>
      <c r="K10" s="1" t="s">
        <v>214</v>
      </c>
      <c r="L10" s="1" t="s">
        <v>408</v>
      </c>
      <c r="M10" s="326"/>
      <c r="N10" s="154"/>
      <c r="O10" s="332" t="s">
        <v>501</v>
      </c>
      <c r="P10" s="333">
        <f>SUM(P4:P9)</f>
        <v>15</v>
      </c>
      <c r="Q10" s="334">
        <f>SUM(Q4:Q8)</f>
        <v>1401.4000000000003</v>
      </c>
      <c r="R10" s="154"/>
      <c r="S10" s="154"/>
      <c r="T10" s="330" t="s">
        <v>502</v>
      </c>
      <c r="U10" s="249">
        <f>COUNTIF(B4:M11,"*")</f>
        <v>91</v>
      </c>
      <c r="V10" s="154"/>
      <c r="W10" s="154"/>
    </row>
    <row r="11" spans="1:23" ht="17" thickBot="1">
      <c r="A11" s="153" t="s">
        <v>409</v>
      </c>
      <c r="B11" s="5" t="s">
        <v>40</v>
      </c>
      <c r="C11" s="6" t="s">
        <v>410</v>
      </c>
      <c r="D11" s="6" t="s">
        <v>77</v>
      </c>
      <c r="E11" s="6" t="s">
        <v>103</v>
      </c>
      <c r="F11" s="6" t="s">
        <v>127</v>
      </c>
      <c r="G11" s="6" t="s">
        <v>150</v>
      </c>
      <c r="H11" s="6" t="s">
        <v>411</v>
      </c>
      <c r="I11" s="6" t="s">
        <v>175</v>
      </c>
      <c r="J11" s="6" t="s">
        <v>196</v>
      </c>
      <c r="K11" s="6" t="s">
        <v>216</v>
      </c>
      <c r="L11" s="6" t="s">
        <v>412</v>
      </c>
      <c r="M11" s="331"/>
      <c r="N11" s="154"/>
      <c r="O11" s="335"/>
      <c r="R11" s="154"/>
      <c r="S11" s="154"/>
      <c r="T11" s="154"/>
      <c r="U11" s="154"/>
      <c r="V11" s="154"/>
      <c r="W11" s="154"/>
    </row>
    <row r="12" spans="1:23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t="s">
        <v>503</v>
      </c>
      <c r="R12" s="154"/>
      <c r="S12" s="154"/>
      <c r="T12" s="154"/>
      <c r="U12" s="154"/>
      <c r="V12" s="154"/>
      <c r="W12" s="154"/>
    </row>
  </sheetData>
  <pageMargins left="0.7" right="0.7" top="0.75" bottom="0.75" header="0.3" footer="0.3"/>
  <pageSetup scale="74" fitToWidth="2" orientation="portrait" horizontalDpi="0" verticalDpi="0"/>
  <colBreaks count="1" manualBreakCount="1">
    <brk id="13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03F03-44F6-3441-ACD5-9BAC9287F49F}">
  <dimension ref="A1:F92"/>
  <sheetViews>
    <sheetView workbookViewId="0">
      <selection activeCell="N52" sqref="N52"/>
    </sheetView>
  </sheetViews>
  <sheetFormatPr baseColWidth="10" defaultColWidth="11.5703125" defaultRowHeight="16"/>
  <sheetData>
    <row r="1" spans="1:3">
      <c r="A1" s="81" t="s">
        <v>504</v>
      </c>
      <c r="B1" s="81" t="s">
        <v>232</v>
      </c>
      <c r="C1" s="81" t="s">
        <v>505</v>
      </c>
    </row>
    <row r="2" spans="1:3">
      <c r="A2" t="s">
        <v>506</v>
      </c>
      <c r="B2" t="s">
        <v>124</v>
      </c>
      <c r="C2">
        <v>25.971060048726098</v>
      </c>
    </row>
    <row r="3" spans="1:3">
      <c r="A3" s="349" t="s">
        <v>507</v>
      </c>
      <c r="B3" s="349" t="s">
        <v>86</v>
      </c>
      <c r="C3" s="349">
        <v>28.028832562368201</v>
      </c>
    </row>
    <row r="4" spans="1:3">
      <c r="A4" s="349" t="s">
        <v>508</v>
      </c>
      <c r="B4" s="349" t="s">
        <v>177</v>
      </c>
      <c r="C4" s="349">
        <v>28.031276419961301</v>
      </c>
    </row>
    <row r="5" spans="1:3">
      <c r="A5" t="s">
        <v>509</v>
      </c>
      <c r="B5" t="s">
        <v>121</v>
      </c>
      <c r="C5">
        <v>28.044703456897501</v>
      </c>
    </row>
    <row r="6" spans="1:3">
      <c r="A6" t="s">
        <v>510</v>
      </c>
      <c r="B6" t="s">
        <v>83</v>
      </c>
      <c r="C6">
        <v>28.045703417669401</v>
      </c>
    </row>
    <row r="7" spans="1:3">
      <c r="A7" t="s">
        <v>511</v>
      </c>
      <c r="B7" t="s">
        <v>92</v>
      </c>
      <c r="C7">
        <v>28.112881134388001</v>
      </c>
    </row>
    <row r="8" spans="1:3">
      <c r="A8" t="s">
        <v>512</v>
      </c>
      <c r="B8" t="s">
        <v>183</v>
      </c>
      <c r="C8">
        <v>28.2612924869</v>
      </c>
    </row>
    <row r="9" spans="1:3">
      <c r="A9" t="s">
        <v>513</v>
      </c>
      <c r="B9" t="s">
        <v>112</v>
      </c>
      <c r="C9">
        <v>28.526846762417399</v>
      </c>
    </row>
    <row r="10" spans="1:3">
      <c r="A10" t="s">
        <v>514</v>
      </c>
      <c r="B10" t="s">
        <v>118</v>
      </c>
      <c r="C10">
        <v>28.5782594733436</v>
      </c>
    </row>
    <row r="11" spans="1:3">
      <c r="A11" t="s">
        <v>515</v>
      </c>
      <c r="B11" t="s">
        <v>185</v>
      </c>
      <c r="C11">
        <v>28.5933598536589</v>
      </c>
    </row>
    <row r="12" spans="1:3">
      <c r="A12" t="s">
        <v>516</v>
      </c>
      <c r="B12" t="s">
        <v>161</v>
      </c>
      <c r="C12">
        <v>28.730115646243799</v>
      </c>
    </row>
    <row r="13" spans="1:3">
      <c r="A13" t="s">
        <v>517</v>
      </c>
      <c r="B13" t="s">
        <v>106</v>
      </c>
      <c r="C13">
        <v>28.760447081050199</v>
      </c>
    </row>
    <row r="14" spans="1:3">
      <c r="A14" t="s">
        <v>518</v>
      </c>
      <c r="B14" t="s">
        <v>115</v>
      </c>
      <c r="C14">
        <v>28.778768930819901</v>
      </c>
    </row>
    <row r="15" spans="1:3">
      <c r="A15" t="s">
        <v>519</v>
      </c>
      <c r="B15" t="s">
        <v>144</v>
      </c>
      <c r="C15">
        <v>28.815752165299902</v>
      </c>
    </row>
    <row r="16" spans="1:3">
      <c r="A16" t="s">
        <v>520</v>
      </c>
      <c r="B16" t="s">
        <v>135</v>
      </c>
      <c r="C16">
        <v>28.8162891819807</v>
      </c>
    </row>
    <row r="17" spans="1:3">
      <c r="A17" t="s">
        <v>521</v>
      </c>
      <c r="B17" t="s">
        <v>109</v>
      </c>
      <c r="C17">
        <v>28.839579198275</v>
      </c>
    </row>
    <row r="18" spans="1:3">
      <c r="A18" t="s">
        <v>522</v>
      </c>
      <c r="B18" t="s">
        <v>65</v>
      </c>
      <c r="C18">
        <v>28.8578040455284</v>
      </c>
    </row>
    <row r="19" spans="1:3">
      <c r="A19" t="s">
        <v>523</v>
      </c>
      <c r="B19" t="s">
        <v>175</v>
      </c>
      <c r="C19">
        <v>28.9223866607304</v>
      </c>
    </row>
    <row r="20" spans="1:3">
      <c r="A20" t="s">
        <v>524</v>
      </c>
      <c r="B20" t="s">
        <v>74</v>
      </c>
      <c r="C20">
        <v>29.053578872511899</v>
      </c>
    </row>
    <row r="21" spans="1:3">
      <c r="A21" t="s">
        <v>525</v>
      </c>
      <c r="B21" t="s">
        <v>141</v>
      </c>
      <c r="C21">
        <v>29.097312447142102</v>
      </c>
    </row>
    <row r="22" spans="1:3">
      <c r="A22" s="349" t="s">
        <v>526</v>
      </c>
      <c r="B22" s="349" t="s">
        <v>22</v>
      </c>
      <c r="C22" s="349">
        <v>29.139600301748999</v>
      </c>
    </row>
    <row r="23" spans="1:3">
      <c r="A23" t="s">
        <v>527</v>
      </c>
      <c r="B23" t="s">
        <v>71</v>
      </c>
      <c r="C23">
        <v>29.160959797413401</v>
      </c>
    </row>
    <row r="24" spans="1:3">
      <c r="A24" t="s">
        <v>528</v>
      </c>
      <c r="B24" t="s">
        <v>132</v>
      </c>
      <c r="C24">
        <v>29.1685098429334</v>
      </c>
    </row>
    <row r="25" spans="1:3">
      <c r="A25" t="s">
        <v>529</v>
      </c>
      <c r="B25" t="s">
        <v>193</v>
      </c>
      <c r="C25">
        <v>29.255600624489801</v>
      </c>
    </row>
    <row r="26" spans="1:3">
      <c r="A26" t="s">
        <v>530</v>
      </c>
      <c r="B26" t="s">
        <v>150</v>
      </c>
      <c r="C26">
        <v>29.279734862444698</v>
      </c>
    </row>
    <row r="27" spans="1:3">
      <c r="A27" t="s">
        <v>531</v>
      </c>
      <c r="B27" t="s">
        <v>127</v>
      </c>
      <c r="C27">
        <v>29.280929008101602</v>
      </c>
    </row>
    <row r="28" spans="1:3">
      <c r="A28" t="s">
        <v>532</v>
      </c>
      <c r="B28" t="s">
        <v>95</v>
      </c>
      <c r="C28">
        <v>29.336535945256301</v>
      </c>
    </row>
    <row r="29" spans="1:3">
      <c r="A29" t="s">
        <v>533</v>
      </c>
      <c r="B29" t="s">
        <v>98</v>
      </c>
      <c r="C29">
        <v>29.346140823832201</v>
      </c>
    </row>
    <row r="30" spans="1:3">
      <c r="A30" t="s">
        <v>534</v>
      </c>
      <c r="B30" t="s">
        <v>196</v>
      </c>
      <c r="C30">
        <v>29.4475545619662</v>
      </c>
    </row>
    <row r="31" spans="1:3">
      <c r="A31" t="s">
        <v>535</v>
      </c>
      <c r="B31" t="s">
        <v>227</v>
      </c>
      <c r="C31">
        <v>29.456232852648199</v>
      </c>
    </row>
    <row r="32" spans="1:3">
      <c r="A32" t="s">
        <v>536</v>
      </c>
      <c r="B32" t="s">
        <v>138</v>
      </c>
      <c r="C32">
        <v>29.4717254314195</v>
      </c>
    </row>
    <row r="33" spans="1:6">
      <c r="A33" t="s">
        <v>537</v>
      </c>
      <c r="B33" t="s">
        <v>103</v>
      </c>
      <c r="C33">
        <v>29.474480020309201</v>
      </c>
      <c r="F33" s="349" t="s">
        <v>86</v>
      </c>
    </row>
    <row r="34" spans="1:6">
      <c r="A34" t="s">
        <v>538</v>
      </c>
      <c r="B34" t="s">
        <v>129</v>
      </c>
      <c r="C34">
        <v>29.507240397044299</v>
      </c>
      <c r="F34" s="349" t="s">
        <v>177</v>
      </c>
    </row>
    <row r="35" spans="1:6">
      <c r="A35" t="s">
        <v>539</v>
      </c>
      <c r="B35" t="s">
        <v>407</v>
      </c>
      <c r="C35">
        <v>29.5089679971564</v>
      </c>
      <c r="F35" s="349" t="s">
        <v>22</v>
      </c>
    </row>
    <row r="36" spans="1:6">
      <c r="A36" t="s">
        <v>540</v>
      </c>
      <c r="B36" t="s">
        <v>31</v>
      </c>
      <c r="C36">
        <v>29.531070365089899</v>
      </c>
      <c r="F36" s="349" t="s">
        <v>404</v>
      </c>
    </row>
    <row r="37" spans="1:6">
      <c r="A37" t="s">
        <v>541</v>
      </c>
      <c r="B37" t="s">
        <v>191</v>
      </c>
      <c r="C37">
        <v>29.559477467900901</v>
      </c>
      <c r="F37" s="349" t="s">
        <v>168</v>
      </c>
    </row>
    <row r="38" spans="1:6">
      <c r="A38" t="s">
        <v>542</v>
      </c>
      <c r="B38" t="s">
        <v>152</v>
      </c>
      <c r="C38">
        <v>29.5648209220439</v>
      </c>
      <c r="F38" s="349" t="s">
        <v>28</v>
      </c>
    </row>
    <row r="39" spans="1:6">
      <c r="A39" t="s">
        <v>543</v>
      </c>
      <c r="B39" t="s">
        <v>180</v>
      </c>
      <c r="C39">
        <v>29.5732318595173</v>
      </c>
    </row>
    <row r="40" spans="1:6">
      <c r="A40" t="s">
        <v>544</v>
      </c>
      <c r="B40" t="s">
        <v>411</v>
      </c>
      <c r="C40">
        <v>29.598199053775701</v>
      </c>
    </row>
    <row r="41" spans="1:6">
      <c r="A41" t="s">
        <v>545</v>
      </c>
      <c r="B41" t="s">
        <v>408</v>
      </c>
      <c r="C41">
        <v>29.613881689117498</v>
      </c>
    </row>
    <row r="42" spans="1:6">
      <c r="A42" t="s">
        <v>546</v>
      </c>
      <c r="B42" t="s">
        <v>80</v>
      </c>
      <c r="C42">
        <v>29.6203101418015</v>
      </c>
    </row>
    <row r="43" spans="1:6">
      <c r="A43" t="s">
        <v>547</v>
      </c>
      <c r="B43" t="s">
        <v>216</v>
      </c>
      <c r="C43">
        <v>29.654478112992301</v>
      </c>
    </row>
    <row r="44" spans="1:6">
      <c r="A44" t="s">
        <v>548</v>
      </c>
      <c r="B44" t="s">
        <v>15</v>
      </c>
      <c r="C44">
        <v>29.674094830191301</v>
      </c>
    </row>
    <row r="45" spans="1:6">
      <c r="A45" t="s">
        <v>549</v>
      </c>
      <c r="B45" t="s">
        <v>58</v>
      </c>
      <c r="C45">
        <v>29.676837157311699</v>
      </c>
    </row>
    <row r="46" spans="1:6">
      <c r="A46" t="s">
        <v>550</v>
      </c>
      <c r="B46" t="s">
        <v>398</v>
      </c>
      <c r="C46">
        <v>29.743571871197801</v>
      </c>
    </row>
    <row r="47" spans="1:6">
      <c r="A47" t="s">
        <v>551</v>
      </c>
      <c r="B47" t="s">
        <v>204</v>
      </c>
      <c r="C47">
        <v>29.745040049048502</v>
      </c>
    </row>
    <row r="48" spans="1:6">
      <c r="A48" t="s">
        <v>552</v>
      </c>
      <c r="B48" t="s">
        <v>77</v>
      </c>
      <c r="C48">
        <v>29.748027203683701</v>
      </c>
    </row>
    <row r="49" spans="1:3">
      <c r="A49" t="s">
        <v>553</v>
      </c>
      <c r="B49" t="s">
        <v>158</v>
      </c>
      <c r="C49">
        <v>29.768349864786099</v>
      </c>
    </row>
    <row r="50" spans="1:3">
      <c r="A50" t="s">
        <v>554</v>
      </c>
      <c r="B50" t="s">
        <v>89</v>
      </c>
      <c r="C50">
        <v>29.7801879485923</v>
      </c>
    </row>
    <row r="51" spans="1:3">
      <c r="A51" t="s">
        <v>555</v>
      </c>
      <c r="B51" t="s">
        <v>412</v>
      </c>
      <c r="C51">
        <v>29.8072430891722</v>
      </c>
    </row>
    <row r="52" spans="1:3">
      <c r="A52" t="s">
        <v>556</v>
      </c>
      <c r="B52" t="s">
        <v>199</v>
      </c>
      <c r="C52">
        <v>29.8408324378894</v>
      </c>
    </row>
    <row r="53" spans="1:3">
      <c r="A53" t="s">
        <v>557</v>
      </c>
      <c r="B53" t="s">
        <v>391</v>
      </c>
      <c r="C53">
        <v>29.847543367636</v>
      </c>
    </row>
    <row r="54" spans="1:3">
      <c r="A54" t="s">
        <v>558</v>
      </c>
      <c r="B54" t="s">
        <v>147</v>
      </c>
      <c r="C54">
        <v>29.860682880293702</v>
      </c>
    </row>
    <row r="55" spans="1:3">
      <c r="A55" t="s">
        <v>559</v>
      </c>
      <c r="B55" t="s">
        <v>55</v>
      </c>
      <c r="C55">
        <v>29.904669097654999</v>
      </c>
    </row>
    <row r="56" spans="1:3">
      <c r="A56" t="s">
        <v>560</v>
      </c>
      <c r="B56" t="s">
        <v>202</v>
      </c>
      <c r="C56">
        <v>29.911702474354399</v>
      </c>
    </row>
    <row r="57" spans="1:3">
      <c r="A57" t="s">
        <v>561</v>
      </c>
      <c r="B57" t="s">
        <v>395</v>
      </c>
      <c r="C57">
        <v>29.927038972659201</v>
      </c>
    </row>
    <row r="58" spans="1:3">
      <c r="A58" t="s">
        <v>562</v>
      </c>
      <c r="B58" t="s">
        <v>34</v>
      </c>
      <c r="C58">
        <v>29.991043403357398</v>
      </c>
    </row>
    <row r="59" spans="1:3">
      <c r="A59" t="s">
        <v>563</v>
      </c>
      <c r="B59" t="s">
        <v>46</v>
      </c>
      <c r="C59">
        <v>29.994101697827901</v>
      </c>
    </row>
    <row r="60" spans="1:3">
      <c r="A60" t="s">
        <v>564</v>
      </c>
      <c r="B60" t="s">
        <v>52</v>
      </c>
      <c r="C60">
        <v>30.016145570510201</v>
      </c>
    </row>
    <row r="61" spans="1:3">
      <c r="A61" t="s">
        <v>565</v>
      </c>
      <c r="B61" t="s">
        <v>49</v>
      </c>
      <c r="C61">
        <v>30.0208007044507</v>
      </c>
    </row>
    <row r="62" spans="1:3">
      <c r="A62" t="s">
        <v>566</v>
      </c>
      <c r="B62" t="s">
        <v>394</v>
      </c>
      <c r="C62">
        <v>30.027278316331898</v>
      </c>
    </row>
    <row r="63" spans="1:3">
      <c r="A63" t="s">
        <v>567</v>
      </c>
      <c r="B63" t="s">
        <v>188</v>
      </c>
      <c r="C63">
        <v>30.062202018425101</v>
      </c>
    </row>
    <row r="64" spans="1:3">
      <c r="A64" t="s">
        <v>568</v>
      </c>
      <c r="B64" t="s">
        <v>218</v>
      </c>
      <c r="C64">
        <v>30.087150185313899</v>
      </c>
    </row>
    <row r="65" spans="1:3">
      <c r="A65" t="s">
        <v>569</v>
      </c>
      <c r="B65" t="s">
        <v>43</v>
      </c>
      <c r="C65">
        <v>30.0988705222086</v>
      </c>
    </row>
    <row r="66" spans="1:3">
      <c r="A66" t="s">
        <v>570</v>
      </c>
      <c r="B66" t="s">
        <v>214</v>
      </c>
      <c r="C66">
        <v>30.101149512311402</v>
      </c>
    </row>
    <row r="67" spans="1:3">
      <c r="A67" t="s">
        <v>571</v>
      </c>
      <c r="B67" t="s">
        <v>406</v>
      </c>
      <c r="C67">
        <v>30.1365492021595</v>
      </c>
    </row>
    <row r="68" spans="1:3">
      <c r="A68" t="s">
        <v>572</v>
      </c>
      <c r="B68" t="s">
        <v>220</v>
      </c>
      <c r="C68">
        <v>30.234452645668799</v>
      </c>
    </row>
    <row r="69" spans="1:3">
      <c r="A69" t="s">
        <v>17</v>
      </c>
      <c r="B69" t="s">
        <v>37</v>
      </c>
      <c r="C69">
        <v>30.263496547777901</v>
      </c>
    </row>
    <row r="70" spans="1:3">
      <c r="A70" t="s">
        <v>573</v>
      </c>
      <c r="B70" t="s">
        <v>207</v>
      </c>
      <c r="C70">
        <v>30.3863303948153</v>
      </c>
    </row>
    <row r="71" spans="1:3">
      <c r="A71" t="s">
        <v>574</v>
      </c>
      <c r="B71" t="s">
        <v>402</v>
      </c>
      <c r="C71">
        <v>30.439876753677598</v>
      </c>
    </row>
    <row r="72" spans="1:3">
      <c r="A72" t="s">
        <v>575</v>
      </c>
      <c r="B72" t="s">
        <v>40</v>
      </c>
      <c r="C72">
        <v>30.520748767183299</v>
      </c>
    </row>
    <row r="73" spans="1:3">
      <c r="A73" t="s">
        <v>576</v>
      </c>
      <c r="B73" t="s">
        <v>222</v>
      </c>
      <c r="C73">
        <v>30.5572014104958</v>
      </c>
    </row>
    <row r="74" spans="1:3">
      <c r="A74" t="s">
        <v>577</v>
      </c>
      <c r="B74" t="s">
        <v>224</v>
      </c>
      <c r="C74">
        <v>30.5839248494229</v>
      </c>
    </row>
    <row r="75" spans="1:3">
      <c r="A75" t="s">
        <v>578</v>
      </c>
      <c r="B75" t="s">
        <v>212</v>
      </c>
      <c r="C75">
        <v>30.644275181683401</v>
      </c>
    </row>
    <row r="76" spans="1:3">
      <c r="A76" t="s">
        <v>579</v>
      </c>
      <c r="B76" t="s">
        <v>230</v>
      </c>
      <c r="C76">
        <v>30.760910801648201</v>
      </c>
    </row>
    <row r="77" spans="1:3">
      <c r="A77" t="s">
        <v>580</v>
      </c>
      <c r="B77" t="s">
        <v>155</v>
      </c>
      <c r="C77">
        <v>30.784094484324999</v>
      </c>
    </row>
    <row r="78" spans="1:3">
      <c r="A78" t="s">
        <v>581</v>
      </c>
      <c r="B78" t="s">
        <v>388</v>
      </c>
      <c r="C78">
        <v>30.806102627394498</v>
      </c>
    </row>
    <row r="79" spans="1:3">
      <c r="A79" t="s">
        <v>582</v>
      </c>
      <c r="B79" t="s">
        <v>163</v>
      </c>
      <c r="C79">
        <v>30.829364633825499</v>
      </c>
    </row>
    <row r="80" spans="1:3">
      <c r="A80" t="s">
        <v>583</v>
      </c>
      <c r="B80" t="s">
        <v>410</v>
      </c>
      <c r="C80">
        <v>30.835628258974399</v>
      </c>
    </row>
    <row r="81" spans="1:3">
      <c r="A81" t="s">
        <v>584</v>
      </c>
      <c r="B81" t="s">
        <v>165</v>
      </c>
      <c r="C81">
        <v>30.839962801749898</v>
      </c>
    </row>
    <row r="82" spans="1:3">
      <c r="A82" t="s">
        <v>585</v>
      </c>
      <c r="B82" t="s">
        <v>171</v>
      </c>
      <c r="C82">
        <v>30.902013176967699</v>
      </c>
    </row>
    <row r="83" spans="1:3">
      <c r="A83" t="s">
        <v>586</v>
      </c>
      <c r="B83" t="s">
        <v>209</v>
      </c>
      <c r="C83">
        <v>30.938002282009801</v>
      </c>
    </row>
    <row r="84" spans="1:3">
      <c r="A84" t="s">
        <v>587</v>
      </c>
      <c r="B84" t="s">
        <v>25</v>
      </c>
      <c r="C84">
        <v>31.0654269373</v>
      </c>
    </row>
    <row r="85" spans="1:3">
      <c r="A85" t="s">
        <v>588</v>
      </c>
      <c r="B85" t="s">
        <v>399</v>
      </c>
      <c r="C85">
        <v>31.085282625914299</v>
      </c>
    </row>
    <row r="86" spans="1:3">
      <c r="A86" s="349" t="s">
        <v>589</v>
      </c>
      <c r="B86" s="349" t="s">
        <v>404</v>
      </c>
      <c r="C86" s="349">
        <v>31.086435709229999</v>
      </c>
    </row>
    <row r="87" spans="1:3">
      <c r="A87" s="349" t="s">
        <v>590</v>
      </c>
      <c r="B87" s="349" t="s">
        <v>168</v>
      </c>
      <c r="C87" s="349">
        <v>31.204603961195499</v>
      </c>
    </row>
    <row r="88" spans="1:3">
      <c r="A88" s="349" t="s">
        <v>591</v>
      </c>
      <c r="B88" s="349" t="s">
        <v>28</v>
      </c>
      <c r="C88" s="349">
        <v>31.225361221251202</v>
      </c>
    </row>
    <row r="89" spans="1:3">
      <c r="A89" t="s">
        <v>592</v>
      </c>
      <c r="B89" t="s">
        <v>173</v>
      </c>
      <c r="C89">
        <v>31.377559090945098</v>
      </c>
    </row>
    <row r="90" spans="1:3">
      <c r="A90" t="s">
        <v>593</v>
      </c>
      <c r="B90" t="s">
        <v>594</v>
      </c>
      <c r="C90">
        <v>39.5574412896542</v>
      </c>
    </row>
    <row r="91" spans="1:3">
      <c r="A91" t="s">
        <v>595</v>
      </c>
      <c r="B91" t="s">
        <v>594</v>
      </c>
      <c r="C91" t="s">
        <v>596</v>
      </c>
    </row>
    <row r="92" spans="1:3">
      <c r="A92" t="s">
        <v>597</v>
      </c>
      <c r="B92" t="s">
        <v>594</v>
      </c>
      <c r="C92" t="s">
        <v>596</v>
      </c>
    </row>
  </sheetData>
  <sortState xmlns:xlrd2="http://schemas.microsoft.com/office/spreadsheetml/2017/richdata2" ref="A2:C92">
    <sortCondition ref="C2:C92"/>
  </sortState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D8C3A-1A53-9D40-B69C-B4CCBE5DF16D}">
  <dimension ref="A1:CS113"/>
  <sheetViews>
    <sheetView zoomScaleNormal="100" workbookViewId="0">
      <selection activeCell="D12" sqref="D12"/>
    </sheetView>
  </sheetViews>
  <sheetFormatPr baseColWidth="10" defaultColWidth="11.5703125" defaultRowHeight="16"/>
  <cols>
    <col min="1" max="1" width="1.85546875" bestFit="1" customWidth="1"/>
    <col min="2" max="3" width="7.85546875" bestFit="1" customWidth="1"/>
    <col min="4" max="4" width="7.28515625" bestFit="1" customWidth="1"/>
    <col min="5" max="7" width="7.85546875" bestFit="1" customWidth="1"/>
    <col min="8" max="8" width="9" bestFit="1" customWidth="1"/>
    <col min="9" max="11" width="7.85546875" bestFit="1" customWidth="1"/>
    <col min="12" max="12" width="7.28515625" bestFit="1" customWidth="1"/>
    <col min="13" max="13" width="6.4257812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97" ht="17" thickBot="1"/>
    <row r="2" spans="1:97" ht="17" thickBot="1">
      <c r="A2" s="153" t="s">
        <v>598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3" t="s">
        <v>484</v>
      </c>
      <c r="P2" s="154"/>
      <c r="Q2" s="154"/>
      <c r="R2" s="154"/>
      <c r="S2" s="305"/>
      <c r="T2" s="306" t="s">
        <v>485</v>
      </c>
      <c r="U2" s="307"/>
      <c r="V2" s="307"/>
      <c r="W2" s="308"/>
    </row>
    <row r="3" spans="1:97" ht="18" thickBot="1">
      <c r="A3" s="154"/>
      <c r="B3" s="153">
        <v>1</v>
      </c>
      <c r="C3" s="153">
        <v>2</v>
      </c>
      <c r="D3" s="153">
        <v>3</v>
      </c>
      <c r="E3" s="153">
        <v>4</v>
      </c>
      <c r="F3" s="153">
        <v>5</v>
      </c>
      <c r="G3" s="153">
        <v>6</v>
      </c>
      <c r="H3" s="153">
        <v>7</v>
      </c>
      <c r="I3" s="153">
        <v>8</v>
      </c>
      <c r="J3" s="153">
        <v>9</v>
      </c>
      <c r="K3" s="153">
        <v>10</v>
      </c>
      <c r="L3" s="153">
        <v>11</v>
      </c>
      <c r="M3" s="153">
        <v>12</v>
      </c>
      <c r="N3" s="154"/>
      <c r="O3" s="309" t="s">
        <v>459</v>
      </c>
      <c r="P3" s="310" t="s">
        <v>486</v>
      </c>
      <c r="Q3" s="311" t="str">
        <f>$U$10 &amp;" rxn (+error)"</f>
        <v>91 rxn (+error)</v>
      </c>
      <c r="R3" s="154"/>
      <c r="S3" s="312"/>
      <c r="T3" s="154" t="s">
        <v>487</v>
      </c>
      <c r="U3" s="154" t="s">
        <v>488</v>
      </c>
      <c r="V3" s="154"/>
      <c r="W3" s="313"/>
    </row>
    <row r="4" spans="1:97">
      <c r="A4" s="153" t="s">
        <v>387</v>
      </c>
      <c r="B4" s="200" t="s">
        <v>250</v>
      </c>
      <c r="C4" s="3" t="s">
        <v>266</v>
      </c>
      <c r="D4" s="3" t="s">
        <v>279</v>
      </c>
      <c r="E4" s="3" t="s">
        <v>287</v>
      </c>
      <c r="F4" s="3" t="s">
        <v>295</v>
      </c>
      <c r="G4" s="3" t="s">
        <v>303</v>
      </c>
      <c r="H4" s="3" t="s">
        <v>311</v>
      </c>
      <c r="I4" s="3" t="s">
        <v>319</v>
      </c>
      <c r="J4" s="3" t="s">
        <v>327</v>
      </c>
      <c r="K4" s="3" t="s">
        <v>335</v>
      </c>
      <c r="L4" s="3" t="s">
        <v>343</v>
      </c>
      <c r="M4" s="314" t="s">
        <v>489</v>
      </c>
      <c r="N4" s="154"/>
      <c r="O4" s="315" t="s">
        <v>472</v>
      </c>
      <c r="P4" s="316">
        <v>5.7</v>
      </c>
      <c r="Q4" s="317">
        <f t="shared" ref="Q4:Q8" si="0">P4*$U$10*1.1</f>
        <v>570.57000000000005</v>
      </c>
      <c r="R4" s="154"/>
      <c r="S4" s="312"/>
      <c r="T4" s="307" t="s">
        <v>487</v>
      </c>
      <c r="U4" s="308" t="s">
        <v>490</v>
      </c>
      <c r="V4" s="154"/>
      <c r="W4" s="313"/>
    </row>
    <row r="5" spans="1:97">
      <c r="A5" s="153" t="s">
        <v>390</v>
      </c>
      <c r="B5" s="4" t="s">
        <v>252</v>
      </c>
      <c r="C5" s="1" t="s">
        <v>268</v>
      </c>
      <c r="D5" s="1" t="s">
        <v>280</v>
      </c>
      <c r="E5" s="1" t="s">
        <v>288</v>
      </c>
      <c r="F5" s="1" t="s">
        <v>296</v>
      </c>
      <c r="G5" s="1" t="s">
        <v>304</v>
      </c>
      <c r="H5" s="1" t="s">
        <v>312</v>
      </c>
      <c r="I5" s="1" t="s">
        <v>320</v>
      </c>
      <c r="J5" s="1" t="s">
        <v>328</v>
      </c>
      <c r="K5" s="1" t="s">
        <v>336</v>
      </c>
      <c r="L5" s="1" t="s">
        <v>344</v>
      </c>
      <c r="M5" s="318" t="s">
        <v>489</v>
      </c>
      <c r="N5" s="154"/>
      <c r="O5" s="345" t="s">
        <v>491</v>
      </c>
      <c r="P5" s="346">
        <v>0.03</v>
      </c>
      <c r="Q5" s="347">
        <f t="shared" si="0"/>
        <v>3.0030000000000001</v>
      </c>
      <c r="R5" s="154"/>
      <c r="S5" s="312"/>
      <c r="T5" s="154" t="s">
        <v>492</v>
      </c>
      <c r="U5" s="313" t="s">
        <v>493</v>
      </c>
      <c r="V5" s="154"/>
      <c r="W5" s="322" t="s">
        <v>494</v>
      </c>
    </row>
    <row r="6" spans="1:97" ht="17" thickBot="1">
      <c r="A6" s="153" t="s">
        <v>393</v>
      </c>
      <c r="B6" s="4" t="s">
        <v>254</v>
      </c>
      <c r="C6" s="1" t="s">
        <v>270</v>
      </c>
      <c r="D6" s="1" t="s">
        <v>281</v>
      </c>
      <c r="E6" s="1" t="s">
        <v>289</v>
      </c>
      <c r="F6" s="1" t="s">
        <v>297</v>
      </c>
      <c r="G6" s="1" t="s">
        <v>305</v>
      </c>
      <c r="H6" s="1" t="s">
        <v>313</v>
      </c>
      <c r="I6" s="1" t="s">
        <v>321</v>
      </c>
      <c r="J6" s="1" t="s">
        <v>329</v>
      </c>
      <c r="K6" s="1" t="s">
        <v>337</v>
      </c>
      <c r="L6" s="1" t="s">
        <v>345</v>
      </c>
      <c r="M6" s="318" t="s">
        <v>489</v>
      </c>
      <c r="N6" s="154"/>
      <c r="O6" s="319" t="s">
        <v>495</v>
      </c>
      <c r="P6" s="320">
        <v>7.5</v>
      </c>
      <c r="Q6" s="321">
        <f t="shared" si="0"/>
        <v>750.75000000000011</v>
      </c>
      <c r="R6" s="154"/>
      <c r="S6" s="312"/>
      <c r="T6" s="323" t="s">
        <v>496</v>
      </c>
      <c r="U6" s="324" t="s">
        <v>493</v>
      </c>
      <c r="V6" s="154"/>
      <c r="W6" s="313"/>
    </row>
    <row r="7" spans="1:97" ht="17" thickBot="1">
      <c r="A7" s="153" t="s">
        <v>397</v>
      </c>
      <c r="B7" s="4" t="s">
        <v>256</v>
      </c>
      <c r="C7" s="1" t="s">
        <v>272</v>
      </c>
      <c r="D7" s="1" t="s">
        <v>282</v>
      </c>
      <c r="E7" s="1" t="s">
        <v>290</v>
      </c>
      <c r="F7" s="1" t="s">
        <v>298</v>
      </c>
      <c r="G7" s="1" t="s">
        <v>306</v>
      </c>
      <c r="H7" s="1" t="s">
        <v>314</v>
      </c>
      <c r="I7" s="1" t="s">
        <v>322</v>
      </c>
      <c r="J7" s="1" t="s">
        <v>330</v>
      </c>
      <c r="K7" s="1" t="s">
        <v>338</v>
      </c>
      <c r="L7" s="1" t="s">
        <v>346</v>
      </c>
      <c r="M7" s="318"/>
      <c r="N7" s="154"/>
      <c r="O7" s="319" t="s">
        <v>497</v>
      </c>
      <c r="P7" s="320">
        <v>7.0000000000000007E-2</v>
      </c>
      <c r="Q7" s="321">
        <f t="shared" si="0"/>
        <v>7.0070000000000014</v>
      </c>
      <c r="R7" s="154"/>
      <c r="S7" s="325"/>
      <c r="T7" s="323"/>
      <c r="U7" s="323"/>
      <c r="V7" s="323"/>
      <c r="W7" s="324"/>
    </row>
    <row r="8" spans="1:97" ht="17" thickBot="1">
      <c r="A8" s="153" t="s">
        <v>401</v>
      </c>
      <c r="B8" s="4" t="s">
        <v>258</v>
      </c>
      <c r="C8" s="1" t="s">
        <v>274</v>
      </c>
      <c r="D8" s="1" t="s">
        <v>283</v>
      </c>
      <c r="E8" s="1" t="s">
        <v>291</v>
      </c>
      <c r="F8" s="1" t="s">
        <v>299</v>
      </c>
      <c r="G8" s="1" t="s">
        <v>307</v>
      </c>
      <c r="H8" s="1" t="s">
        <v>315</v>
      </c>
      <c r="I8" s="1" t="s">
        <v>323</v>
      </c>
      <c r="J8" s="1" t="s">
        <v>331</v>
      </c>
      <c r="K8" s="1" t="s">
        <v>339</v>
      </c>
      <c r="L8" s="1" t="s">
        <v>347</v>
      </c>
      <c r="M8" s="318"/>
      <c r="N8" s="154"/>
      <c r="O8" s="319" t="s">
        <v>498</v>
      </c>
      <c r="P8" s="320">
        <v>0.7</v>
      </c>
      <c r="Q8" s="321">
        <f t="shared" si="0"/>
        <v>70.070000000000007</v>
      </c>
      <c r="R8" s="154"/>
      <c r="S8" s="154"/>
      <c r="T8" s="154"/>
      <c r="U8" s="154"/>
      <c r="V8" s="154"/>
      <c r="W8" s="154"/>
    </row>
    <row r="9" spans="1:97" ht="17" thickBot="1">
      <c r="A9" s="153" t="s">
        <v>403</v>
      </c>
      <c r="B9" s="4" t="s">
        <v>260</v>
      </c>
      <c r="C9" s="1" t="s">
        <v>276</v>
      </c>
      <c r="D9" s="1" t="s">
        <v>284</v>
      </c>
      <c r="E9" s="1" t="s">
        <v>292</v>
      </c>
      <c r="F9" s="1" t="s">
        <v>300</v>
      </c>
      <c r="G9" s="1" t="s">
        <v>308</v>
      </c>
      <c r="H9" s="1" t="s">
        <v>316</v>
      </c>
      <c r="I9" s="1" t="s">
        <v>324</v>
      </c>
      <c r="J9" s="1" t="s">
        <v>332</v>
      </c>
      <c r="K9" s="1" t="s">
        <v>340</v>
      </c>
      <c r="L9" s="1" t="s">
        <v>348</v>
      </c>
      <c r="M9" s="318"/>
      <c r="N9" s="154"/>
      <c r="O9" s="327" t="s">
        <v>499</v>
      </c>
      <c r="P9" s="328">
        <v>1</v>
      </c>
      <c r="Q9" s="329" t="s">
        <v>500</v>
      </c>
      <c r="R9" s="154"/>
      <c r="S9" s="154"/>
      <c r="T9" s="154"/>
      <c r="U9" s="154"/>
      <c r="V9" s="154"/>
      <c r="W9" s="154"/>
    </row>
    <row r="10" spans="1:97" ht="17" thickBot="1">
      <c r="A10" s="153" t="s">
        <v>405</v>
      </c>
      <c r="B10" s="4" t="s">
        <v>262</v>
      </c>
      <c r="C10" s="1" t="s">
        <v>277</v>
      </c>
      <c r="D10" s="1" t="s">
        <v>285</v>
      </c>
      <c r="E10" s="1" t="s">
        <v>293</v>
      </c>
      <c r="F10" s="1" t="s">
        <v>301</v>
      </c>
      <c r="G10" s="1" t="s">
        <v>309</v>
      </c>
      <c r="H10" s="1" t="s">
        <v>317</v>
      </c>
      <c r="I10" s="1" t="s">
        <v>325</v>
      </c>
      <c r="J10" s="1" t="s">
        <v>333</v>
      </c>
      <c r="K10" s="1" t="s">
        <v>341</v>
      </c>
      <c r="L10" s="1" t="s">
        <v>349</v>
      </c>
      <c r="M10" s="326"/>
      <c r="N10" s="154"/>
      <c r="O10" s="332" t="s">
        <v>501</v>
      </c>
      <c r="P10" s="333">
        <f>SUM(P4:P9)</f>
        <v>15</v>
      </c>
      <c r="Q10" s="334">
        <f>SUM(Q4:Q8)</f>
        <v>1401.4000000000003</v>
      </c>
      <c r="R10" s="154"/>
      <c r="S10" s="154"/>
      <c r="T10" s="330" t="s">
        <v>502</v>
      </c>
      <c r="U10" s="249">
        <f>COUNTIF(B4:M11,"*")</f>
        <v>91</v>
      </c>
      <c r="V10" s="154"/>
      <c r="W10" s="154"/>
    </row>
    <row r="11" spans="1:97" ht="17" thickBot="1">
      <c r="A11" s="153" t="s">
        <v>409</v>
      </c>
      <c r="B11" s="5" t="s">
        <v>264</v>
      </c>
      <c r="C11" s="6" t="s">
        <v>278</v>
      </c>
      <c r="D11" s="6" t="s">
        <v>286</v>
      </c>
      <c r="E11" s="6" t="s">
        <v>294</v>
      </c>
      <c r="F11" s="6" t="s">
        <v>302</v>
      </c>
      <c r="G11" s="6" t="s">
        <v>310</v>
      </c>
      <c r="H11" s="6" t="s">
        <v>318</v>
      </c>
      <c r="I11" s="6" t="s">
        <v>326</v>
      </c>
      <c r="J11" s="6" t="s">
        <v>334</v>
      </c>
      <c r="K11" s="6" t="s">
        <v>342</v>
      </c>
      <c r="L11" s="6" t="s">
        <v>350</v>
      </c>
      <c r="M11" s="331"/>
      <c r="N11" s="154"/>
      <c r="O11" s="335"/>
      <c r="R11" s="154"/>
      <c r="S11" s="154"/>
      <c r="T11" s="154"/>
      <c r="U11" s="154"/>
      <c r="V11" s="154"/>
      <c r="W11" s="154"/>
    </row>
    <row r="12" spans="1:97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t="s">
        <v>503</v>
      </c>
      <c r="R12" s="154"/>
      <c r="S12" s="154"/>
      <c r="T12" s="154"/>
      <c r="U12" s="154"/>
      <c r="V12" s="154"/>
      <c r="W12" s="154"/>
    </row>
    <row r="16" spans="1:97">
      <c r="M16" s="348"/>
      <c r="Y16" s="348"/>
      <c r="AK16" s="348"/>
      <c r="AW16" s="348"/>
      <c r="BI16" s="348"/>
      <c r="BU16" s="348"/>
      <c r="CG16" s="348"/>
      <c r="CS16" s="348"/>
    </row>
    <row r="29" spans="2:2">
      <c r="B29" s="348"/>
    </row>
    <row r="41" spans="2:2">
      <c r="B41" s="348"/>
    </row>
    <row r="53" spans="2:2">
      <c r="B53" s="348"/>
    </row>
    <row r="65" spans="2:2">
      <c r="B65" s="348"/>
    </row>
    <row r="77" spans="2:2">
      <c r="B77" s="348"/>
    </row>
    <row r="89" spans="2:2">
      <c r="B89" s="348"/>
    </row>
    <row r="101" spans="2:2">
      <c r="B101" s="348"/>
    </row>
    <row r="113" spans="2:2">
      <c r="B113" s="348"/>
    </row>
  </sheetData>
  <pageMargins left="0.7" right="0.7" top="0.75" bottom="0.75" header="0.3" footer="0.3"/>
  <pageSetup scale="77" orientation="portrait" horizontalDpi="0" verticalDpi="0"/>
  <colBreaks count="1" manualBreakCount="1">
    <brk id="13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E955E-966A-584A-8F11-BA79EAC64C00}">
  <sheetPr>
    <pageSetUpPr fitToPage="1"/>
  </sheetPr>
  <dimension ref="A1:F92"/>
  <sheetViews>
    <sheetView workbookViewId="0">
      <selection activeCell="E2" sqref="E2:M23"/>
    </sheetView>
  </sheetViews>
  <sheetFormatPr baseColWidth="10" defaultColWidth="11.5703125" defaultRowHeight="16"/>
  <sheetData>
    <row r="1" spans="1:3">
      <c r="A1" s="81" t="s">
        <v>504</v>
      </c>
      <c r="B1" s="81" t="s">
        <v>232</v>
      </c>
      <c r="C1" s="81" t="s">
        <v>505</v>
      </c>
    </row>
    <row r="2" spans="1:3">
      <c r="A2" t="s">
        <v>543</v>
      </c>
      <c r="B2" t="s">
        <v>328</v>
      </c>
      <c r="C2">
        <v>27.442164664215401</v>
      </c>
    </row>
    <row r="3" spans="1:3">
      <c r="A3" t="s">
        <v>541</v>
      </c>
      <c r="B3" t="s">
        <v>332</v>
      </c>
      <c r="C3">
        <v>27.528629444126199</v>
      </c>
    </row>
    <row r="4" spans="1:3">
      <c r="A4" t="s">
        <v>515</v>
      </c>
      <c r="B4" t="s">
        <v>330</v>
      </c>
      <c r="C4">
        <v>28.144806054778599</v>
      </c>
    </row>
    <row r="5" spans="1:3">
      <c r="A5" t="s">
        <v>519</v>
      </c>
      <c r="B5" t="s">
        <v>308</v>
      </c>
      <c r="C5">
        <v>28.6266257773223</v>
      </c>
    </row>
    <row r="6" spans="1:3">
      <c r="A6" t="s">
        <v>512</v>
      </c>
      <c r="B6" t="s">
        <v>329</v>
      </c>
      <c r="C6">
        <v>28.767130361916699</v>
      </c>
    </row>
    <row r="7" spans="1:3">
      <c r="A7" t="s">
        <v>572</v>
      </c>
      <c r="B7" t="s">
        <v>344</v>
      </c>
      <c r="C7">
        <v>29.364164673245298</v>
      </c>
    </row>
    <row r="8" spans="1:3">
      <c r="A8" t="s">
        <v>506</v>
      </c>
      <c r="B8" t="s">
        <v>301</v>
      </c>
      <c r="C8">
        <v>29.508591378469799</v>
      </c>
    </row>
    <row r="9" spans="1:3">
      <c r="A9" t="s">
        <v>567</v>
      </c>
      <c r="B9" t="s">
        <v>331</v>
      </c>
      <c r="C9">
        <v>29.5875972997347</v>
      </c>
    </row>
    <row r="10" spans="1:3">
      <c r="A10" t="s">
        <v>517</v>
      </c>
      <c r="B10" t="s">
        <v>295</v>
      </c>
      <c r="C10">
        <v>29.659481528777999</v>
      </c>
    </row>
    <row r="11" spans="1:3">
      <c r="A11" t="s">
        <v>576</v>
      </c>
      <c r="B11" t="s">
        <v>345</v>
      </c>
      <c r="C11">
        <v>29.746729819666101</v>
      </c>
    </row>
    <row r="12" spans="1:3">
      <c r="A12" t="s">
        <v>558</v>
      </c>
      <c r="B12" t="s">
        <v>309</v>
      </c>
      <c r="C12">
        <v>29.9246434519854</v>
      </c>
    </row>
    <row r="13" spans="1:3">
      <c r="A13" t="s">
        <v>509</v>
      </c>
      <c r="B13" t="s">
        <v>300</v>
      </c>
      <c r="C13">
        <v>29.963480812209198</v>
      </c>
    </row>
    <row r="14" spans="1:3">
      <c r="A14" t="s">
        <v>553</v>
      </c>
      <c r="B14" t="s">
        <v>319</v>
      </c>
      <c r="C14">
        <v>30.021561866881001</v>
      </c>
    </row>
    <row r="15" spans="1:3">
      <c r="A15" t="s">
        <v>508</v>
      </c>
      <c r="B15" t="s">
        <v>327</v>
      </c>
      <c r="C15">
        <v>30.124154536381401</v>
      </c>
    </row>
    <row r="16" spans="1:3">
      <c r="A16" t="s">
        <v>524</v>
      </c>
      <c r="B16" t="s">
        <v>285</v>
      </c>
      <c r="C16">
        <v>30.136447404156002</v>
      </c>
    </row>
    <row r="17" spans="1:3">
      <c r="A17" t="s">
        <v>592</v>
      </c>
      <c r="B17" t="s">
        <v>325</v>
      </c>
      <c r="C17">
        <v>30.232796965060398</v>
      </c>
    </row>
    <row r="18" spans="1:3">
      <c r="A18" t="s">
        <v>514</v>
      </c>
      <c r="B18" t="s">
        <v>299</v>
      </c>
      <c r="C18">
        <v>30.236269208877101</v>
      </c>
    </row>
    <row r="19" spans="1:3">
      <c r="A19" t="s">
        <v>582</v>
      </c>
      <c r="B19" t="s">
        <v>321</v>
      </c>
      <c r="C19">
        <v>30.262769815615499</v>
      </c>
    </row>
    <row r="20" spans="1:3">
      <c r="A20" t="s">
        <v>513</v>
      </c>
      <c r="B20" t="s">
        <v>297</v>
      </c>
      <c r="C20">
        <v>30.2745474614762</v>
      </c>
    </row>
    <row r="21" spans="1:3">
      <c r="A21" t="s">
        <v>577</v>
      </c>
      <c r="B21" t="s">
        <v>346</v>
      </c>
      <c r="C21">
        <v>30.279890289825399</v>
      </c>
    </row>
    <row r="22" spans="1:3">
      <c r="A22" t="s">
        <v>584</v>
      </c>
      <c r="B22" t="s">
        <v>322</v>
      </c>
      <c r="C22">
        <v>30.3041078633496</v>
      </c>
    </row>
    <row r="23" spans="1:3">
      <c r="A23" t="s">
        <v>585</v>
      </c>
      <c r="B23" t="s">
        <v>324</v>
      </c>
      <c r="C23">
        <v>30.364027036264201</v>
      </c>
    </row>
    <row r="24" spans="1:3">
      <c r="A24" t="s">
        <v>527</v>
      </c>
      <c r="B24" t="s">
        <v>284</v>
      </c>
      <c r="C24">
        <v>30.4064647691315</v>
      </c>
    </row>
    <row r="25" spans="1:3">
      <c r="A25" s="349" t="s">
        <v>521</v>
      </c>
      <c r="B25" s="349" t="s">
        <v>296</v>
      </c>
      <c r="C25" s="349">
        <v>30.429567318488001</v>
      </c>
    </row>
    <row r="26" spans="1:3">
      <c r="A26" t="s">
        <v>518</v>
      </c>
      <c r="B26" t="s">
        <v>298</v>
      </c>
      <c r="C26">
        <v>30.5024855239696</v>
      </c>
    </row>
    <row r="27" spans="1:3">
      <c r="A27" t="s">
        <v>507</v>
      </c>
      <c r="B27" t="s">
        <v>289</v>
      </c>
      <c r="C27">
        <v>30.526752152281698</v>
      </c>
    </row>
    <row r="28" spans="1:3">
      <c r="A28" t="s">
        <v>516</v>
      </c>
      <c r="B28" t="s">
        <v>320</v>
      </c>
      <c r="C28">
        <v>30.5693902509203</v>
      </c>
    </row>
    <row r="29" spans="1:3">
      <c r="A29" t="s">
        <v>570</v>
      </c>
      <c r="B29" t="s">
        <v>341</v>
      </c>
      <c r="C29">
        <v>30.6029975403839</v>
      </c>
    </row>
    <row r="30" spans="1:3">
      <c r="A30" t="s">
        <v>580</v>
      </c>
      <c r="B30" t="s">
        <v>312</v>
      </c>
      <c r="C30">
        <v>30.629091054432799</v>
      </c>
    </row>
    <row r="31" spans="1:3">
      <c r="A31" t="s">
        <v>530</v>
      </c>
      <c r="B31" t="s">
        <v>310</v>
      </c>
      <c r="C31">
        <v>30.645408289318301</v>
      </c>
    </row>
    <row r="32" spans="1:3">
      <c r="A32" t="s">
        <v>538</v>
      </c>
      <c r="B32" t="s">
        <v>303</v>
      </c>
      <c r="C32">
        <v>30.685744058637901</v>
      </c>
    </row>
    <row r="33" spans="1:3">
      <c r="A33" t="s">
        <v>531</v>
      </c>
      <c r="B33" t="s">
        <v>302</v>
      </c>
      <c r="C33">
        <v>30.723975812836098</v>
      </c>
    </row>
    <row r="34" spans="1:3">
      <c r="A34" t="s">
        <v>520</v>
      </c>
      <c r="B34" t="s">
        <v>305</v>
      </c>
      <c r="C34">
        <v>30.7680943290984</v>
      </c>
    </row>
    <row r="35" spans="1:3">
      <c r="A35" t="s">
        <v>536</v>
      </c>
      <c r="B35" t="s">
        <v>306</v>
      </c>
      <c r="C35">
        <v>30.783495631171299</v>
      </c>
    </row>
    <row r="36" spans="1:3">
      <c r="A36" t="s">
        <v>542</v>
      </c>
      <c r="B36" t="s">
        <v>311</v>
      </c>
      <c r="C36">
        <v>30.796637180580898</v>
      </c>
    </row>
    <row r="37" spans="1:3">
      <c r="A37" t="s">
        <v>523</v>
      </c>
      <c r="B37" t="s">
        <v>326</v>
      </c>
      <c r="C37">
        <v>30.8075201162534</v>
      </c>
    </row>
    <row r="38" spans="1:3">
      <c r="A38" t="s">
        <v>522</v>
      </c>
      <c r="B38" t="s">
        <v>283</v>
      </c>
      <c r="C38">
        <v>30.898669615232802</v>
      </c>
    </row>
    <row r="39" spans="1:3">
      <c r="A39" t="s">
        <v>552</v>
      </c>
      <c r="B39" t="s">
        <v>286</v>
      </c>
      <c r="C39">
        <v>30.920957498214101</v>
      </c>
    </row>
    <row r="40" spans="1:3">
      <c r="A40" t="s">
        <v>551</v>
      </c>
      <c r="B40" t="s">
        <v>337</v>
      </c>
      <c r="C40">
        <v>30.9645019507679</v>
      </c>
    </row>
    <row r="41" spans="1:3">
      <c r="A41" t="s">
        <v>559</v>
      </c>
      <c r="B41" t="s">
        <v>274</v>
      </c>
      <c r="C41">
        <v>31.001283263093701</v>
      </c>
    </row>
    <row r="42" spans="1:3">
      <c r="A42" t="s">
        <v>581</v>
      </c>
      <c r="B42" t="s">
        <v>279</v>
      </c>
      <c r="C42">
        <v>31.006862046042698</v>
      </c>
    </row>
    <row r="43" spans="1:3">
      <c r="A43" t="s">
        <v>537</v>
      </c>
      <c r="B43" t="s">
        <v>294</v>
      </c>
      <c r="C43">
        <v>31.0233327736197</v>
      </c>
    </row>
    <row r="44" spans="1:3">
      <c r="A44" t="s">
        <v>586</v>
      </c>
      <c r="B44" t="s">
        <v>339</v>
      </c>
      <c r="C44">
        <v>31.0410149488042</v>
      </c>
    </row>
    <row r="45" spans="1:3">
      <c r="A45" s="349" t="s">
        <v>532</v>
      </c>
      <c r="B45" s="349" t="s">
        <v>292</v>
      </c>
      <c r="C45" s="349">
        <v>31.177293020616599</v>
      </c>
    </row>
    <row r="46" spans="1:3">
      <c r="A46" t="s">
        <v>590</v>
      </c>
      <c r="B46" t="s">
        <v>323</v>
      </c>
      <c r="C46">
        <v>31.1786623271047</v>
      </c>
    </row>
    <row r="47" spans="1:3">
      <c r="A47" t="s">
        <v>511</v>
      </c>
      <c r="B47" t="s">
        <v>291</v>
      </c>
      <c r="C47">
        <v>31.208682235793098</v>
      </c>
    </row>
    <row r="48" spans="1:3">
      <c r="A48" t="s">
        <v>568</v>
      </c>
      <c r="B48" t="s">
        <v>343</v>
      </c>
      <c r="C48">
        <v>31.2146155194689</v>
      </c>
    </row>
    <row r="49" spans="1:3">
      <c r="A49" t="s">
        <v>534</v>
      </c>
      <c r="B49" t="s">
        <v>334</v>
      </c>
      <c r="C49">
        <v>31.218615867574101</v>
      </c>
    </row>
    <row r="50" spans="1:3">
      <c r="A50" t="s">
        <v>589</v>
      </c>
      <c r="B50" t="s">
        <v>316</v>
      </c>
      <c r="C50">
        <v>31.226092806805401</v>
      </c>
    </row>
    <row r="51" spans="1:3">
      <c r="A51" t="s">
        <v>550</v>
      </c>
      <c r="B51" t="s">
        <v>282</v>
      </c>
      <c r="C51">
        <v>31.247049700848201</v>
      </c>
    </row>
    <row r="52" spans="1:3">
      <c r="A52" t="s">
        <v>579</v>
      </c>
      <c r="B52" t="s">
        <v>348</v>
      </c>
      <c r="C52">
        <v>31.2593180407132</v>
      </c>
    </row>
    <row r="53" spans="1:3">
      <c r="A53" t="s">
        <v>529</v>
      </c>
      <c r="B53" t="s">
        <v>333</v>
      </c>
      <c r="C53">
        <v>31.283032206409398</v>
      </c>
    </row>
    <row r="54" spans="1:3">
      <c r="A54" t="s">
        <v>560</v>
      </c>
      <c r="B54" t="s">
        <v>336</v>
      </c>
      <c r="C54">
        <v>31.379012493419602</v>
      </c>
    </row>
    <row r="55" spans="1:3">
      <c r="A55" t="s">
        <v>587</v>
      </c>
      <c r="B55" t="s">
        <v>254</v>
      </c>
      <c r="C55">
        <v>31.404345699193399</v>
      </c>
    </row>
    <row r="56" spans="1:3">
      <c r="A56" t="s">
        <v>554</v>
      </c>
      <c r="B56" t="s">
        <v>290</v>
      </c>
      <c r="C56">
        <v>31.447415548520599</v>
      </c>
    </row>
    <row r="57" spans="1:3">
      <c r="A57" t="s">
        <v>556</v>
      </c>
      <c r="B57" t="s">
        <v>335</v>
      </c>
      <c r="C57">
        <v>31.461047303742902</v>
      </c>
    </row>
    <row r="58" spans="1:3">
      <c r="A58" t="s">
        <v>533</v>
      </c>
      <c r="B58" t="s">
        <v>293</v>
      </c>
      <c r="C58">
        <v>31.528825178703901</v>
      </c>
    </row>
    <row r="59" spans="1:3">
      <c r="A59" t="s">
        <v>525</v>
      </c>
      <c r="B59" t="s">
        <v>307</v>
      </c>
      <c r="C59">
        <v>31.535922415285</v>
      </c>
    </row>
    <row r="60" spans="1:3">
      <c r="A60" t="s">
        <v>547</v>
      </c>
      <c r="B60" t="s">
        <v>342</v>
      </c>
      <c r="C60">
        <v>31.605379571093799</v>
      </c>
    </row>
    <row r="61" spans="1:3">
      <c r="A61" t="s">
        <v>573</v>
      </c>
      <c r="B61" t="s">
        <v>338</v>
      </c>
      <c r="C61">
        <v>31.613177841035299</v>
      </c>
    </row>
    <row r="62" spans="1:3">
      <c r="A62" t="s">
        <v>528</v>
      </c>
      <c r="B62" t="s">
        <v>304</v>
      </c>
      <c r="C62">
        <v>31.621954461498099</v>
      </c>
    </row>
    <row r="63" spans="1:3">
      <c r="A63" t="s">
        <v>545</v>
      </c>
      <c r="B63" t="s">
        <v>349</v>
      </c>
      <c r="C63">
        <v>31.633317691362901</v>
      </c>
    </row>
    <row r="64" spans="1:3">
      <c r="A64" t="s">
        <v>566</v>
      </c>
      <c r="B64" t="s">
        <v>281</v>
      </c>
      <c r="C64">
        <v>31.715512159982701</v>
      </c>
    </row>
    <row r="65" spans="1:3">
      <c r="A65" t="s">
        <v>571</v>
      </c>
      <c r="B65" t="s">
        <v>277</v>
      </c>
      <c r="C65">
        <v>31.718538289449501</v>
      </c>
    </row>
    <row r="66" spans="1:3">
      <c r="A66" t="s">
        <v>564</v>
      </c>
      <c r="B66" t="s">
        <v>272</v>
      </c>
      <c r="C66">
        <v>31.750267343507499</v>
      </c>
    </row>
    <row r="67" spans="1:3">
      <c r="A67" t="s">
        <v>563</v>
      </c>
      <c r="B67" t="s">
        <v>268</v>
      </c>
      <c r="C67">
        <v>31.763417383436099</v>
      </c>
    </row>
    <row r="68" spans="1:3">
      <c r="A68" t="s">
        <v>510</v>
      </c>
      <c r="B68" t="s">
        <v>288</v>
      </c>
      <c r="C68">
        <v>31.829128386269701</v>
      </c>
    </row>
    <row r="69" spans="1:3">
      <c r="A69" t="s">
        <v>549</v>
      </c>
      <c r="B69" t="s">
        <v>276</v>
      </c>
      <c r="C69">
        <v>31.836928863329</v>
      </c>
    </row>
    <row r="70" spans="1:3">
      <c r="A70" t="s">
        <v>544</v>
      </c>
      <c r="B70" t="s">
        <v>318</v>
      </c>
      <c r="C70">
        <v>32.138928920002598</v>
      </c>
    </row>
    <row r="71" spans="1:3">
      <c r="A71" t="s">
        <v>578</v>
      </c>
      <c r="B71" t="s">
        <v>340</v>
      </c>
      <c r="C71">
        <v>32.1997104071569</v>
      </c>
    </row>
    <row r="72" spans="1:3">
      <c r="A72" t="s">
        <v>555</v>
      </c>
      <c r="B72" t="s">
        <v>350</v>
      </c>
      <c r="C72">
        <v>32.261063803823497</v>
      </c>
    </row>
    <row r="73" spans="1:3">
      <c r="A73" t="s">
        <v>562</v>
      </c>
      <c r="B73" t="s">
        <v>260</v>
      </c>
      <c r="C73">
        <v>32.3069472815274</v>
      </c>
    </row>
    <row r="74" spans="1:3">
      <c r="A74" t="s">
        <v>539</v>
      </c>
      <c r="B74" t="s">
        <v>317</v>
      </c>
      <c r="C74">
        <v>32.308582170446499</v>
      </c>
    </row>
    <row r="75" spans="1:3">
      <c r="A75" t="s">
        <v>557</v>
      </c>
      <c r="B75" t="s">
        <v>280</v>
      </c>
      <c r="C75">
        <v>32.317259897944801</v>
      </c>
    </row>
    <row r="76" spans="1:3">
      <c r="A76" t="s">
        <v>588</v>
      </c>
      <c r="B76" t="s">
        <v>314</v>
      </c>
      <c r="C76">
        <v>32.3376002116119</v>
      </c>
    </row>
    <row r="77" spans="1:3">
      <c r="A77" t="s">
        <v>561</v>
      </c>
      <c r="B77" t="s">
        <v>313</v>
      </c>
      <c r="C77">
        <v>32.362281838547602</v>
      </c>
    </row>
    <row r="78" spans="1:3">
      <c r="A78" t="s">
        <v>540</v>
      </c>
      <c r="B78" t="s">
        <v>258</v>
      </c>
      <c r="C78">
        <v>32.418044663940698</v>
      </c>
    </row>
    <row r="79" spans="1:3">
      <c r="A79" t="s">
        <v>535</v>
      </c>
      <c r="B79" t="s">
        <v>347</v>
      </c>
      <c r="C79">
        <v>32.424883195983597</v>
      </c>
    </row>
    <row r="80" spans="1:3">
      <c r="A80" t="s">
        <v>583</v>
      </c>
      <c r="B80" t="s">
        <v>278</v>
      </c>
      <c r="C80">
        <v>32.506712272211502</v>
      </c>
    </row>
    <row r="81" spans="1:6">
      <c r="A81" t="s">
        <v>574</v>
      </c>
      <c r="B81" t="s">
        <v>315</v>
      </c>
      <c r="C81">
        <v>32.580399850659099</v>
      </c>
    </row>
    <row r="82" spans="1:6">
      <c r="A82" t="s">
        <v>546</v>
      </c>
      <c r="B82" t="s">
        <v>287</v>
      </c>
      <c r="C82">
        <v>32.777494651366801</v>
      </c>
      <c r="F82" s="349" t="s">
        <v>296</v>
      </c>
    </row>
    <row r="83" spans="1:6">
      <c r="A83" t="s">
        <v>548</v>
      </c>
      <c r="B83" t="s">
        <v>250</v>
      </c>
      <c r="C83">
        <v>32.785498626253201</v>
      </c>
      <c r="F83" s="349" t="s">
        <v>292</v>
      </c>
    </row>
    <row r="84" spans="1:6">
      <c r="A84" t="s">
        <v>575</v>
      </c>
      <c r="B84" t="s">
        <v>264</v>
      </c>
      <c r="C84">
        <v>32.895381951237397</v>
      </c>
      <c r="F84" s="349" t="s">
        <v>252</v>
      </c>
    </row>
    <row r="85" spans="1:6">
      <c r="A85" s="349" t="s">
        <v>526</v>
      </c>
      <c r="B85" s="349" t="s">
        <v>252</v>
      </c>
      <c r="C85" s="349">
        <v>33.120468770350499</v>
      </c>
      <c r="F85" s="349" t="s">
        <v>256</v>
      </c>
    </row>
    <row r="86" spans="1:6">
      <c r="A86" t="s">
        <v>569</v>
      </c>
      <c r="B86" t="s">
        <v>266</v>
      </c>
      <c r="C86">
        <v>33.1551714255503</v>
      </c>
    </row>
    <row r="87" spans="1:6">
      <c r="A87" t="s">
        <v>565</v>
      </c>
      <c r="B87" t="s">
        <v>270</v>
      </c>
      <c r="C87">
        <v>33.371487454734599</v>
      </c>
    </row>
    <row r="88" spans="1:6">
      <c r="A88" t="s">
        <v>17</v>
      </c>
      <c r="B88" t="s">
        <v>262</v>
      </c>
      <c r="C88">
        <v>33.964067515583103</v>
      </c>
    </row>
    <row r="89" spans="1:6">
      <c r="A89" s="349" t="s">
        <v>591</v>
      </c>
      <c r="B89" s="349" t="s">
        <v>256</v>
      </c>
      <c r="C89" s="349">
        <v>34.966200092525497</v>
      </c>
    </row>
    <row r="90" spans="1:6">
      <c r="A90" t="s">
        <v>595</v>
      </c>
      <c r="B90" t="s">
        <v>594</v>
      </c>
      <c r="C90" t="s">
        <v>596</v>
      </c>
    </row>
    <row r="91" spans="1:6">
      <c r="A91" t="s">
        <v>597</v>
      </c>
      <c r="B91" t="s">
        <v>594</v>
      </c>
      <c r="C91" t="s">
        <v>596</v>
      </c>
    </row>
    <row r="92" spans="1:6">
      <c r="A92" t="s">
        <v>593</v>
      </c>
      <c r="B92" t="s">
        <v>594</v>
      </c>
      <c r="C92" t="s">
        <v>596</v>
      </c>
    </row>
  </sheetData>
  <sortState xmlns:xlrd2="http://schemas.microsoft.com/office/spreadsheetml/2017/richdata2" ref="A2:C92">
    <sortCondition ref="C2:C92"/>
  </sortState>
  <pageMargins left="0.7" right="0.7" top="0.75" bottom="0.75" header="0.3" footer="0.3"/>
  <pageSetup scale="46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3DEE-29B3-E94F-A06E-190867A4AB32}">
  <dimension ref="A1:W12"/>
  <sheetViews>
    <sheetView zoomScaleNormal="100" workbookViewId="0">
      <selection activeCell="I11" sqref="I11"/>
    </sheetView>
  </sheetViews>
  <sheetFormatPr baseColWidth="10" defaultColWidth="11.5703125" defaultRowHeight="16"/>
  <cols>
    <col min="1" max="1" width="1.85546875" bestFit="1" customWidth="1"/>
    <col min="2" max="5" width="9" bestFit="1" customWidth="1"/>
    <col min="6" max="9" width="12.28515625" bestFit="1" customWidth="1"/>
    <col min="10" max="10" width="8.7109375" bestFit="1" customWidth="1"/>
    <col min="11" max="12" width="13.7109375" bestFit="1" customWidth="1"/>
    <col min="13" max="13" width="6.4257812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23" ht="17" thickBot="1"/>
    <row r="2" spans="1:23" ht="17" thickBot="1">
      <c r="A2" s="336" t="s">
        <v>599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3" t="s">
        <v>484</v>
      </c>
      <c r="P2" s="154"/>
      <c r="Q2" s="154"/>
      <c r="R2" s="154"/>
      <c r="S2" s="305"/>
      <c r="T2" s="306" t="s">
        <v>485</v>
      </c>
      <c r="U2" s="307"/>
      <c r="V2" s="307"/>
      <c r="W2" s="308"/>
    </row>
    <row r="3" spans="1:23" ht="18" thickBot="1">
      <c r="A3" s="154"/>
      <c r="B3" s="153">
        <v>1</v>
      </c>
      <c r="C3" s="153">
        <v>2</v>
      </c>
      <c r="D3" s="153">
        <v>3</v>
      </c>
      <c r="E3" s="153">
        <v>4</v>
      </c>
      <c r="F3" s="153">
        <v>5</v>
      </c>
      <c r="G3" s="153">
        <v>6</v>
      </c>
      <c r="H3" s="153">
        <v>7</v>
      </c>
      <c r="I3" s="153">
        <v>8</v>
      </c>
      <c r="J3" s="153">
        <v>9</v>
      </c>
      <c r="K3" s="153">
        <v>10</v>
      </c>
      <c r="L3" s="153">
        <v>11</v>
      </c>
      <c r="M3" s="153">
        <v>12</v>
      </c>
      <c r="N3" s="154"/>
      <c r="O3" s="309" t="s">
        <v>459</v>
      </c>
      <c r="P3" s="310" t="s">
        <v>486</v>
      </c>
      <c r="Q3" s="311" t="str">
        <f>$U$10 &amp;" rxn (+error)"</f>
        <v>70 rxn (+error)</v>
      </c>
      <c r="R3" s="154"/>
      <c r="S3" s="312"/>
      <c r="T3" s="154" t="s">
        <v>487</v>
      </c>
      <c r="U3" s="154" t="s">
        <v>488</v>
      </c>
      <c r="V3" s="154"/>
      <c r="W3" s="313"/>
    </row>
    <row r="4" spans="1:23">
      <c r="A4" s="153" t="s">
        <v>387</v>
      </c>
      <c r="B4" s="200" t="s">
        <v>359</v>
      </c>
      <c r="C4" s="3" t="s">
        <v>364</v>
      </c>
      <c r="D4" s="3" t="s">
        <v>369</v>
      </c>
      <c r="E4" s="3" t="s">
        <v>374</v>
      </c>
      <c r="F4" s="3" t="s">
        <v>379</v>
      </c>
      <c r="G4" s="3" t="s">
        <v>249</v>
      </c>
      <c r="H4" s="3" t="s">
        <v>259</v>
      </c>
      <c r="I4" s="3" t="s">
        <v>269</v>
      </c>
      <c r="J4" s="3" t="s">
        <v>420</v>
      </c>
      <c r="K4" s="3" t="s">
        <v>421</v>
      </c>
      <c r="L4" s="3" t="s">
        <v>600</v>
      </c>
      <c r="M4" s="314" t="s">
        <v>489</v>
      </c>
      <c r="N4" s="154"/>
      <c r="O4" s="315" t="s">
        <v>472</v>
      </c>
      <c r="P4" s="316">
        <v>5.7</v>
      </c>
      <c r="Q4" s="317">
        <f t="shared" ref="Q4:Q8" si="0">P4*$U$10*1.1</f>
        <v>438.90000000000003</v>
      </c>
      <c r="R4" s="154"/>
      <c r="S4" s="312"/>
      <c r="T4" s="307" t="s">
        <v>487</v>
      </c>
      <c r="U4" s="308" t="s">
        <v>490</v>
      </c>
      <c r="V4" s="154"/>
      <c r="W4" s="313"/>
    </row>
    <row r="5" spans="1:23">
      <c r="A5" s="153" t="s">
        <v>390</v>
      </c>
      <c r="B5" s="4" t="s">
        <v>360</v>
      </c>
      <c r="C5" s="1" t="s">
        <v>365</v>
      </c>
      <c r="D5" s="1" t="s">
        <v>370</v>
      </c>
      <c r="E5" s="1" t="s">
        <v>375</v>
      </c>
      <c r="F5" s="1" t="s">
        <v>380</v>
      </c>
      <c r="G5" s="1" t="s">
        <v>251</v>
      </c>
      <c r="H5" s="1" t="s">
        <v>261</v>
      </c>
      <c r="I5" s="1" t="s">
        <v>271</v>
      </c>
      <c r="J5" s="1" t="s">
        <v>423</v>
      </c>
      <c r="K5" s="1" t="s">
        <v>424</v>
      </c>
      <c r="L5" s="339"/>
      <c r="M5" s="318" t="s">
        <v>489</v>
      </c>
      <c r="N5" s="154"/>
      <c r="O5" s="345" t="s">
        <v>491</v>
      </c>
      <c r="P5" s="346">
        <v>0.03</v>
      </c>
      <c r="Q5" s="347">
        <f t="shared" si="0"/>
        <v>2.3100000000000005</v>
      </c>
      <c r="R5" s="154"/>
      <c r="S5" s="312"/>
      <c r="T5" s="154" t="s">
        <v>492</v>
      </c>
      <c r="U5" s="313" t="s">
        <v>493</v>
      </c>
      <c r="V5" s="154"/>
      <c r="W5" s="322" t="s">
        <v>494</v>
      </c>
    </row>
    <row r="6" spans="1:23" ht="17" thickBot="1">
      <c r="A6" s="153" t="s">
        <v>393</v>
      </c>
      <c r="B6" s="4" t="s">
        <v>361</v>
      </c>
      <c r="C6" s="1" t="s">
        <v>366</v>
      </c>
      <c r="D6" s="1" t="s">
        <v>371</v>
      </c>
      <c r="E6" s="1" t="s">
        <v>376</v>
      </c>
      <c r="F6" s="1" t="s">
        <v>242</v>
      </c>
      <c r="G6" s="1" t="s">
        <v>253</v>
      </c>
      <c r="H6" s="1" t="s">
        <v>263</v>
      </c>
      <c r="I6" s="1" t="s">
        <v>273</v>
      </c>
      <c r="J6" s="1" t="s">
        <v>425</v>
      </c>
      <c r="K6" s="1" t="s">
        <v>426</v>
      </c>
      <c r="L6" s="339"/>
      <c r="M6" s="318" t="s">
        <v>489</v>
      </c>
      <c r="N6" s="154"/>
      <c r="O6" s="319" t="s">
        <v>495</v>
      </c>
      <c r="P6" s="320">
        <v>7.5</v>
      </c>
      <c r="Q6" s="321">
        <f t="shared" si="0"/>
        <v>577.5</v>
      </c>
      <c r="R6" s="154"/>
      <c r="S6" s="312"/>
      <c r="T6" s="323" t="s">
        <v>496</v>
      </c>
      <c r="U6" s="324" t="s">
        <v>493</v>
      </c>
      <c r="V6" s="154"/>
      <c r="W6" s="313"/>
    </row>
    <row r="7" spans="1:23" ht="17" thickBot="1">
      <c r="A7" s="153" t="s">
        <v>397</v>
      </c>
      <c r="B7" s="4" t="s">
        <v>362</v>
      </c>
      <c r="C7" s="1" t="s">
        <v>367</v>
      </c>
      <c r="D7" s="1" t="s">
        <v>372</v>
      </c>
      <c r="E7" s="1" t="s">
        <v>377</v>
      </c>
      <c r="F7" s="1" t="s">
        <v>245</v>
      </c>
      <c r="G7" s="1" t="s">
        <v>255</v>
      </c>
      <c r="H7" s="1" t="s">
        <v>265</v>
      </c>
      <c r="I7" s="1" t="s">
        <v>275</v>
      </c>
      <c r="J7" s="1" t="s">
        <v>427</v>
      </c>
      <c r="K7" s="1" t="s">
        <v>428</v>
      </c>
      <c r="L7" s="339"/>
      <c r="M7" s="341"/>
      <c r="N7" s="154"/>
      <c r="O7" s="319" t="s">
        <v>497</v>
      </c>
      <c r="P7" s="320">
        <v>7.0000000000000007E-2</v>
      </c>
      <c r="Q7" s="321">
        <f t="shared" si="0"/>
        <v>5.3900000000000006</v>
      </c>
      <c r="R7" s="154"/>
      <c r="S7" s="325"/>
      <c r="T7" s="323"/>
      <c r="U7" s="323"/>
      <c r="V7" s="323"/>
      <c r="W7" s="324"/>
    </row>
    <row r="8" spans="1:23" ht="17" thickBot="1">
      <c r="A8" s="153" t="s">
        <v>401</v>
      </c>
      <c r="B8" s="337" t="s">
        <v>363</v>
      </c>
      <c r="C8" s="2" t="s">
        <v>368</v>
      </c>
      <c r="D8" s="2" t="s">
        <v>373</v>
      </c>
      <c r="E8" s="2" t="s">
        <v>378</v>
      </c>
      <c r="F8" s="2" t="s">
        <v>247</v>
      </c>
      <c r="G8" s="2" t="s">
        <v>257</v>
      </c>
      <c r="H8" s="2" t="s">
        <v>267</v>
      </c>
      <c r="I8" s="2" t="s">
        <v>429</v>
      </c>
      <c r="J8" s="1" t="s">
        <v>430</v>
      </c>
      <c r="K8" s="1" t="s">
        <v>422</v>
      </c>
      <c r="L8" s="339"/>
      <c r="M8" s="341"/>
      <c r="N8" s="154"/>
      <c r="O8" s="319" t="s">
        <v>498</v>
      </c>
      <c r="P8" s="320">
        <v>0.7</v>
      </c>
      <c r="Q8" s="321">
        <f t="shared" si="0"/>
        <v>53.900000000000006</v>
      </c>
      <c r="R8" s="154"/>
      <c r="S8" s="154"/>
      <c r="T8" s="154"/>
      <c r="U8" s="154"/>
      <c r="V8" s="154"/>
      <c r="W8" s="154"/>
    </row>
    <row r="9" spans="1:23" ht="17" thickBot="1">
      <c r="A9" s="153" t="s">
        <v>403</v>
      </c>
      <c r="B9" s="338"/>
      <c r="C9" s="339"/>
      <c r="D9" s="339"/>
      <c r="E9" s="339"/>
      <c r="F9" s="339"/>
      <c r="G9" s="339"/>
      <c r="H9" s="339"/>
      <c r="I9" s="339"/>
      <c r="J9" s="340"/>
      <c r="K9" s="339"/>
      <c r="L9" s="339"/>
      <c r="M9" s="341"/>
      <c r="N9" s="154"/>
      <c r="O9" s="327" t="s">
        <v>499</v>
      </c>
      <c r="P9" s="328">
        <v>1</v>
      </c>
      <c r="Q9" s="329" t="s">
        <v>500</v>
      </c>
      <c r="R9" s="154"/>
      <c r="S9" s="154"/>
      <c r="T9" s="154"/>
      <c r="U9" s="154"/>
      <c r="V9" s="154"/>
      <c r="W9" s="154"/>
    </row>
    <row r="10" spans="1:23" ht="17" thickBot="1">
      <c r="A10" s="153" t="s">
        <v>405</v>
      </c>
      <c r="B10" s="24" t="s">
        <v>389</v>
      </c>
      <c r="C10" s="7" t="s">
        <v>392</v>
      </c>
      <c r="D10" s="7" t="s">
        <v>396</v>
      </c>
      <c r="E10" s="7" t="s">
        <v>400</v>
      </c>
      <c r="F10" s="7" t="s">
        <v>240</v>
      </c>
      <c r="G10" s="7" t="s">
        <v>244</v>
      </c>
      <c r="H10" s="7" t="s">
        <v>246</v>
      </c>
      <c r="I10" s="7" t="s">
        <v>248</v>
      </c>
      <c r="J10" s="339"/>
      <c r="K10" s="339"/>
      <c r="L10" s="339"/>
      <c r="M10" s="342"/>
      <c r="N10" s="154"/>
      <c r="O10" s="332" t="s">
        <v>501</v>
      </c>
      <c r="P10" s="333">
        <f>SUM(P4:P9)</f>
        <v>15</v>
      </c>
      <c r="Q10" s="334">
        <f>SUM(Q4:Q8)</f>
        <v>1078.0000000000002</v>
      </c>
      <c r="R10" s="154"/>
      <c r="S10" s="154"/>
      <c r="T10" s="330" t="s">
        <v>502</v>
      </c>
      <c r="U10" s="249">
        <f>COUNTIF(B4:M11,"*")</f>
        <v>70</v>
      </c>
      <c r="V10" s="154"/>
      <c r="W10" s="154"/>
    </row>
    <row r="11" spans="1:23" ht="17" thickBot="1">
      <c r="A11" s="153" t="s">
        <v>409</v>
      </c>
      <c r="B11" s="5" t="s">
        <v>351</v>
      </c>
      <c r="C11" s="6" t="s">
        <v>352</v>
      </c>
      <c r="D11" s="6" t="s">
        <v>353</v>
      </c>
      <c r="E11" s="6" t="s">
        <v>354</v>
      </c>
      <c r="F11" s="6" t="s">
        <v>355</v>
      </c>
      <c r="G11" s="6" t="s">
        <v>356</v>
      </c>
      <c r="H11" s="6" t="s">
        <v>357</v>
      </c>
      <c r="I11" s="6" t="s">
        <v>358</v>
      </c>
      <c r="J11" s="343"/>
      <c r="K11" s="343"/>
      <c r="L11" s="343"/>
      <c r="M11" s="344"/>
      <c r="N11" s="154"/>
      <c r="O11" s="335"/>
      <c r="R11" s="154"/>
      <c r="S11" s="154"/>
      <c r="T11" s="154"/>
      <c r="U11" s="154"/>
      <c r="V11" s="154"/>
      <c r="W11" s="154"/>
    </row>
    <row r="12" spans="1:23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t="s">
        <v>503</v>
      </c>
      <c r="R12" s="154"/>
      <c r="S12" s="154"/>
      <c r="T12" s="154"/>
      <c r="U12" s="154"/>
      <c r="V12" s="154"/>
      <c r="W12" s="154"/>
    </row>
  </sheetData>
  <pageMargins left="0.7" right="0.7" top="0.75" bottom="0.75" header="0.3" footer="0.3"/>
  <pageSetup scale="56" orientation="portrait" horizontalDpi="0" verticalDpi="0"/>
  <colBreaks count="1" manualBreakCount="1">
    <brk id="13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9AF5-F60E-7344-896F-06E2FE52D276}">
  <sheetPr>
    <pageSetUpPr fitToPage="1"/>
  </sheetPr>
  <dimension ref="A1:C71"/>
  <sheetViews>
    <sheetView topLeftCell="A32" workbookViewId="0">
      <selection activeCell="B5" sqref="B5:B16"/>
    </sheetView>
  </sheetViews>
  <sheetFormatPr baseColWidth="10" defaultColWidth="11.5703125" defaultRowHeight="16"/>
  <cols>
    <col min="2" max="2" width="15.42578125" customWidth="1"/>
  </cols>
  <sheetData>
    <row r="1" spans="1:3">
      <c r="A1" s="81" t="s">
        <v>504</v>
      </c>
      <c r="B1" s="81" t="s">
        <v>232</v>
      </c>
      <c r="C1" s="81" t="s">
        <v>505</v>
      </c>
    </row>
    <row r="2" spans="1:3">
      <c r="A2" t="s">
        <v>597</v>
      </c>
      <c r="B2" t="s">
        <v>594</v>
      </c>
      <c r="C2" t="s">
        <v>596</v>
      </c>
    </row>
    <row r="3" spans="1:3">
      <c r="A3" t="s">
        <v>593</v>
      </c>
      <c r="B3" t="s">
        <v>594</v>
      </c>
      <c r="C3">
        <v>39.433179304939003</v>
      </c>
    </row>
    <row r="4" spans="1:3">
      <c r="A4" t="s">
        <v>595</v>
      </c>
      <c r="B4" t="s">
        <v>594</v>
      </c>
      <c r="C4">
        <v>37.150640874354004</v>
      </c>
    </row>
    <row r="5" spans="1:3">
      <c r="A5" s="349" t="s">
        <v>586</v>
      </c>
      <c r="B5" s="349" t="s">
        <v>422</v>
      </c>
      <c r="C5" s="349">
        <v>34.854458661201697</v>
      </c>
    </row>
    <row r="6" spans="1:3">
      <c r="A6" t="s">
        <v>574</v>
      </c>
      <c r="B6" t="s">
        <v>267</v>
      </c>
      <c r="C6">
        <v>33.8699543580652</v>
      </c>
    </row>
    <row r="7" spans="1:3">
      <c r="A7" t="s">
        <v>573</v>
      </c>
      <c r="B7" t="s">
        <v>428</v>
      </c>
      <c r="C7">
        <v>33.800438186975299</v>
      </c>
    </row>
    <row r="8" spans="1:3">
      <c r="A8" s="349" t="s">
        <v>556</v>
      </c>
      <c r="B8" s="349" t="s">
        <v>421</v>
      </c>
      <c r="C8" s="349">
        <v>33.403921240746499</v>
      </c>
    </row>
    <row r="9" spans="1:3">
      <c r="A9" t="s">
        <v>551</v>
      </c>
      <c r="B9" t="s">
        <v>426</v>
      </c>
      <c r="C9">
        <v>32.383251428690599</v>
      </c>
    </row>
    <row r="10" spans="1:3">
      <c r="A10" t="s">
        <v>580</v>
      </c>
      <c r="B10" t="s">
        <v>261</v>
      </c>
      <c r="C10">
        <v>32.101793807226997</v>
      </c>
    </row>
    <row r="11" spans="1:3">
      <c r="A11" t="s">
        <v>588</v>
      </c>
      <c r="B11" t="s">
        <v>265</v>
      </c>
      <c r="C11">
        <v>32.024964868568098</v>
      </c>
    </row>
    <row r="12" spans="1:3">
      <c r="A12" s="349" t="s">
        <v>528</v>
      </c>
      <c r="B12" s="349" t="s">
        <v>251</v>
      </c>
      <c r="C12" s="349">
        <v>31.621704380269001</v>
      </c>
    </row>
    <row r="13" spans="1:3">
      <c r="A13" t="s">
        <v>560</v>
      </c>
      <c r="B13" t="s">
        <v>424</v>
      </c>
      <c r="C13">
        <v>31.589099234411599</v>
      </c>
    </row>
    <row r="14" spans="1:3">
      <c r="A14" t="s">
        <v>561</v>
      </c>
      <c r="B14" t="s">
        <v>263</v>
      </c>
      <c r="C14">
        <v>31.091233442198298</v>
      </c>
    </row>
    <row r="15" spans="1:3">
      <c r="A15" t="s">
        <v>553</v>
      </c>
      <c r="B15" t="s">
        <v>269</v>
      </c>
      <c r="C15">
        <v>30.718014522379399</v>
      </c>
    </row>
    <row r="16" spans="1:3">
      <c r="A16" t="s">
        <v>525</v>
      </c>
      <c r="B16" t="s">
        <v>257</v>
      </c>
      <c r="C16">
        <v>30.697028736654001</v>
      </c>
    </row>
    <row r="17" spans="1:3">
      <c r="A17" s="349" t="s">
        <v>568</v>
      </c>
      <c r="B17" s="349" t="s">
        <v>600</v>
      </c>
      <c r="C17" s="349">
        <v>30.694085445814402</v>
      </c>
    </row>
    <row r="18" spans="1:3">
      <c r="A18" t="s">
        <v>521</v>
      </c>
      <c r="B18" t="s">
        <v>380</v>
      </c>
      <c r="C18">
        <v>30.205000328773998</v>
      </c>
    </row>
    <row r="19" spans="1:3">
      <c r="A19" t="s">
        <v>536</v>
      </c>
      <c r="B19" t="s">
        <v>255</v>
      </c>
      <c r="C19">
        <v>30.124328500880999</v>
      </c>
    </row>
    <row r="20" spans="1:3">
      <c r="A20" s="349" t="s">
        <v>567</v>
      </c>
      <c r="B20" s="349" t="s">
        <v>430</v>
      </c>
      <c r="C20" s="349">
        <v>30.091200335114898</v>
      </c>
    </row>
    <row r="21" spans="1:3">
      <c r="A21" t="s">
        <v>520</v>
      </c>
      <c r="B21" t="s">
        <v>253</v>
      </c>
      <c r="C21">
        <v>29.9315344443317</v>
      </c>
    </row>
    <row r="22" spans="1:3">
      <c r="A22" t="s">
        <v>540</v>
      </c>
      <c r="B22" t="s">
        <v>363</v>
      </c>
      <c r="C22">
        <v>29.8644527409317</v>
      </c>
    </row>
    <row r="23" spans="1:3">
      <c r="A23" t="s">
        <v>506</v>
      </c>
      <c r="B23" t="s">
        <v>240</v>
      </c>
      <c r="C23">
        <v>29.6646122928802</v>
      </c>
    </row>
    <row r="24" spans="1:3">
      <c r="A24" s="349" t="s">
        <v>538</v>
      </c>
      <c r="B24" s="349" t="s">
        <v>249</v>
      </c>
      <c r="C24" s="349">
        <v>29.6516706338417</v>
      </c>
    </row>
    <row r="25" spans="1:3">
      <c r="A25" t="s">
        <v>516</v>
      </c>
      <c r="B25" t="s">
        <v>271</v>
      </c>
      <c r="C25">
        <v>29.524366756127499</v>
      </c>
    </row>
    <row r="26" spans="1:3">
      <c r="A26" t="s">
        <v>514</v>
      </c>
      <c r="B26" t="s">
        <v>247</v>
      </c>
      <c r="C26">
        <v>29.424701164052099</v>
      </c>
    </row>
    <row r="27" spans="1:3">
      <c r="A27" s="349" t="s">
        <v>582</v>
      </c>
      <c r="B27" s="349" t="s">
        <v>273</v>
      </c>
      <c r="C27" s="349">
        <v>29.404786385136699</v>
      </c>
    </row>
    <row r="28" spans="1:3">
      <c r="A28" t="s">
        <v>587</v>
      </c>
      <c r="B28" t="s">
        <v>361</v>
      </c>
      <c r="C28">
        <v>29.330756159575699</v>
      </c>
    </row>
    <row r="29" spans="1:3">
      <c r="A29" t="s">
        <v>515</v>
      </c>
      <c r="B29" t="s">
        <v>427</v>
      </c>
      <c r="C29">
        <v>29.321255432627801</v>
      </c>
    </row>
    <row r="30" spans="1:3">
      <c r="A30" s="349" t="s">
        <v>526</v>
      </c>
      <c r="B30" s="349" t="s">
        <v>360</v>
      </c>
      <c r="C30" s="349">
        <v>29.3044770044324</v>
      </c>
    </row>
    <row r="31" spans="1:3">
      <c r="A31" t="s">
        <v>591</v>
      </c>
      <c r="B31" t="s">
        <v>362</v>
      </c>
      <c r="C31">
        <v>29.288817760198398</v>
      </c>
    </row>
    <row r="32" spans="1:3">
      <c r="A32" t="s">
        <v>539</v>
      </c>
      <c r="B32" t="s">
        <v>246</v>
      </c>
      <c r="C32">
        <v>29.214095449942199</v>
      </c>
    </row>
    <row r="33" spans="1:3">
      <c r="A33" t="s">
        <v>522</v>
      </c>
      <c r="B33" t="s">
        <v>373</v>
      </c>
      <c r="C33">
        <v>29.181029878184901</v>
      </c>
    </row>
    <row r="34" spans="1:3">
      <c r="A34" t="s">
        <v>584</v>
      </c>
      <c r="B34" t="s">
        <v>275</v>
      </c>
      <c r="C34">
        <v>29.0879949821807</v>
      </c>
    </row>
    <row r="35" spans="1:3">
      <c r="A35" t="s">
        <v>511</v>
      </c>
      <c r="B35" t="s">
        <v>378</v>
      </c>
      <c r="C35">
        <v>29.0743711570606</v>
      </c>
    </row>
    <row r="36" spans="1:3">
      <c r="A36" s="349" t="s">
        <v>518</v>
      </c>
      <c r="B36" s="349" t="s">
        <v>245</v>
      </c>
      <c r="C36" s="349">
        <v>29.0425041701975</v>
      </c>
    </row>
    <row r="37" spans="1:3">
      <c r="A37" s="349" t="s">
        <v>542</v>
      </c>
      <c r="B37" s="349" t="s">
        <v>259</v>
      </c>
      <c r="C37" s="349">
        <v>29.008423750881001</v>
      </c>
    </row>
    <row r="38" spans="1:3">
      <c r="A38" s="349" t="s">
        <v>590</v>
      </c>
      <c r="B38" s="349" t="s">
        <v>429</v>
      </c>
      <c r="C38" s="349">
        <v>28.892750008230401</v>
      </c>
    </row>
    <row r="39" spans="1:3">
      <c r="A39" t="s">
        <v>533</v>
      </c>
      <c r="B39" t="s">
        <v>400</v>
      </c>
      <c r="C39">
        <v>28.824714651508199</v>
      </c>
    </row>
    <row r="40" spans="1:3">
      <c r="A40" t="s">
        <v>571</v>
      </c>
      <c r="B40" t="s">
        <v>392</v>
      </c>
      <c r="C40">
        <v>28.8200855220737</v>
      </c>
    </row>
    <row r="41" spans="1:3">
      <c r="A41" t="s">
        <v>512</v>
      </c>
      <c r="B41" t="s">
        <v>425</v>
      </c>
      <c r="C41">
        <v>28.8076217474215</v>
      </c>
    </row>
    <row r="42" spans="1:3">
      <c r="A42" t="s">
        <v>559</v>
      </c>
      <c r="B42" t="s">
        <v>368</v>
      </c>
      <c r="C42">
        <v>28.806723492453902</v>
      </c>
    </row>
    <row r="43" spans="1:3">
      <c r="A43" t="s">
        <v>554</v>
      </c>
      <c r="B43" t="s">
        <v>377</v>
      </c>
      <c r="C43">
        <v>28.5816768710852</v>
      </c>
    </row>
    <row r="44" spans="1:3">
      <c r="A44" t="s">
        <v>543</v>
      </c>
      <c r="B44" t="s">
        <v>423</v>
      </c>
      <c r="C44">
        <v>28.516436435508801</v>
      </c>
    </row>
    <row r="45" spans="1:3">
      <c r="A45" t="s">
        <v>508</v>
      </c>
      <c r="B45" t="s">
        <v>420</v>
      </c>
      <c r="C45">
        <v>28.509367000226</v>
      </c>
    </row>
    <row r="46" spans="1:3">
      <c r="A46" t="s">
        <v>564</v>
      </c>
      <c r="B46" t="s">
        <v>367</v>
      </c>
      <c r="C46">
        <v>28.459958103394801</v>
      </c>
    </row>
    <row r="47" spans="1:3">
      <c r="A47" t="s">
        <v>544</v>
      </c>
      <c r="B47" t="s">
        <v>357</v>
      </c>
      <c r="C47">
        <v>28.389584030120499</v>
      </c>
    </row>
    <row r="48" spans="1:3">
      <c r="A48" t="s">
        <v>592</v>
      </c>
      <c r="B48" t="s">
        <v>248</v>
      </c>
      <c r="C48">
        <v>28.2780069784251</v>
      </c>
    </row>
    <row r="49" spans="1:3">
      <c r="A49" t="s">
        <v>507</v>
      </c>
      <c r="B49" t="s">
        <v>376</v>
      </c>
      <c r="C49">
        <v>28.271825634624001</v>
      </c>
    </row>
    <row r="50" spans="1:3">
      <c r="A50" t="s">
        <v>558</v>
      </c>
      <c r="B50" t="s">
        <v>244</v>
      </c>
      <c r="C50">
        <v>28.258637568544401</v>
      </c>
    </row>
    <row r="51" spans="1:3">
      <c r="A51" t="s">
        <v>566</v>
      </c>
      <c r="B51" t="s">
        <v>371</v>
      </c>
      <c r="C51">
        <v>28.255970750190102</v>
      </c>
    </row>
    <row r="52" spans="1:3">
      <c r="A52" t="s">
        <v>524</v>
      </c>
      <c r="B52" t="s">
        <v>396</v>
      </c>
      <c r="C52">
        <v>28.208496200538601</v>
      </c>
    </row>
    <row r="53" spans="1:3">
      <c r="A53" t="s">
        <v>530</v>
      </c>
      <c r="B53" t="s">
        <v>356</v>
      </c>
      <c r="C53">
        <v>28.2060988855958</v>
      </c>
    </row>
    <row r="54" spans="1:3">
      <c r="A54" t="s">
        <v>550</v>
      </c>
      <c r="B54" t="s">
        <v>372</v>
      </c>
      <c r="C54">
        <v>28.194023619848</v>
      </c>
    </row>
    <row r="55" spans="1:3">
      <c r="A55" t="s">
        <v>537</v>
      </c>
      <c r="B55" t="s">
        <v>354</v>
      </c>
      <c r="C55">
        <v>28.1937274613916</v>
      </c>
    </row>
    <row r="56" spans="1:3">
      <c r="A56" t="s">
        <v>531</v>
      </c>
      <c r="B56" t="s">
        <v>355</v>
      </c>
      <c r="C56">
        <v>28.1765481207681</v>
      </c>
    </row>
    <row r="57" spans="1:3">
      <c r="A57" s="349" t="s">
        <v>513</v>
      </c>
      <c r="B57" s="349" t="s">
        <v>242</v>
      </c>
      <c r="C57" s="349">
        <v>28.109401726631699</v>
      </c>
    </row>
    <row r="58" spans="1:3">
      <c r="A58" t="s">
        <v>565</v>
      </c>
      <c r="B58" t="s">
        <v>366</v>
      </c>
      <c r="C58">
        <v>28.081103081068498</v>
      </c>
    </row>
    <row r="59" spans="1:3">
      <c r="A59" t="s">
        <v>583</v>
      </c>
      <c r="B59" t="s">
        <v>352</v>
      </c>
      <c r="C59">
        <v>28.029887086618501</v>
      </c>
    </row>
    <row r="60" spans="1:3">
      <c r="A60" t="s">
        <v>552</v>
      </c>
      <c r="B60" t="s">
        <v>353</v>
      </c>
      <c r="C60">
        <v>28.006072098111002</v>
      </c>
    </row>
    <row r="61" spans="1:3">
      <c r="A61" t="s">
        <v>510</v>
      </c>
      <c r="B61" t="s">
        <v>375</v>
      </c>
      <c r="C61">
        <v>27.9002995157424</v>
      </c>
    </row>
    <row r="62" spans="1:3">
      <c r="A62" t="s">
        <v>569</v>
      </c>
      <c r="B62" t="s">
        <v>364</v>
      </c>
      <c r="C62">
        <v>27.837326184363899</v>
      </c>
    </row>
    <row r="63" spans="1:3">
      <c r="A63" t="s">
        <v>575</v>
      </c>
      <c r="B63" t="s">
        <v>351</v>
      </c>
      <c r="C63">
        <v>27.799293964017298</v>
      </c>
    </row>
    <row r="64" spans="1:3">
      <c r="A64" t="s">
        <v>563</v>
      </c>
      <c r="B64" t="s">
        <v>365</v>
      </c>
      <c r="C64">
        <v>27.791480927900199</v>
      </c>
    </row>
    <row r="65" spans="1:3">
      <c r="A65" t="s">
        <v>557</v>
      </c>
      <c r="B65" t="s">
        <v>370</v>
      </c>
      <c r="C65">
        <v>27.5457124852432</v>
      </c>
    </row>
    <row r="66" spans="1:3">
      <c r="A66" s="349" t="s">
        <v>17</v>
      </c>
      <c r="B66" s="349" t="s">
        <v>389</v>
      </c>
      <c r="C66" s="349">
        <v>27.453552141644799</v>
      </c>
    </row>
    <row r="67" spans="1:3">
      <c r="A67" s="349" t="s">
        <v>523</v>
      </c>
      <c r="B67" s="349" t="s">
        <v>358</v>
      </c>
      <c r="C67" s="349">
        <v>27.366442022103602</v>
      </c>
    </row>
    <row r="68" spans="1:3">
      <c r="A68" t="s">
        <v>581</v>
      </c>
      <c r="B68" t="s">
        <v>369</v>
      </c>
      <c r="C68">
        <v>27.123107447657102</v>
      </c>
    </row>
    <row r="69" spans="1:3">
      <c r="A69" t="s">
        <v>548</v>
      </c>
      <c r="B69" t="s">
        <v>359</v>
      </c>
      <c r="C69">
        <v>26.625322247455301</v>
      </c>
    </row>
    <row r="70" spans="1:3">
      <c r="A70" t="s">
        <v>517</v>
      </c>
      <c r="B70" t="s">
        <v>379</v>
      </c>
      <c r="C70">
        <v>26.3396393705798</v>
      </c>
    </row>
    <row r="71" spans="1:3">
      <c r="A71" t="s">
        <v>546</v>
      </c>
      <c r="B71" t="s">
        <v>374</v>
      </c>
      <c r="C71">
        <v>25.7219868553392</v>
      </c>
    </row>
  </sheetData>
  <sortState xmlns:xlrd2="http://schemas.microsoft.com/office/spreadsheetml/2017/richdata2" ref="A2:C71">
    <sortCondition descending="1" ref="C2:C71"/>
  </sortState>
  <pageMargins left="0.7" right="0.7" top="0.75" bottom="0.75" header="0.3" footer="0.3"/>
  <pageSetup scale="50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3FF62-24EE-1D43-97B0-86126659F01D}">
  <sheetPr>
    <pageSetUpPr fitToPage="1"/>
  </sheetPr>
  <dimension ref="A1:U48"/>
  <sheetViews>
    <sheetView workbookViewId="0">
      <selection activeCell="I14" sqref="I14"/>
    </sheetView>
  </sheetViews>
  <sheetFormatPr baseColWidth="10" defaultColWidth="11.5703125" defaultRowHeight="16"/>
  <cols>
    <col min="1" max="1" width="13.7109375" bestFit="1" customWidth="1"/>
    <col min="2" max="2" width="9" bestFit="1" customWidth="1"/>
    <col min="3" max="5" width="12.28515625" bestFit="1" customWidth="1"/>
    <col min="6" max="7" width="13.7109375" bestFit="1" customWidth="1"/>
    <col min="8" max="9" width="12.28515625" bestFit="1" customWidth="1"/>
    <col min="10" max="10" width="7.5703125" bestFit="1" customWidth="1"/>
    <col min="11" max="11" width="20.5703125" customWidth="1"/>
    <col min="12" max="14" width="12.28515625" bestFit="1" customWidth="1"/>
    <col min="15" max="15" width="13.7109375" bestFit="1" customWidth="1"/>
    <col min="16" max="16" width="9" bestFit="1" customWidth="1"/>
    <col min="17" max="17" width="1.5703125" customWidth="1"/>
    <col min="18" max="18" width="5.5703125" customWidth="1"/>
  </cols>
  <sheetData>
    <row r="1" spans="1:21">
      <c r="K1" s="64"/>
      <c r="L1" s="64"/>
      <c r="M1" s="64"/>
      <c r="N1" s="371"/>
      <c r="O1" s="372" t="s">
        <v>601</v>
      </c>
      <c r="P1" s="373"/>
      <c r="Q1" s="373"/>
      <c r="R1" s="374"/>
      <c r="S1" s="64"/>
      <c r="T1" s="375" t="s">
        <v>602</v>
      </c>
      <c r="U1" s="376">
        <v>24</v>
      </c>
    </row>
    <row r="2" spans="1:21" ht="17" thickBot="1">
      <c r="K2" s="64"/>
      <c r="L2" s="64"/>
      <c r="M2" s="64"/>
      <c r="N2" s="377"/>
      <c r="O2" s="155" t="s">
        <v>603</v>
      </c>
      <c r="P2" s="155" t="s">
        <v>493</v>
      </c>
      <c r="Q2" s="155"/>
      <c r="R2" s="378"/>
      <c r="S2" s="64"/>
      <c r="T2" s="64"/>
      <c r="U2" s="64"/>
    </row>
    <row r="3" spans="1:21">
      <c r="B3" s="81" t="s">
        <v>387</v>
      </c>
      <c r="C3" s="81" t="s">
        <v>390</v>
      </c>
      <c r="D3" s="81" t="s">
        <v>393</v>
      </c>
      <c r="E3" s="81" t="s">
        <v>397</v>
      </c>
      <c r="F3" s="81" t="s">
        <v>401</v>
      </c>
      <c r="G3" s="81" t="s">
        <v>403</v>
      </c>
      <c r="H3" s="81" t="s">
        <v>405</v>
      </c>
      <c r="I3" s="81" t="s">
        <v>409</v>
      </c>
      <c r="K3" s="64"/>
      <c r="L3" s="64"/>
      <c r="M3" s="64"/>
      <c r="N3" s="377"/>
      <c r="O3" s="373" t="s">
        <v>487</v>
      </c>
      <c r="P3" s="374" t="s">
        <v>604</v>
      </c>
      <c r="Q3" s="155"/>
      <c r="R3" s="378"/>
      <c r="S3" s="64"/>
      <c r="T3" s="64"/>
      <c r="U3" s="64"/>
    </row>
    <row r="4" spans="1:21">
      <c r="A4" s="81">
        <v>1</v>
      </c>
      <c r="B4" s="304" t="s">
        <v>389</v>
      </c>
      <c r="C4" s="304" t="s">
        <v>177</v>
      </c>
      <c r="D4" s="304" t="s">
        <v>22</v>
      </c>
      <c r="E4" s="304" t="s">
        <v>86</v>
      </c>
      <c r="F4" s="304" t="s">
        <v>28</v>
      </c>
      <c r="G4" s="304" t="s">
        <v>168</v>
      </c>
      <c r="H4" s="304" t="s">
        <v>404</v>
      </c>
      <c r="I4" s="369" t="s">
        <v>252</v>
      </c>
      <c r="K4" s="64"/>
      <c r="L4" s="64"/>
      <c r="M4" s="64"/>
      <c r="N4" s="377"/>
      <c r="O4" s="155" t="s">
        <v>605</v>
      </c>
      <c r="P4" s="378" t="s">
        <v>606</v>
      </c>
      <c r="Q4" s="155"/>
      <c r="R4" s="379" t="s">
        <v>607</v>
      </c>
      <c r="S4" s="64"/>
      <c r="T4" s="64"/>
      <c r="U4" s="64"/>
    </row>
    <row r="5" spans="1:21" ht="17" thickBot="1">
      <c r="A5" s="81">
        <v>2</v>
      </c>
      <c r="B5" s="369" t="s">
        <v>296</v>
      </c>
      <c r="C5" s="369" t="s">
        <v>256</v>
      </c>
      <c r="D5" s="369" t="s">
        <v>292</v>
      </c>
      <c r="E5" s="369" t="s">
        <v>358</v>
      </c>
      <c r="F5" s="370" t="s">
        <v>421</v>
      </c>
      <c r="G5" s="370" t="s">
        <v>600</v>
      </c>
      <c r="H5" s="370" t="s">
        <v>249</v>
      </c>
      <c r="I5" s="370" t="s">
        <v>259</v>
      </c>
      <c r="K5" s="64"/>
      <c r="L5" s="64"/>
      <c r="M5" s="64"/>
      <c r="N5" s="377"/>
      <c r="O5" s="380" t="s">
        <v>496</v>
      </c>
      <c r="P5" s="381" t="s">
        <v>493</v>
      </c>
      <c r="Q5" s="155"/>
      <c r="R5" s="378"/>
      <c r="S5" s="64"/>
      <c r="T5" s="64"/>
      <c r="U5" s="64"/>
    </row>
    <row r="6" spans="1:21" ht="17" thickBot="1">
      <c r="A6" s="81">
        <v>3</v>
      </c>
      <c r="B6" s="370" t="s">
        <v>360</v>
      </c>
      <c r="C6" s="370" t="s">
        <v>251</v>
      </c>
      <c r="D6" s="370" t="s">
        <v>242</v>
      </c>
      <c r="E6" s="370" t="s">
        <v>273</v>
      </c>
      <c r="F6" s="370" t="s">
        <v>245</v>
      </c>
      <c r="G6" s="370" t="s">
        <v>422</v>
      </c>
      <c r="H6" s="370" t="s">
        <v>429</v>
      </c>
      <c r="I6" s="370" t="s">
        <v>430</v>
      </c>
      <c r="K6" s="64"/>
      <c r="L6" s="64"/>
      <c r="M6" s="64"/>
      <c r="N6" s="382"/>
      <c r="O6" s="380" t="s">
        <v>608</v>
      </c>
      <c r="P6" s="380" t="s">
        <v>609</v>
      </c>
      <c r="Q6" s="380"/>
      <c r="R6" s="381"/>
      <c r="S6" s="64"/>
      <c r="T6" s="64"/>
      <c r="U6" s="64"/>
    </row>
    <row r="7" spans="1:21" ht="17" thickBot="1">
      <c r="A7" s="81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</row>
    <row r="8" spans="1:21" ht="18" thickBot="1">
      <c r="A8" s="81"/>
      <c r="K8" s="383" t="s">
        <v>610</v>
      </c>
      <c r="L8" s="384" t="s">
        <v>611</v>
      </c>
      <c r="M8" s="385" t="str">
        <f>$X$3 &amp;" rxns (+error)"</f>
        <v xml:space="preserve"> rxns (+error)</v>
      </c>
      <c r="N8" s="64"/>
      <c r="O8" s="64"/>
      <c r="P8" s="64"/>
      <c r="Q8" s="64"/>
      <c r="R8" s="64"/>
      <c r="S8" s="64"/>
      <c r="T8" s="64"/>
      <c r="U8" s="64"/>
    </row>
    <row r="9" spans="1:21" ht="18" customHeight="1">
      <c r="A9" s="81"/>
      <c r="K9" s="386" t="s">
        <v>612</v>
      </c>
      <c r="L9" s="387">
        <v>0.4</v>
      </c>
      <c r="M9" s="388">
        <f>L9*$U$1*1.1</f>
        <v>10.560000000000002</v>
      </c>
      <c r="N9" s="64"/>
      <c r="O9" s="64"/>
      <c r="P9" s="64"/>
      <c r="Q9" s="64"/>
      <c r="R9" s="64"/>
      <c r="S9" s="64"/>
      <c r="T9" s="64"/>
      <c r="U9" s="64"/>
    </row>
    <row r="10" spans="1:21" ht="19">
      <c r="A10" s="81"/>
      <c r="K10" s="389" t="s">
        <v>613</v>
      </c>
      <c r="L10" s="390">
        <v>9.6999999999999993</v>
      </c>
      <c r="M10" s="391">
        <f t="shared" ref="M10:M17" si="0">L10*$U$1*1.1</f>
        <v>256.08</v>
      </c>
      <c r="N10" s="64"/>
      <c r="O10" s="64"/>
      <c r="P10" s="64"/>
      <c r="Q10" s="64"/>
      <c r="R10" s="64"/>
      <c r="S10" s="64"/>
      <c r="T10" s="64"/>
      <c r="U10" s="64"/>
    </row>
    <row r="11" spans="1:21" ht="17">
      <c r="A11" s="81"/>
      <c r="K11" s="389" t="s">
        <v>614</v>
      </c>
      <c r="L11" s="390">
        <v>0.4</v>
      </c>
      <c r="M11" s="391">
        <f t="shared" si="0"/>
        <v>10.560000000000002</v>
      </c>
      <c r="N11" s="64"/>
      <c r="O11" s="64"/>
      <c r="P11" s="64"/>
      <c r="Q11" s="64"/>
      <c r="R11" s="64"/>
      <c r="S11" s="64"/>
      <c r="T11" s="64"/>
      <c r="U11" s="64"/>
    </row>
    <row r="12" spans="1:21" ht="17">
      <c r="A12" s="81"/>
      <c r="K12" s="389" t="s">
        <v>615</v>
      </c>
      <c r="L12" s="390">
        <v>0.4</v>
      </c>
      <c r="M12" s="391">
        <f t="shared" si="0"/>
        <v>10.560000000000002</v>
      </c>
      <c r="N12" s="64"/>
      <c r="O12" s="64"/>
      <c r="P12" s="64"/>
      <c r="Q12" s="64"/>
      <c r="R12" s="64"/>
      <c r="S12" s="64"/>
      <c r="T12" s="64"/>
      <c r="U12" s="64"/>
    </row>
    <row r="13" spans="1:21" ht="18" customHeight="1">
      <c r="A13" s="81"/>
      <c r="K13" s="389" t="s">
        <v>616</v>
      </c>
      <c r="L13" s="390">
        <v>2.4</v>
      </c>
      <c r="M13" s="391">
        <f t="shared" si="0"/>
        <v>63.36</v>
      </c>
      <c r="N13" s="64"/>
      <c r="O13" s="64"/>
      <c r="P13" s="64"/>
      <c r="Q13" s="64"/>
      <c r="R13" s="64"/>
      <c r="S13" s="64"/>
      <c r="T13" s="64"/>
      <c r="U13" s="64"/>
    </row>
    <row r="14" spans="1:21" ht="18" customHeight="1">
      <c r="A14" s="81"/>
      <c r="K14" s="389" t="s">
        <v>617</v>
      </c>
      <c r="L14" s="390">
        <v>0.3</v>
      </c>
      <c r="M14" s="391">
        <f t="shared" si="0"/>
        <v>7.92</v>
      </c>
      <c r="N14" s="64"/>
      <c r="O14" s="64"/>
      <c r="P14" s="64"/>
      <c r="Q14" s="64"/>
      <c r="R14" s="64"/>
      <c r="S14" s="64"/>
      <c r="T14" s="64"/>
      <c r="U14" s="64"/>
    </row>
    <row r="15" spans="1:21" ht="18" customHeight="1">
      <c r="A15" s="81"/>
      <c r="K15" s="389" t="s">
        <v>618</v>
      </c>
      <c r="L15" s="390">
        <v>2</v>
      </c>
      <c r="M15" s="391">
        <f t="shared" si="0"/>
        <v>52.800000000000004</v>
      </c>
      <c r="N15" s="64"/>
      <c r="O15" s="64"/>
      <c r="P15" s="64"/>
      <c r="Q15" s="64"/>
      <c r="R15" s="64"/>
      <c r="S15" s="64"/>
      <c r="T15" s="64"/>
      <c r="U15" s="64"/>
    </row>
    <row r="16" spans="1:21" ht="18" thickBot="1">
      <c r="A16" s="81"/>
      <c r="K16" s="392" t="s">
        <v>619</v>
      </c>
      <c r="L16" s="393">
        <v>0.4</v>
      </c>
      <c r="M16" s="394">
        <f t="shared" si="0"/>
        <v>10.560000000000002</v>
      </c>
      <c r="N16" s="64"/>
      <c r="O16" s="64"/>
      <c r="P16" s="64"/>
      <c r="Q16" s="64"/>
      <c r="R16" s="64"/>
      <c r="S16" s="64"/>
      <c r="T16" s="64"/>
      <c r="U16" s="64"/>
    </row>
    <row r="17" spans="1:21" ht="18" customHeight="1" thickBot="1">
      <c r="A17" s="81"/>
      <c r="K17" s="395" t="s">
        <v>499</v>
      </c>
      <c r="L17" s="396">
        <v>4</v>
      </c>
      <c r="M17" s="397">
        <f t="shared" si="0"/>
        <v>105.60000000000001</v>
      </c>
      <c r="N17" s="64"/>
      <c r="O17" s="64"/>
      <c r="P17" s="64"/>
      <c r="Q17" s="64"/>
      <c r="R17" s="64"/>
      <c r="S17" s="64"/>
      <c r="T17" s="64"/>
      <c r="U17" s="64"/>
    </row>
    <row r="18" spans="1:21" ht="17" thickBot="1">
      <c r="A18" s="81"/>
      <c r="K18" s="398" t="s">
        <v>0</v>
      </c>
      <c r="L18" s="399">
        <f>SUM(L9:L17)</f>
        <v>20</v>
      </c>
      <c r="M18" s="400">
        <f>SUM(M9:M16)</f>
        <v>422.40000000000003</v>
      </c>
      <c r="N18" s="64"/>
      <c r="O18" s="64"/>
      <c r="P18" s="64"/>
      <c r="Q18" s="64"/>
      <c r="R18" s="64"/>
      <c r="S18" s="64"/>
      <c r="T18" s="64"/>
      <c r="U18" s="64"/>
    </row>
    <row r="20" spans="1:21" ht="17" thickBot="1">
      <c r="A20" s="81" t="s">
        <v>620</v>
      </c>
      <c r="B20" s="81" t="s">
        <v>621</v>
      </c>
      <c r="C20" s="81" t="s">
        <v>622</v>
      </c>
      <c r="E20" s="84">
        <v>1</v>
      </c>
      <c r="F20" s="84">
        <v>2</v>
      </c>
      <c r="G20" s="84">
        <v>3</v>
      </c>
      <c r="H20" s="84">
        <v>4</v>
      </c>
      <c r="I20" s="84">
        <v>5</v>
      </c>
      <c r="J20" s="84">
        <v>6</v>
      </c>
      <c r="K20" s="84">
        <v>7</v>
      </c>
      <c r="L20" s="84">
        <v>8</v>
      </c>
      <c r="M20" s="84">
        <v>9</v>
      </c>
      <c r="N20" s="84">
        <v>10</v>
      </c>
      <c r="O20" s="84">
        <v>11</v>
      </c>
      <c r="P20" s="84">
        <v>12</v>
      </c>
    </row>
    <row r="21" spans="1:21">
      <c r="A21" s="351" t="s">
        <v>389</v>
      </c>
      <c r="B21">
        <v>1</v>
      </c>
      <c r="C21" t="s">
        <v>595</v>
      </c>
      <c r="D21" s="83" t="s">
        <v>387</v>
      </c>
      <c r="E21" s="85" t="s">
        <v>15</v>
      </c>
      <c r="F21" s="86" t="s">
        <v>43</v>
      </c>
      <c r="G21" s="86" t="s">
        <v>388</v>
      </c>
      <c r="H21" s="86" t="s">
        <v>80</v>
      </c>
      <c r="I21" s="86" t="s">
        <v>106</v>
      </c>
      <c r="J21" s="86" t="s">
        <v>129</v>
      </c>
      <c r="K21" s="86" t="s">
        <v>152</v>
      </c>
      <c r="L21" s="86" t="s">
        <v>158</v>
      </c>
      <c r="M21" s="357" t="s">
        <v>177</v>
      </c>
      <c r="N21" s="86" t="s">
        <v>199</v>
      </c>
      <c r="O21" s="86" t="s">
        <v>218</v>
      </c>
      <c r="P21" s="356" t="s">
        <v>389</v>
      </c>
    </row>
    <row r="22" spans="1:21">
      <c r="A22" s="351" t="s">
        <v>177</v>
      </c>
      <c r="B22">
        <v>1</v>
      </c>
      <c r="C22" t="s">
        <v>508</v>
      </c>
      <c r="D22" s="83" t="s">
        <v>390</v>
      </c>
      <c r="E22" s="358" t="s">
        <v>22</v>
      </c>
      <c r="F22" s="89" t="s">
        <v>46</v>
      </c>
      <c r="G22" s="89" t="s">
        <v>391</v>
      </c>
      <c r="H22" s="89" t="s">
        <v>83</v>
      </c>
      <c r="I22" s="89" t="s">
        <v>109</v>
      </c>
      <c r="J22" s="89" t="s">
        <v>132</v>
      </c>
      <c r="K22" s="89" t="s">
        <v>155</v>
      </c>
      <c r="L22" s="89" t="s">
        <v>161</v>
      </c>
      <c r="M22" s="89" t="s">
        <v>180</v>
      </c>
      <c r="N22" s="89" t="s">
        <v>202</v>
      </c>
      <c r="O22" s="89" t="s">
        <v>220</v>
      </c>
      <c r="P22" s="90" t="s">
        <v>392</v>
      </c>
    </row>
    <row r="23" spans="1:21">
      <c r="A23" s="351" t="s">
        <v>22</v>
      </c>
      <c r="B23">
        <v>1</v>
      </c>
      <c r="C23" t="s">
        <v>526</v>
      </c>
      <c r="D23" s="83" t="s">
        <v>393</v>
      </c>
      <c r="E23" s="88" t="s">
        <v>25</v>
      </c>
      <c r="F23" s="89" t="s">
        <v>49</v>
      </c>
      <c r="G23" s="89" t="s">
        <v>394</v>
      </c>
      <c r="H23" s="89" t="s">
        <v>86</v>
      </c>
      <c r="I23" s="89" t="s">
        <v>112</v>
      </c>
      <c r="J23" s="89" t="s">
        <v>135</v>
      </c>
      <c r="K23" s="89" t="s">
        <v>395</v>
      </c>
      <c r="L23" s="89" t="s">
        <v>163</v>
      </c>
      <c r="M23" s="89" t="s">
        <v>183</v>
      </c>
      <c r="N23" s="89" t="s">
        <v>204</v>
      </c>
      <c r="O23" s="89" t="s">
        <v>222</v>
      </c>
      <c r="P23" s="91" t="s">
        <v>396</v>
      </c>
    </row>
    <row r="24" spans="1:21">
      <c r="A24" s="351" t="s">
        <v>86</v>
      </c>
      <c r="B24">
        <v>1</v>
      </c>
      <c r="C24" t="s">
        <v>507</v>
      </c>
      <c r="D24" s="83" t="s">
        <v>397</v>
      </c>
      <c r="E24" s="358" t="s">
        <v>28</v>
      </c>
      <c r="F24" s="89" t="s">
        <v>52</v>
      </c>
      <c r="G24" s="89" t="s">
        <v>398</v>
      </c>
      <c r="H24" s="89" t="s">
        <v>89</v>
      </c>
      <c r="I24" s="89" t="s">
        <v>115</v>
      </c>
      <c r="J24" s="89" t="s">
        <v>138</v>
      </c>
      <c r="K24" s="89" t="s">
        <v>399</v>
      </c>
      <c r="L24" s="89" t="s">
        <v>165</v>
      </c>
      <c r="M24" s="89" t="s">
        <v>185</v>
      </c>
      <c r="N24" s="89" t="s">
        <v>207</v>
      </c>
      <c r="O24" s="89" t="s">
        <v>224</v>
      </c>
      <c r="P24" s="91" t="s">
        <v>400</v>
      </c>
    </row>
    <row r="25" spans="1:21">
      <c r="A25" s="351" t="s">
        <v>28</v>
      </c>
      <c r="B25">
        <v>1</v>
      </c>
      <c r="C25" t="s">
        <v>591</v>
      </c>
      <c r="D25" s="83" t="s">
        <v>401</v>
      </c>
      <c r="E25" s="88" t="s">
        <v>31</v>
      </c>
      <c r="F25" s="89" t="s">
        <v>55</v>
      </c>
      <c r="G25" s="89" t="s">
        <v>65</v>
      </c>
      <c r="H25" s="89" t="s">
        <v>92</v>
      </c>
      <c r="I25" s="89" t="s">
        <v>118</v>
      </c>
      <c r="J25" s="89" t="s">
        <v>141</v>
      </c>
      <c r="K25" s="89" t="s">
        <v>402</v>
      </c>
      <c r="L25" s="89" t="s">
        <v>168</v>
      </c>
      <c r="M25" s="89" t="s">
        <v>188</v>
      </c>
      <c r="N25" s="89" t="s">
        <v>209</v>
      </c>
      <c r="O25" s="89" t="s">
        <v>227</v>
      </c>
      <c r="P25" s="354" t="s">
        <v>240</v>
      </c>
    </row>
    <row r="26" spans="1:21">
      <c r="A26" s="351" t="s">
        <v>168</v>
      </c>
      <c r="B26">
        <v>1</v>
      </c>
      <c r="C26" t="s">
        <v>590</v>
      </c>
      <c r="D26" s="83" t="s">
        <v>403</v>
      </c>
      <c r="E26" s="88" t="s">
        <v>34</v>
      </c>
      <c r="F26" s="89" t="s">
        <v>58</v>
      </c>
      <c r="G26" s="89" t="s">
        <v>71</v>
      </c>
      <c r="H26" s="89" t="s">
        <v>95</v>
      </c>
      <c r="I26" s="89" t="s">
        <v>121</v>
      </c>
      <c r="J26" s="89" t="s">
        <v>144</v>
      </c>
      <c r="K26" s="359" t="s">
        <v>404</v>
      </c>
      <c r="L26" s="89" t="s">
        <v>171</v>
      </c>
      <c r="M26" s="89" t="s">
        <v>191</v>
      </c>
      <c r="N26" s="89" t="s">
        <v>212</v>
      </c>
      <c r="O26" s="89" t="s">
        <v>230</v>
      </c>
      <c r="P26" s="354" t="s">
        <v>244</v>
      </c>
    </row>
    <row r="27" spans="1:21">
      <c r="A27" s="351" t="s">
        <v>404</v>
      </c>
      <c r="B27">
        <v>1</v>
      </c>
      <c r="C27" t="s">
        <v>589</v>
      </c>
      <c r="D27" s="83" t="s">
        <v>405</v>
      </c>
      <c r="E27" s="88" t="s">
        <v>37</v>
      </c>
      <c r="F27" s="89" t="s">
        <v>406</v>
      </c>
      <c r="G27" s="89" t="s">
        <v>74</v>
      </c>
      <c r="H27" s="89" t="s">
        <v>98</v>
      </c>
      <c r="I27" s="89" t="s">
        <v>124</v>
      </c>
      <c r="J27" s="89" t="s">
        <v>147</v>
      </c>
      <c r="K27" s="89" t="s">
        <v>407</v>
      </c>
      <c r="L27" s="89" t="s">
        <v>173</v>
      </c>
      <c r="M27" s="89" t="s">
        <v>193</v>
      </c>
      <c r="N27" s="89" t="s">
        <v>214</v>
      </c>
      <c r="O27" s="89" t="s">
        <v>408</v>
      </c>
      <c r="P27" s="354" t="s">
        <v>246</v>
      </c>
    </row>
    <row r="28" spans="1:21" ht="17" thickBot="1">
      <c r="A28" s="350" t="s">
        <v>252</v>
      </c>
      <c r="B28">
        <v>2</v>
      </c>
      <c r="C28" t="s">
        <v>526</v>
      </c>
      <c r="D28" s="83" t="s">
        <v>409</v>
      </c>
      <c r="E28" s="92" t="s">
        <v>40</v>
      </c>
      <c r="F28" s="93" t="s">
        <v>410</v>
      </c>
      <c r="G28" s="93" t="s">
        <v>77</v>
      </c>
      <c r="H28" s="93" t="s">
        <v>103</v>
      </c>
      <c r="I28" s="93" t="s">
        <v>127</v>
      </c>
      <c r="J28" s="93" t="s">
        <v>150</v>
      </c>
      <c r="K28" s="93" t="s">
        <v>411</v>
      </c>
      <c r="L28" s="93" t="s">
        <v>175</v>
      </c>
      <c r="M28" s="93" t="s">
        <v>196</v>
      </c>
      <c r="N28" s="93" t="s">
        <v>216</v>
      </c>
      <c r="O28" s="93" t="s">
        <v>412</v>
      </c>
      <c r="P28" s="355" t="s">
        <v>248</v>
      </c>
    </row>
    <row r="29" spans="1:21">
      <c r="A29" s="350" t="s">
        <v>296</v>
      </c>
      <c r="B29">
        <v>2</v>
      </c>
      <c r="C29" t="s">
        <v>521</v>
      </c>
    </row>
    <row r="30" spans="1:21" ht="17" thickBot="1">
      <c r="A30" s="350" t="s">
        <v>256</v>
      </c>
      <c r="B30">
        <v>2</v>
      </c>
      <c r="C30" t="s">
        <v>591</v>
      </c>
      <c r="E30" s="84">
        <v>1</v>
      </c>
      <c r="F30" s="84">
        <v>2</v>
      </c>
      <c r="G30" s="84">
        <v>3</v>
      </c>
      <c r="H30" s="84">
        <v>4</v>
      </c>
      <c r="I30" s="84">
        <v>5</v>
      </c>
      <c r="J30" s="84">
        <v>6</v>
      </c>
      <c r="K30" s="84">
        <v>7</v>
      </c>
      <c r="L30" s="84">
        <v>8</v>
      </c>
      <c r="M30" s="84">
        <v>9</v>
      </c>
      <c r="N30" s="84">
        <v>10</v>
      </c>
      <c r="O30" s="84">
        <v>11</v>
      </c>
      <c r="P30" s="84">
        <v>12</v>
      </c>
    </row>
    <row r="31" spans="1:21">
      <c r="A31" s="350" t="s">
        <v>292</v>
      </c>
      <c r="B31">
        <v>2</v>
      </c>
      <c r="C31" t="s">
        <v>532</v>
      </c>
      <c r="D31" s="83" t="s">
        <v>387</v>
      </c>
      <c r="E31" s="85" t="s">
        <v>250</v>
      </c>
      <c r="F31" s="86" t="s">
        <v>266</v>
      </c>
      <c r="G31" s="86" t="s">
        <v>279</v>
      </c>
      <c r="H31" s="86" t="s">
        <v>287</v>
      </c>
      <c r="I31" s="86" t="s">
        <v>295</v>
      </c>
      <c r="J31" s="86" t="s">
        <v>303</v>
      </c>
      <c r="K31" s="86" t="s">
        <v>311</v>
      </c>
      <c r="L31" s="86" t="s">
        <v>319</v>
      </c>
      <c r="M31" s="86" t="s">
        <v>327</v>
      </c>
      <c r="N31" s="86" t="s">
        <v>335</v>
      </c>
      <c r="O31" s="86" t="s">
        <v>343</v>
      </c>
      <c r="P31" s="87" t="s">
        <v>351</v>
      </c>
    </row>
    <row r="32" spans="1:21">
      <c r="A32" s="350" t="s">
        <v>358</v>
      </c>
      <c r="B32">
        <v>2</v>
      </c>
      <c r="C32" t="s">
        <v>623</v>
      </c>
      <c r="D32" s="83" t="s">
        <v>390</v>
      </c>
      <c r="E32" s="139" t="s">
        <v>252</v>
      </c>
      <c r="F32" s="89" t="s">
        <v>268</v>
      </c>
      <c r="G32" s="89" t="s">
        <v>280</v>
      </c>
      <c r="H32" s="89" t="s">
        <v>288</v>
      </c>
      <c r="I32" s="140" t="s">
        <v>296</v>
      </c>
      <c r="J32" s="89" t="s">
        <v>304</v>
      </c>
      <c r="K32" s="89" t="s">
        <v>312</v>
      </c>
      <c r="L32" s="89" t="s">
        <v>320</v>
      </c>
      <c r="M32" s="89" t="s">
        <v>328</v>
      </c>
      <c r="N32" s="89" t="s">
        <v>336</v>
      </c>
      <c r="O32" s="89" t="s">
        <v>344</v>
      </c>
      <c r="P32" s="90" t="s">
        <v>352</v>
      </c>
    </row>
    <row r="33" spans="1:16">
      <c r="A33" s="352" t="s">
        <v>421</v>
      </c>
      <c r="B33">
        <v>3</v>
      </c>
      <c r="C33" t="s">
        <v>556</v>
      </c>
      <c r="D33" s="83" t="s">
        <v>393</v>
      </c>
      <c r="E33" s="88" t="s">
        <v>254</v>
      </c>
      <c r="F33" s="89" t="s">
        <v>270</v>
      </c>
      <c r="G33" s="89" t="s">
        <v>281</v>
      </c>
      <c r="H33" s="89" t="s">
        <v>289</v>
      </c>
      <c r="I33" s="89" t="s">
        <v>297</v>
      </c>
      <c r="J33" s="89" t="s">
        <v>305</v>
      </c>
      <c r="K33" s="89" t="s">
        <v>313</v>
      </c>
      <c r="L33" s="89" t="s">
        <v>321</v>
      </c>
      <c r="M33" s="89" t="s">
        <v>329</v>
      </c>
      <c r="N33" s="89" t="s">
        <v>337</v>
      </c>
      <c r="O33" s="89" t="s">
        <v>345</v>
      </c>
      <c r="P33" s="90" t="s">
        <v>353</v>
      </c>
    </row>
    <row r="34" spans="1:16">
      <c r="A34" s="352" t="s">
        <v>600</v>
      </c>
      <c r="B34">
        <v>3</v>
      </c>
      <c r="C34" t="s">
        <v>568</v>
      </c>
      <c r="D34" s="83" t="s">
        <v>397</v>
      </c>
      <c r="E34" s="139" t="s">
        <v>256</v>
      </c>
      <c r="F34" s="89" t="s">
        <v>272</v>
      </c>
      <c r="G34" s="89" t="s">
        <v>282</v>
      </c>
      <c r="H34" s="89" t="s">
        <v>290</v>
      </c>
      <c r="I34" s="89" t="s">
        <v>298</v>
      </c>
      <c r="J34" s="89" t="s">
        <v>306</v>
      </c>
      <c r="K34" s="89" t="s">
        <v>314</v>
      </c>
      <c r="L34" s="89" t="s">
        <v>322</v>
      </c>
      <c r="M34" s="89" t="s">
        <v>330</v>
      </c>
      <c r="N34" s="89" t="s">
        <v>338</v>
      </c>
      <c r="O34" s="89" t="s">
        <v>346</v>
      </c>
      <c r="P34" s="90" t="s">
        <v>354</v>
      </c>
    </row>
    <row r="35" spans="1:16">
      <c r="A35" s="352" t="s">
        <v>249</v>
      </c>
      <c r="B35">
        <v>3</v>
      </c>
      <c r="C35" t="s">
        <v>538</v>
      </c>
      <c r="D35" s="83" t="s">
        <v>401</v>
      </c>
      <c r="E35" s="88" t="s">
        <v>258</v>
      </c>
      <c r="F35" s="89" t="s">
        <v>274</v>
      </c>
      <c r="G35" s="89" t="s">
        <v>283</v>
      </c>
      <c r="H35" s="89" t="s">
        <v>291</v>
      </c>
      <c r="I35" s="89" t="s">
        <v>299</v>
      </c>
      <c r="J35" s="89" t="s">
        <v>307</v>
      </c>
      <c r="K35" s="89" t="s">
        <v>315</v>
      </c>
      <c r="L35" s="89" t="s">
        <v>323</v>
      </c>
      <c r="M35" s="89" t="s">
        <v>331</v>
      </c>
      <c r="N35" s="89" t="s">
        <v>339</v>
      </c>
      <c r="O35" s="89" t="s">
        <v>347</v>
      </c>
      <c r="P35" s="90" t="s">
        <v>355</v>
      </c>
    </row>
    <row r="36" spans="1:16">
      <c r="A36" s="352" t="s">
        <v>259</v>
      </c>
      <c r="B36">
        <v>3</v>
      </c>
      <c r="C36" t="s">
        <v>542</v>
      </c>
      <c r="D36" s="83" t="s">
        <v>403</v>
      </c>
      <c r="E36" s="88" t="s">
        <v>260</v>
      </c>
      <c r="F36" s="89" t="s">
        <v>276</v>
      </c>
      <c r="G36" s="89" t="s">
        <v>284</v>
      </c>
      <c r="H36" s="140" t="s">
        <v>292</v>
      </c>
      <c r="I36" s="89" t="s">
        <v>300</v>
      </c>
      <c r="J36" s="89" t="s">
        <v>308</v>
      </c>
      <c r="K36" s="89" t="s">
        <v>316</v>
      </c>
      <c r="L36" s="89" t="s">
        <v>324</v>
      </c>
      <c r="M36" s="89" t="s">
        <v>332</v>
      </c>
      <c r="N36" s="89" t="s">
        <v>340</v>
      </c>
      <c r="O36" s="89" t="s">
        <v>348</v>
      </c>
      <c r="P36" s="90" t="s">
        <v>356</v>
      </c>
    </row>
    <row r="37" spans="1:16">
      <c r="A37" s="352" t="s">
        <v>360</v>
      </c>
      <c r="B37">
        <v>3</v>
      </c>
      <c r="C37" t="s">
        <v>526</v>
      </c>
      <c r="D37" s="83" t="s">
        <v>405</v>
      </c>
      <c r="E37" s="88" t="s">
        <v>262</v>
      </c>
      <c r="F37" s="89" t="s">
        <v>277</v>
      </c>
      <c r="G37" s="89" t="s">
        <v>285</v>
      </c>
      <c r="H37" s="89" t="s">
        <v>293</v>
      </c>
      <c r="I37" s="89" t="s">
        <v>301</v>
      </c>
      <c r="J37" s="89" t="s">
        <v>309</v>
      </c>
      <c r="K37" s="89" t="s">
        <v>317</v>
      </c>
      <c r="L37" s="89" t="s">
        <v>325</v>
      </c>
      <c r="M37" s="89" t="s">
        <v>333</v>
      </c>
      <c r="N37" s="89" t="s">
        <v>341</v>
      </c>
      <c r="O37" s="89" t="s">
        <v>349</v>
      </c>
      <c r="P37" s="90" t="s">
        <v>357</v>
      </c>
    </row>
    <row r="38" spans="1:16" ht="17" thickBot="1">
      <c r="A38" s="352" t="s">
        <v>251</v>
      </c>
      <c r="B38">
        <v>3</v>
      </c>
      <c r="C38" t="s">
        <v>528</v>
      </c>
      <c r="D38" s="83" t="s">
        <v>409</v>
      </c>
      <c r="E38" s="92" t="s">
        <v>264</v>
      </c>
      <c r="F38" s="93" t="s">
        <v>278</v>
      </c>
      <c r="G38" s="93" t="s">
        <v>286</v>
      </c>
      <c r="H38" s="93" t="s">
        <v>294</v>
      </c>
      <c r="I38" s="93" t="s">
        <v>302</v>
      </c>
      <c r="J38" s="93" t="s">
        <v>310</v>
      </c>
      <c r="K38" s="93" t="s">
        <v>318</v>
      </c>
      <c r="L38" s="93" t="s">
        <v>326</v>
      </c>
      <c r="M38" s="93" t="s">
        <v>334</v>
      </c>
      <c r="N38" s="93" t="s">
        <v>342</v>
      </c>
      <c r="O38" s="93" t="s">
        <v>350</v>
      </c>
      <c r="P38" s="145" t="s">
        <v>358</v>
      </c>
    </row>
    <row r="39" spans="1:16">
      <c r="A39" s="352" t="s">
        <v>242</v>
      </c>
      <c r="B39">
        <v>3</v>
      </c>
      <c r="C39" t="s">
        <v>513</v>
      </c>
    </row>
    <row r="40" spans="1:16" ht="17" thickBot="1">
      <c r="A40" s="352" t="s">
        <v>273</v>
      </c>
      <c r="B40">
        <v>3</v>
      </c>
      <c r="C40" t="s">
        <v>582</v>
      </c>
      <c r="D40" s="155"/>
      <c r="E40" s="84">
        <v>1</v>
      </c>
      <c r="F40" s="84">
        <v>2</v>
      </c>
      <c r="G40" s="84">
        <v>3</v>
      </c>
      <c r="H40" s="84">
        <v>4</v>
      </c>
      <c r="I40" s="84">
        <v>5</v>
      </c>
      <c r="J40" s="84">
        <v>6</v>
      </c>
      <c r="K40" s="84">
        <v>7</v>
      </c>
      <c r="L40" s="84">
        <v>8</v>
      </c>
      <c r="M40" s="84">
        <v>9</v>
      </c>
      <c r="N40" s="84">
        <v>10</v>
      </c>
      <c r="O40" s="84">
        <v>11</v>
      </c>
      <c r="P40" s="84">
        <v>12</v>
      </c>
    </row>
    <row r="41" spans="1:16">
      <c r="A41" s="352" t="s">
        <v>245</v>
      </c>
      <c r="B41">
        <v>3</v>
      </c>
      <c r="C41" t="s">
        <v>518</v>
      </c>
      <c r="D41" s="83" t="s">
        <v>387</v>
      </c>
      <c r="E41" s="360" t="s">
        <v>359</v>
      </c>
      <c r="F41" s="361" t="s">
        <v>364</v>
      </c>
      <c r="G41" s="361" t="s">
        <v>369</v>
      </c>
      <c r="H41" s="361" t="s">
        <v>374</v>
      </c>
      <c r="I41" s="361" t="s">
        <v>379</v>
      </c>
      <c r="J41" s="365" t="s">
        <v>249</v>
      </c>
      <c r="K41" s="365" t="s">
        <v>259</v>
      </c>
      <c r="L41" s="55" t="s">
        <v>269</v>
      </c>
      <c r="M41" s="361" t="s">
        <v>420</v>
      </c>
      <c r="N41" s="364" t="s">
        <v>421</v>
      </c>
      <c r="O41" s="401" t="s">
        <v>600</v>
      </c>
      <c r="P41" s="158"/>
    </row>
    <row r="42" spans="1:16">
      <c r="A42" s="352" t="s">
        <v>422</v>
      </c>
      <c r="B42">
        <v>3</v>
      </c>
      <c r="C42" t="s">
        <v>586</v>
      </c>
      <c r="D42" s="83" t="s">
        <v>390</v>
      </c>
      <c r="E42" s="366" t="s">
        <v>360</v>
      </c>
      <c r="F42" s="363" t="s">
        <v>365</v>
      </c>
      <c r="G42" s="363" t="s">
        <v>370</v>
      </c>
      <c r="H42" s="363" t="s">
        <v>375</v>
      </c>
      <c r="I42" s="363" t="s">
        <v>380</v>
      </c>
      <c r="J42" s="367" t="s">
        <v>251</v>
      </c>
      <c r="K42" s="45" t="s">
        <v>261</v>
      </c>
      <c r="L42" s="45" t="s">
        <v>271</v>
      </c>
      <c r="M42" s="363" t="s">
        <v>423</v>
      </c>
      <c r="N42" s="363" t="s">
        <v>424</v>
      </c>
      <c r="O42" s="161"/>
      <c r="P42" s="162"/>
    </row>
    <row r="43" spans="1:16">
      <c r="A43" s="352" t="s">
        <v>429</v>
      </c>
      <c r="B43">
        <v>3</v>
      </c>
      <c r="C43" t="s">
        <v>590</v>
      </c>
      <c r="D43" s="83" t="s">
        <v>393</v>
      </c>
      <c r="E43" s="362" t="s">
        <v>361</v>
      </c>
      <c r="F43" s="363" t="s">
        <v>366</v>
      </c>
      <c r="G43" s="363" t="s">
        <v>371</v>
      </c>
      <c r="H43" s="363" t="s">
        <v>376</v>
      </c>
      <c r="I43" s="367" t="s">
        <v>242</v>
      </c>
      <c r="J43" s="45" t="s">
        <v>253</v>
      </c>
      <c r="K43" s="45" t="s">
        <v>263</v>
      </c>
      <c r="L43" s="367" t="s">
        <v>273</v>
      </c>
      <c r="M43" s="363" t="s">
        <v>425</v>
      </c>
      <c r="N43" s="363" t="s">
        <v>426</v>
      </c>
      <c r="O43" s="161"/>
      <c r="P43" s="162"/>
    </row>
    <row r="44" spans="1:16">
      <c r="A44" s="352" t="s">
        <v>430</v>
      </c>
      <c r="B44">
        <v>3</v>
      </c>
      <c r="C44" t="s">
        <v>567</v>
      </c>
      <c r="D44" s="83" t="s">
        <v>397</v>
      </c>
      <c r="E44" s="362" t="s">
        <v>362</v>
      </c>
      <c r="F44" s="363" t="s">
        <v>367</v>
      </c>
      <c r="G44" s="363" t="s">
        <v>372</v>
      </c>
      <c r="H44" s="363" t="s">
        <v>377</v>
      </c>
      <c r="I44" s="367" t="s">
        <v>245</v>
      </c>
      <c r="J44" s="45" t="s">
        <v>255</v>
      </c>
      <c r="K44" s="45" t="s">
        <v>265</v>
      </c>
      <c r="L44" s="45" t="s">
        <v>275</v>
      </c>
      <c r="M44" s="363" t="s">
        <v>427</v>
      </c>
      <c r="N44" s="363" t="s">
        <v>428</v>
      </c>
      <c r="O44" s="161"/>
      <c r="P44" s="162"/>
    </row>
    <row r="45" spans="1:16">
      <c r="D45" s="83" t="s">
        <v>401</v>
      </c>
      <c r="E45" s="362" t="s">
        <v>363</v>
      </c>
      <c r="F45" s="363" t="s">
        <v>368</v>
      </c>
      <c r="G45" s="363" t="s">
        <v>373</v>
      </c>
      <c r="H45" s="363" t="s">
        <v>378</v>
      </c>
      <c r="I45" s="45" t="s">
        <v>247</v>
      </c>
      <c r="J45" s="45" t="s">
        <v>257</v>
      </c>
      <c r="K45" s="45" t="s">
        <v>267</v>
      </c>
      <c r="L45" s="368" t="s">
        <v>429</v>
      </c>
      <c r="M45" s="368" t="s">
        <v>430</v>
      </c>
      <c r="N45" s="368" t="s">
        <v>422</v>
      </c>
      <c r="O45" s="161"/>
      <c r="P45" s="162"/>
    </row>
    <row r="46" spans="1:16">
      <c r="D46" s="83" t="s">
        <v>403</v>
      </c>
      <c r="E46" s="163"/>
      <c r="F46" s="161"/>
      <c r="G46" s="161"/>
      <c r="H46" s="134"/>
      <c r="I46" s="134"/>
      <c r="J46" s="161"/>
      <c r="K46" s="161"/>
      <c r="L46" s="161"/>
      <c r="M46" s="161"/>
      <c r="N46" s="161"/>
      <c r="O46" s="161"/>
      <c r="P46" s="162"/>
    </row>
    <row r="47" spans="1:16">
      <c r="D47" s="83" t="s">
        <v>405</v>
      </c>
      <c r="E47" s="163"/>
      <c r="F47" s="161"/>
      <c r="G47" s="161"/>
      <c r="H47" s="134"/>
      <c r="I47" s="134"/>
      <c r="J47" s="161"/>
      <c r="K47" s="161"/>
      <c r="L47" s="161"/>
      <c r="M47" s="161"/>
      <c r="N47" s="161"/>
      <c r="O47" s="161"/>
      <c r="P47" s="162"/>
    </row>
    <row r="48" spans="1:16" ht="17" thickBot="1">
      <c r="D48" s="83" t="s">
        <v>409</v>
      </c>
      <c r="E48" s="164"/>
      <c r="F48" s="165"/>
      <c r="G48" s="133"/>
      <c r="H48" s="133"/>
      <c r="I48" s="133"/>
      <c r="J48" s="165"/>
      <c r="K48" s="165"/>
      <c r="L48" s="165"/>
      <c r="M48" s="165"/>
      <c r="N48" s="165"/>
      <c r="O48" s="165"/>
      <c r="P48" s="166"/>
    </row>
  </sheetData>
  <sortState xmlns:xlrd2="http://schemas.microsoft.com/office/spreadsheetml/2017/richdata2" ref="A21:C44">
    <sortCondition ref="B21:B44"/>
    <sortCondition ref="C21:C44"/>
  </sortState>
  <pageMargins left="0.7" right="0.7" top="0.75" bottom="0.75" header="0.3" footer="0.3"/>
  <pageSetup scale="30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2A1DF-E4F0-CB46-9D4C-443723696F7C}">
  <dimension ref="A1:W12"/>
  <sheetViews>
    <sheetView topLeftCell="K1" zoomScaleNormal="100" workbookViewId="0">
      <selection activeCell="I20" sqref="I20"/>
    </sheetView>
  </sheetViews>
  <sheetFormatPr baseColWidth="10" defaultColWidth="11.5703125" defaultRowHeight="16"/>
  <cols>
    <col min="1" max="1" width="1.85546875" bestFit="1" customWidth="1"/>
    <col min="2" max="5" width="9" bestFit="1" customWidth="1"/>
    <col min="6" max="9" width="12.28515625" bestFit="1" customWidth="1"/>
    <col min="10" max="10" width="8.7109375" bestFit="1" customWidth="1"/>
    <col min="11" max="12" width="13.7109375" bestFit="1" customWidth="1"/>
    <col min="13" max="13" width="6.4257812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23" ht="17" thickBot="1"/>
    <row r="2" spans="1:23" ht="17" thickBot="1">
      <c r="A2" s="336" t="s">
        <v>599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3" t="s">
        <v>484</v>
      </c>
      <c r="P2" s="154"/>
      <c r="Q2" s="154"/>
      <c r="R2" s="154"/>
      <c r="S2" s="305"/>
      <c r="T2" s="306" t="s">
        <v>485</v>
      </c>
      <c r="U2" s="307"/>
      <c r="V2" s="307"/>
      <c r="W2" s="308"/>
    </row>
    <row r="3" spans="1:23" ht="18" thickBot="1">
      <c r="A3" s="154"/>
      <c r="B3" s="153">
        <v>1</v>
      </c>
      <c r="C3" s="153">
        <v>2</v>
      </c>
      <c r="D3" s="153">
        <v>3</v>
      </c>
      <c r="E3" s="153">
        <v>4</v>
      </c>
      <c r="F3" s="153">
        <v>5</v>
      </c>
      <c r="G3" s="153">
        <v>6</v>
      </c>
      <c r="H3" s="153">
        <v>7</v>
      </c>
      <c r="I3" s="153">
        <v>8</v>
      </c>
      <c r="J3" s="153">
        <v>9</v>
      </c>
      <c r="K3" s="153">
        <v>10</v>
      </c>
      <c r="L3" s="153">
        <v>11</v>
      </c>
      <c r="M3" s="153">
        <v>12</v>
      </c>
      <c r="N3" s="154"/>
      <c r="O3" s="309" t="s">
        <v>459</v>
      </c>
      <c r="P3" s="310" t="s">
        <v>486</v>
      </c>
      <c r="Q3" s="311" t="str">
        <f>$U$10 &amp;" rxn (+error)"</f>
        <v>62 rxn (+error)</v>
      </c>
      <c r="R3" s="154"/>
      <c r="S3" s="312"/>
      <c r="T3" s="154" t="s">
        <v>487</v>
      </c>
      <c r="U3" s="154" t="s">
        <v>488</v>
      </c>
      <c r="V3" s="154"/>
      <c r="W3" s="313"/>
    </row>
    <row r="4" spans="1:23">
      <c r="A4" s="153" t="s">
        <v>387</v>
      </c>
      <c r="B4" s="200" t="s">
        <v>359</v>
      </c>
      <c r="C4" s="3" t="s">
        <v>364</v>
      </c>
      <c r="D4" s="3" t="s">
        <v>369</v>
      </c>
      <c r="E4" s="3" t="s">
        <v>374</v>
      </c>
      <c r="F4" s="3" t="s">
        <v>379</v>
      </c>
      <c r="G4" s="3" t="s">
        <v>249</v>
      </c>
      <c r="H4" s="3" t="s">
        <v>259</v>
      </c>
      <c r="I4" s="3" t="s">
        <v>269</v>
      </c>
      <c r="J4" s="3" t="s">
        <v>420</v>
      </c>
      <c r="K4" s="3" t="s">
        <v>421</v>
      </c>
      <c r="L4" s="3" t="s">
        <v>600</v>
      </c>
      <c r="M4" s="314" t="s">
        <v>489</v>
      </c>
      <c r="N4" s="154"/>
      <c r="O4" s="315" t="s">
        <v>472</v>
      </c>
      <c r="P4" s="316">
        <v>5.7</v>
      </c>
      <c r="Q4" s="317">
        <f t="shared" ref="Q4:Q8" si="0">P4*$U$10*1.1</f>
        <v>388.74000000000007</v>
      </c>
      <c r="R4" s="154"/>
      <c r="S4" s="312"/>
      <c r="T4" s="307" t="s">
        <v>487</v>
      </c>
      <c r="U4" s="308" t="s">
        <v>490</v>
      </c>
      <c r="V4" s="154"/>
      <c r="W4" s="313"/>
    </row>
    <row r="5" spans="1:23">
      <c r="A5" s="153" t="s">
        <v>390</v>
      </c>
      <c r="B5" s="4" t="s">
        <v>360</v>
      </c>
      <c r="C5" s="1" t="s">
        <v>365</v>
      </c>
      <c r="D5" s="1" t="s">
        <v>370</v>
      </c>
      <c r="E5" s="1" t="s">
        <v>375</v>
      </c>
      <c r="F5" s="1" t="s">
        <v>380</v>
      </c>
      <c r="G5" s="1" t="s">
        <v>251</v>
      </c>
      <c r="H5" s="1" t="s">
        <v>261</v>
      </c>
      <c r="I5" s="1" t="s">
        <v>271</v>
      </c>
      <c r="J5" s="1" t="s">
        <v>423</v>
      </c>
      <c r="K5" s="1" t="s">
        <v>424</v>
      </c>
      <c r="L5" s="339"/>
      <c r="M5" s="318" t="s">
        <v>489</v>
      </c>
      <c r="N5" s="154"/>
      <c r="O5" s="345" t="s">
        <v>491</v>
      </c>
      <c r="P5" s="346">
        <v>0.03</v>
      </c>
      <c r="Q5" s="347">
        <f t="shared" si="0"/>
        <v>2.0459999999999998</v>
      </c>
      <c r="R5" s="154"/>
      <c r="S5" s="312"/>
      <c r="T5" s="154" t="s">
        <v>492</v>
      </c>
      <c r="U5" s="313" t="s">
        <v>493</v>
      </c>
      <c r="V5" s="154"/>
      <c r="W5" s="322" t="s">
        <v>494</v>
      </c>
    </row>
    <row r="6" spans="1:23" ht="17" thickBot="1">
      <c r="A6" s="153" t="s">
        <v>393</v>
      </c>
      <c r="B6" s="4" t="s">
        <v>361</v>
      </c>
      <c r="C6" s="1" t="s">
        <v>366</v>
      </c>
      <c r="D6" s="1" t="s">
        <v>371</v>
      </c>
      <c r="E6" s="1" t="s">
        <v>376</v>
      </c>
      <c r="F6" s="1" t="s">
        <v>242</v>
      </c>
      <c r="G6" s="1" t="s">
        <v>253</v>
      </c>
      <c r="H6" s="1" t="s">
        <v>263</v>
      </c>
      <c r="I6" s="1" t="s">
        <v>273</v>
      </c>
      <c r="J6" s="1" t="s">
        <v>425</v>
      </c>
      <c r="K6" s="1" t="s">
        <v>426</v>
      </c>
      <c r="L6" s="339"/>
      <c r="M6" s="318" t="s">
        <v>489</v>
      </c>
      <c r="N6" s="154"/>
      <c r="O6" s="319" t="s">
        <v>495</v>
      </c>
      <c r="P6" s="320">
        <v>7.5</v>
      </c>
      <c r="Q6" s="321">
        <f t="shared" si="0"/>
        <v>511.50000000000006</v>
      </c>
      <c r="R6" s="154"/>
      <c r="S6" s="312"/>
      <c r="T6" s="323" t="s">
        <v>496</v>
      </c>
      <c r="U6" s="324" t="s">
        <v>493</v>
      </c>
      <c r="V6" s="154"/>
      <c r="W6" s="313"/>
    </row>
    <row r="7" spans="1:23" ht="17" thickBot="1">
      <c r="A7" s="153" t="s">
        <v>397</v>
      </c>
      <c r="B7" s="4" t="s">
        <v>362</v>
      </c>
      <c r="C7" s="1" t="s">
        <v>367</v>
      </c>
      <c r="D7" s="1" t="s">
        <v>372</v>
      </c>
      <c r="E7" s="1" t="s">
        <v>377</v>
      </c>
      <c r="F7" s="1" t="s">
        <v>245</v>
      </c>
      <c r="G7" s="1" t="s">
        <v>255</v>
      </c>
      <c r="H7" s="1" t="s">
        <v>265</v>
      </c>
      <c r="I7" s="1" t="s">
        <v>275</v>
      </c>
      <c r="J7" s="1" t="s">
        <v>427</v>
      </c>
      <c r="K7" s="1" t="s">
        <v>428</v>
      </c>
      <c r="L7" s="339"/>
      <c r="M7" s="341"/>
      <c r="N7" s="154"/>
      <c r="O7" s="319" t="s">
        <v>497</v>
      </c>
      <c r="P7" s="320">
        <v>7.0000000000000007E-2</v>
      </c>
      <c r="Q7" s="321">
        <f t="shared" si="0"/>
        <v>4.7740000000000009</v>
      </c>
      <c r="R7" s="154"/>
      <c r="S7" s="325"/>
      <c r="T7" s="323"/>
      <c r="U7" s="323"/>
      <c r="V7" s="323"/>
      <c r="W7" s="324"/>
    </row>
    <row r="8" spans="1:23" ht="17" thickBot="1">
      <c r="A8" s="153" t="s">
        <v>401</v>
      </c>
      <c r="B8" s="337" t="s">
        <v>363</v>
      </c>
      <c r="C8" s="2" t="s">
        <v>368</v>
      </c>
      <c r="D8" s="2" t="s">
        <v>373</v>
      </c>
      <c r="E8" s="2" t="s">
        <v>378</v>
      </c>
      <c r="F8" s="2" t="s">
        <v>247</v>
      </c>
      <c r="G8" s="2" t="s">
        <v>257</v>
      </c>
      <c r="H8" s="2" t="s">
        <v>267</v>
      </c>
      <c r="I8" s="2" t="s">
        <v>429</v>
      </c>
      <c r="J8" s="1" t="s">
        <v>430</v>
      </c>
      <c r="K8" s="1" t="s">
        <v>422</v>
      </c>
      <c r="L8" s="339"/>
      <c r="M8" s="341"/>
      <c r="N8" s="154"/>
      <c r="O8" s="319" t="s">
        <v>498</v>
      </c>
      <c r="P8" s="320">
        <v>0.7</v>
      </c>
      <c r="Q8" s="321">
        <f t="shared" si="0"/>
        <v>47.74</v>
      </c>
      <c r="R8" s="154"/>
      <c r="S8" s="154"/>
      <c r="T8" s="154"/>
      <c r="U8" s="154"/>
      <c r="V8" s="154"/>
      <c r="W8" s="154"/>
    </row>
    <row r="9" spans="1:23" ht="17" thickBot="1">
      <c r="A9" s="153" t="s">
        <v>403</v>
      </c>
      <c r="B9" s="338"/>
      <c r="C9" s="339"/>
      <c r="D9" s="339"/>
      <c r="E9" s="339"/>
      <c r="F9" s="339"/>
      <c r="G9" s="339"/>
      <c r="H9" s="339"/>
      <c r="I9" s="339"/>
      <c r="J9" s="340"/>
      <c r="K9" s="339"/>
      <c r="L9" s="339"/>
      <c r="M9" s="341"/>
      <c r="N9" s="154"/>
      <c r="O9" s="327" t="s">
        <v>499</v>
      </c>
      <c r="P9" s="328">
        <v>1</v>
      </c>
      <c r="Q9" s="329" t="s">
        <v>500</v>
      </c>
      <c r="R9" s="154"/>
      <c r="S9" s="154"/>
      <c r="T9" s="154"/>
      <c r="U9" s="154"/>
      <c r="V9" s="154"/>
      <c r="W9" s="154"/>
    </row>
    <row r="10" spans="1:23" ht="17" thickBot="1">
      <c r="A10" s="153" t="s">
        <v>405</v>
      </c>
      <c r="B10" s="338"/>
      <c r="C10" s="339"/>
      <c r="D10" s="339"/>
      <c r="E10" s="339"/>
      <c r="F10" s="339"/>
      <c r="G10" s="339"/>
      <c r="H10" s="339"/>
      <c r="I10" s="339"/>
      <c r="J10" s="339"/>
      <c r="K10" s="339"/>
      <c r="L10" s="339"/>
      <c r="M10" s="342"/>
      <c r="N10" s="154"/>
      <c r="O10" s="332" t="s">
        <v>501</v>
      </c>
      <c r="P10" s="333">
        <f>SUM(P4:P9)</f>
        <v>15</v>
      </c>
      <c r="Q10" s="334">
        <f>SUM(Q4:Q8)</f>
        <v>954.80000000000007</v>
      </c>
      <c r="R10" s="154"/>
      <c r="S10" s="154"/>
      <c r="T10" s="330" t="s">
        <v>502</v>
      </c>
      <c r="U10" s="249">
        <f>COUNTIF(B4:M11,"*")</f>
        <v>62</v>
      </c>
      <c r="V10" s="154"/>
      <c r="W10" s="154"/>
    </row>
    <row r="11" spans="1:23" ht="17" thickBot="1">
      <c r="A11" s="153" t="s">
        <v>409</v>
      </c>
      <c r="B11" s="5" t="s">
        <v>351</v>
      </c>
      <c r="C11" s="6" t="s">
        <v>352</v>
      </c>
      <c r="D11" s="6" t="s">
        <v>353</v>
      </c>
      <c r="E11" s="6" t="s">
        <v>354</v>
      </c>
      <c r="F11" s="6" t="s">
        <v>355</v>
      </c>
      <c r="G11" s="6" t="s">
        <v>356</v>
      </c>
      <c r="H11" s="6" t="s">
        <v>357</v>
      </c>
      <c r="I11" s="6" t="s">
        <v>358</v>
      </c>
      <c r="J11" s="343"/>
      <c r="K11" s="343"/>
      <c r="L11" s="343"/>
      <c r="M11" s="344"/>
      <c r="N11" s="154"/>
      <c r="O11" s="335"/>
      <c r="R11" s="154"/>
      <c r="S11" s="154"/>
      <c r="T11" s="154"/>
      <c r="U11" s="154"/>
      <c r="V11" s="154"/>
      <c r="W11" s="154"/>
    </row>
    <row r="12" spans="1:23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t="s">
        <v>503</v>
      </c>
      <c r="R12" s="154"/>
      <c r="S12" s="154"/>
      <c r="T12" s="154"/>
      <c r="U12" s="154"/>
      <c r="V12" s="154"/>
      <c r="W12" s="154"/>
    </row>
  </sheetData>
  <pageMargins left="0.7" right="0.7" top="0.75" bottom="0.75" header="0.3" footer="0.3"/>
  <pageSetup scale="56" orientation="portrait" horizontalDpi="0" verticalDpi="0"/>
  <colBreaks count="1" manualBreakCount="1">
    <brk id="13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8A69F-2CCA-CE4F-B331-C5D6D94DF671}">
  <sheetPr>
    <pageSetUpPr fitToPage="1"/>
  </sheetPr>
  <dimension ref="A1:C63"/>
  <sheetViews>
    <sheetView workbookViewId="0">
      <selection activeCell="A63" activeCellId="7" sqref="A6:B6 A12:B12 A20:B20 A22:B22 A34:B34 A43:B43 A45:B45 A63:B63"/>
    </sheetView>
  </sheetViews>
  <sheetFormatPr baseColWidth="10" defaultColWidth="11.5703125" defaultRowHeight="16"/>
  <cols>
    <col min="1" max="1" width="10.7109375"/>
    <col min="2" max="2" width="15.42578125" customWidth="1"/>
    <col min="3" max="3" width="10.7109375"/>
  </cols>
  <sheetData>
    <row r="1" spans="1:3">
      <c r="A1" s="81" t="s">
        <v>504</v>
      </c>
      <c r="B1" s="81" t="s">
        <v>232</v>
      </c>
      <c r="C1" s="81" t="s">
        <v>505</v>
      </c>
    </row>
    <row r="2" spans="1:3">
      <c r="A2" t="s">
        <v>595</v>
      </c>
      <c r="B2" t="s">
        <v>594</v>
      </c>
      <c r="C2" t="s">
        <v>596</v>
      </c>
    </row>
    <row r="3" spans="1:3">
      <c r="A3" t="s">
        <v>597</v>
      </c>
      <c r="B3" t="s">
        <v>594</v>
      </c>
      <c r="C3" t="s">
        <v>596</v>
      </c>
    </row>
    <row r="4" spans="1:3">
      <c r="A4" t="s">
        <v>593</v>
      </c>
      <c r="B4" t="s">
        <v>594</v>
      </c>
      <c r="C4" t="s">
        <v>596</v>
      </c>
    </row>
    <row r="5" spans="1:3">
      <c r="A5" t="s">
        <v>573</v>
      </c>
      <c r="B5" t="s">
        <v>428</v>
      </c>
      <c r="C5">
        <v>32.775162970755403</v>
      </c>
    </row>
    <row r="6" spans="1:3">
      <c r="A6" t="s">
        <v>580</v>
      </c>
      <c r="B6" s="460" t="s">
        <v>261</v>
      </c>
      <c r="C6">
        <v>32.585650438593603</v>
      </c>
    </row>
    <row r="7" spans="1:3">
      <c r="A7" t="s">
        <v>551</v>
      </c>
      <c r="B7" t="s">
        <v>426</v>
      </c>
      <c r="C7">
        <v>32.412947614855497</v>
      </c>
    </row>
    <row r="8" spans="1:3">
      <c r="A8" t="s">
        <v>561</v>
      </c>
      <c r="B8" t="s">
        <v>263</v>
      </c>
      <c r="C8">
        <v>32.352061196869101</v>
      </c>
    </row>
    <row r="9" spans="1:3">
      <c r="A9" t="s">
        <v>586</v>
      </c>
      <c r="B9" t="s">
        <v>422</v>
      </c>
      <c r="C9">
        <v>32.074564266299902</v>
      </c>
    </row>
    <row r="10" spans="1:3">
      <c r="A10" t="s">
        <v>560</v>
      </c>
      <c r="B10" t="s">
        <v>424</v>
      </c>
      <c r="C10">
        <v>31.9676979288345</v>
      </c>
    </row>
    <row r="11" spans="1:3">
      <c r="A11" t="s">
        <v>553</v>
      </c>
      <c r="B11" t="s">
        <v>269</v>
      </c>
      <c r="C11">
        <v>31.892917387918899</v>
      </c>
    </row>
    <row r="12" spans="1:3">
      <c r="A12" t="s">
        <v>574</v>
      </c>
      <c r="B12" s="460" t="s">
        <v>267</v>
      </c>
      <c r="C12">
        <v>31.8745015190941</v>
      </c>
    </row>
    <row r="13" spans="1:3">
      <c r="A13" t="s">
        <v>568</v>
      </c>
      <c r="B13" t="s">
        <v>422</v>
      </c>
      <c r="C13">
        <v>31.873172117934899</v>
      </c>
    </row>
    <row r="14" spans="1:3">
      <c r="A14" t="s">
        <v>588</v>
      </c>
      <c r="B14" t="s">
        <v>265</v>
      </c>
      <c r="C14">
        <v>31.836569701211399</v>
      </c>
    </row>
    <row r="15" spans="1:3">
      <c r="A15" t="s">
        <v>556</v>
      </c>
      <c r="B15" t="s">
        <v>421</v>
      </c>
      <c r="C15">
        <v>31.721440079514998</v>
      </c>
    </row>
    <row r="16" spans="1:3">
      <c r="A16" t="s">
        <v>528</v>
      </c>
      <c r="B16" t="s">
        <v>251</v>
      </c>
      <c r="C16">
        <v>31.067569357002299</v>
      </c>
    </row>
    <row r="17" spans="1:3">
      <c r="A17" t="s">
        <v>542</v>
      </c>
      <c r="B17" t="s">
        <v>259</v>
      </c>
      <c r="C17">
        <v>30.751857777704402</v>
      </c>
    </row>
    <row r="18" spans="1:3">
      <c r="A18" t="s">
        <v>538</v>
      </c>
      <c r="B18" t="s">
        <v>249</v>
      </c>
      <c r="C18">
        <v>30.312378896823098</v>
      </c>
    </row>
    <row r="19" spans="1:3">
      <c r="A19" t="s">
        <v>536</v>
      </c>
      <c r="B19" t="s">
        <v>255</v>
      </c>
      <c r="C19">
        <v>30.242822271996701</v>
      </c>
    </row>
    <row r="20" spans="1:3">
      <c r="A20" t="s">
        <v>525</v>
      </c>
      <c r="B20" s="460" t="s">
        <v>257</v>
      </c>
      <c r="C20">
        <v>30.2013214867006</v>
      </c>
    </row>
    <row r="21" spans="1:3">
      <c r="A21" t="s">
        <v>520</v>
      </c>
      <c r="B21" t="s">
        <v>253</v>
      </c>
      <c r="C21">
        <v>30.015498177667801</v>
      </c>
    </row>
    <row r="22" spans="1:3">
      <c r="A22" t="s">
        <v>591</v>
      </c>
      <c r="B22" s="460" t="s">
        <v>362</v>
      </c>
      <c r="C22">
        <v>29.857154612888301</v>
      </c>
    </row>
    <row r="23" spans="1:3">
      <c r="A23" t="s">
        <v>557</v>
      </c>
      <c r="B23" t="s">
        <v>370</v>
      </c>
      <c r="C23">
        <v>29.829580577258302</v>
      </c>
    </row>
    <row r="24" spans="1:3">
      <c r="A24" t="s">
        <v>540</v>
      </c>
      <c r="B24" t="s">
        <v>363</v>
      </c>
      <c r="C24">
        <v>29.6061374188935</v>
      </c>
    </row>
    <row r="25" spans="1:3">
      <c r="A25" t="s">
        <v>515</v>
      </c>
      <c r="B25" t="s">
        <v>427</v>
      </c>
      <c r="C25">
        <v>29.576089062322598</v>
      </c>
    </row>
    <row r="26" spans="1:3">
      <c r="A26" t="s">
        <v>526</v>
      </c>
      <c r="B26" t="s">
        <v>360</v>
      </c>
      <c r="C26">
        <v>29.560826832348098</v>
      </c>
    </row>
    <row r="27" spans="1:3">
      <c r="A27" t="s">
        <v>587</v>
      </c>
      <c r="B27" t="s">
        <v>361</v>
      </c>
      <c r="C27">
        <v>29.489448930916598</v>
      </c>
    </row>
    <row r="28" spans="1:3">
      <c r="A28" t="s">
        <v>567</v>
      </c>
      <c r="B28" t="s">
        <v>430</v>
      </c>
      <c r="C28">
        <v>29.405642164065799</v>
      </c>
    </row>
    <row r="29" spans="1:3">
      <c r="A29" t="s">
        <v>522</v>
      </c>
      <c r="B29" t="s">
        <v>373</v>
      </c>
      <c r="C29">
        <v>29.327700921494301</v>
      </c>
    </row>
    <row r="30" spans="1:3">
      <c r="A30" t="s">
        <v>543</v>
      </c>
      <c r="B30" t="s">
        <v>423</v>
      </c>
      <c r="C30">
        <v>29.326472393818399</v>
      </c>
    </row>
    <row r="31" spans="1:3">
      <c r="A31" t="s">
        <v>581</v>
      </c>
      <c r="B31" t="s">
        <v>369</v>
      </c>
      <c r="C31">
        <v>29.317263624815102</v>
      </c>
    </row>
    <row r="32" spans="1:3">
      <c r="A32" t="s">
        <v>512</v>
      </c>
      <c r="B32" t="s">
        <v>425</v>
      </c>
      <c r="C32">
        <v>29.147924338645598</v>
      </c>
    </row>
    <row r="33" spans="1:3">
      <c r="A33" t="s">
        <v>566</v>
      </c>
      <c r="B33" t="s">
        <v>371</v>
      </c>
      <c r="C33">
        <v>29.074972217116802</v>
      </c>
    </row>
    <row r="34" spans="1:3">
      <c r="A34" t="s">
        <v>516</v>
      </c>
      <c r="B34" s="460" t="s">
        <v>271</v>
      </c>
      <c r="C34">
        <v>29.0069086772783</v>
      </c>
    </row>
    <row r="35" spans="1:3">
      <c r="A35" t="s">
        <v>564</v>
      </c>
      <c r="B35" t="s">
        <v>367</v>
      </c>
      <c r="C35">
        <v>28.980073534811101</v>
      </c>
    </row>
    <row r="36" spans="1:3">
      <c r="A36" t="s">
        <v>569</v>
      </c>
      <c r="B36" t="s">
        <v>364</v>
      </c>
      <c r="C36">
        <v>28.974452206359398</v>
      </c>
    </row>
    <row r="37" spans="1:3">
      <c r="A37" t="s">
        <v>584</v>
      </c>
      <c r="B37" t="s">
        <v>275</v>
      </c>
      <c r="C37">
        <v>28.891341239284799</v>
      </c>
    </row>
    <row r="38" spans="1:3">
      <c r="A38" t="s">
        <v>563</v>
      </c>
      <c r="B38" t="s">
        <v>365</v>
      </c>
      <c r="C38">
        <v>28.802699215824902</v>
      </c>
    </row>
    <row r="39" spans="1:3">
      <c r="A39" t="s">
        <v>559</v>
      </c>
      <c r="B39" t="s">
        <v>368</v>
      </c>
      <c r="C39">
        <v>28.7378625715392</v>
      </c>
    </row>
    <row r="40" spans="1:3">
      <c r="A40" t="s">
        <v>550</v>
      </c>
      <c r="B40" t="s">
        <v>372</v>
      </c>
      <c r="C40">
        <v>28.682902346774501</v>
      </c>
    </row>
    <row r="41" spans="1:3">
      <c r="A41" t="s">
        <v>508</v>
      </c>
      <c r="B41" t="s">
        <v>420</v>
      </c>
      <c r="C41">
        <v>28.679748023070399</v>
      </c>
    </row>
    <row r="42" spans="1:3">
      <c r="A42" t="s">
        <v>565</v>
      </c>
      <c r="B42" t="s">
        <v>366</v>
      </c>
      <c r="C42">
        <v>28.609351847947501</v>
      </c>
    </row>
    <row r="43" spans="1:3">
      <c r="A43" t="s">
        <v>582</v>
      </c>
      <c r="B43" s="460" t="s">
        <v>273</v>
      </c>
      <c r="C43">
        <v>28.5946091233522</v>
      </c>
    </row>
    <row r="44" spans="1:3">
      <c r="A44" t="s">
        <v>546</v>
      </c>
      <c r="B44" t="s">
        <v>374</v>
      </c>
      <c r="C44">
        <v>28.541772479049701</v>
      </c>
    </row>
    <row r="45" spans="1:3">
      <c r="A45" t="s">
        <v>544</v>
      </c>
      <c r="B45" s="460" t="s">
        <v>357</v>
      </c>
      <c r="C45">
        <v>28.534682228310899</v>
      </c>
    </row>
    <row r="46" spans="1:3">
      <c r="A46" t="s">
        <v>531</v>
      </c>
      <c r="B46" t="s">
        <v>355</v>
      </c>
      <c r="C46">
        <v>28.528553752253199</v>
      </c>
    </row>
    <row r="47" spans="1:3">
      <c r="A47" t="s">
        <v>530</v>
      </c>
      <c r="B47" t="s">
        <v>356</v>
      </c>
      <c r="C47">
        <v>28.5154610144039</v>
      </c>
    </row>
    <row r="48" spans="1:3">
      <c r="A48" t="s">
        <v>507</v>
      </c>
      <c r="B48" t="s">
        <v>376</v>
      </c>
      <c r="C48">
        <v>28.458445378716</v>
      </c>
    </row>
    <row r="49" spans="1:3">
      <c r="A49" t="s">
        <v>537</v>
      </c>
      <c r="B49" t="s">
        <v>354</v>
      </c>
      <c r="C49">
        <v>28.343661029999101</v>
      </c>
    </row>
    <row r="50" spans="1:3">
      <c r="A50" t="s">
        <v>510</v>
      </c>
      <c r="B50" t="s">
        <v>375</v>
      </c>
      <c r="C50">
        <v>28.3320416914178</v>
      </c>
    </row>
    <row r="51" spans="1:3">
      <c r="A51" t="s">
        <v>590</v>
      </c>
      <c r="B51" t="s">
        <v>429</v>
      </c>
      <c r="C51">
        <v>28.276871352813099</v>
      </c>
    </row>
    <row r="52" spans="1:3">
      <c r="A52" t="s">
        <v>583</v>
      </c>
      <c r="B52" t="s">
        <v>352</v>
      </c>
      <c r="C52">
        <v>28.237939833322098</v>
      </c>
    </row>
    <row r="53" spans="1:3">
      <c r="A53" t="s">
        <v>548</v>
      </c>
      <c r="B53" t="s">
        <v>359</v>
      </c>
      <c r="C53">
        <v>28.193718906235901</v>
      </c>
    </row>
    <row r="54" spans="1:3">
      <c r="A54" t="s">
        <v>523</v>
      </c>
      <c r="B54" t="s">
        <v>358</v>
      </c>
      <c r="C54">
        <v>28.073067515575701</v>
      </c>
    </row>
    <row r="55" spans="1:3">
      <c r="A55" t="s">
        <v>554</v>
      </c>
      <c r="B55" t="s">
        <v>377</v>
      </c>
      <c r="C55">
        <v>27.9781466189777</v>
      </c>
    </row>
    <row r="56" spans="1:3">
      <c r="A56" t="s">
        <v>552</v>
      </c>
      <c r="B56" t="s">
        <v>353</v>
      </c>
      <c r="C56">
        <v>27.953325664636001</v>
      </c>
    </row>
    <row r="57" spans="1:3">
      <c r="A57" t="s">
        <v>513</v>
      </c>
      <c r="B57" t="s">
        <v>242</v>
      </c>
      <c r="C57">
        <v>27.940652585481601</v>
      </c>
    </row>
    <row r="58" spans="1:3">
      <c r="A58" t="s">
        <v>575</v>
      </c>
      <c r="B58" t="s">
        <v>351</v>
      </c>
      <c r="C58">
        <v>27.914199987084</v>
      </c>
    </row>
    <row r="59" spans="1:3">
      <c r="A59" t="s">
        <v>511</v>
      </c>
      <c r="B59" t="s">
        <v>378</v>
      </c>
      <c r="C59">
        <v>27.8732758970996</v>
      </c>
    </row>
    <row r="60" spans="1:3">
      <c r="A60" t="s">
        <v>521</v>
      </c>
      <c r="B60" t="s">
        <v>380</v>
      </c>
      <c r="C60">
        <v>27.751413399432899</v>
      </c>
    </row>
    <row r="61" spans="1:3">
      <c r="A61" t="s">
        <v>517</v>
      </c>
      <c r="B61" t="s">
        <v>379</v>
      </c>
      <c r="C61">
        <v>27.564887598448799</v>
      </c>
    </row>
    <row r="62" spans="1:3">
      <c r="A62" t="s">
        <v>518</v>
      </c>
      <c r="B62" t="s">
        <v>245</v>
      </c>
      <c r="C62">
        <v>27.550330961628699</v>
      </c>
    </row>
    <row r="63" spans="1:3">
      <c r="A63" t="s">
        <v>514</v>
      </c>
      <c r="B63" s="460" t="s">
        <v>247</v>
      </c>
      <c r="C63">
        <v>27.289651905753601</v>
      </c>
    </row>
  </sheetData>
  <sortState xmlns:xlrd2="http://schemas.microsoft.com/office/spreadsheetml/2017/richdata2" ref="A2:C71">
    <sortCondition descending="1" ref="C2:C71"/>
  </sortState>
  <pageMargins left="0.7" right="0.7" top="0.75" bottom="0.75" header="0.3" footer="0.3"/>
  <pageSetup scale="50"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BA02F-1E1C-CD4D-ABD9-AF45480FCFF6}">
  <sheetPr>
    <pageSetUpPr fitToPage="1"/>
  </sheetPr>
  <dimension ref="A1:U24"/>
  <sheetViews>
    <sheetView topLeftCell="A21" workbookViewId="0">
      <selection activeCell="J36" sqref="J36"/>
    </sheetView>
  </sheetViews>
  <sheetFormatPr baseColWidth="10" defaultColWidth="11.5703125" defaultRowHeight="16"/>
  <cols>
    <col min="1" max="1" width="2.42578125" customWidth="1"/>
    <col min="2" max="4" width="12.28515625" bestFit="1" customWidth="1"/>
    <col min="5" max="5" width="19.5703125" bestFit="1" customWidth="1"/>
    <col min="6" max="6" width="12.28515625" bestFit="1" customWidth="1"/>
    <col min="7" max="7" width="13.42578125" customWidth="1"/>
    <col min="8" max="9" width="12.28515625" bestFit="1" customWidth="1"/>
    <col min="10" max="10" width="8.7109375" bestFit="1" customWidth="1"/>
    <col min="11" max="11" width="19.5703125" bestFit="1" customWidth="1"/>
    <col min="12" max="12" width="13.7109375" bestFit="1" customWidth="1"/>
    <col min="13" max="13" width="12.85546875" bestFit="1" customWidth="1"/>
    <col min="14" max="14" width="2.5703125" customWidth="1"/>
    <col min="15" max="15" width="13.7109375" bestFit="1" customWidth="1"/>
    <col min="16" max="16" width="9" bestFit="1" customWidth="1"/>
    <col min="17" max="17" width="1.5703125" customWidth="1"/>
    <col min="18" max="18" width="5.5703125" customWidth="1"/>
  </cols>
  <sheetData>
    <row r="1" spans="1:21" ht="17" thickBot="1">
      <c r="B1" s="81" t="s">
        <v>387</v>
      </c>
      <c r="C1" s="81" t="s">
        <v>390</v>
      </c>
      <c r="D1" s="81" t="s">
        <v>393</v>
      </c>
      <c r="E1" s="81" t="s">
        <v>397</v>
      </c>
      <c r="F1" s="81" t="s">
        <v>401</v>
      </c>
      <c r="G1" s="81" t="s">
        <v>403</v>
      </c>
      <c r="H1" s="81" t="s">
        <v>405</v>
      </c>
      <c r="I1" s="81" t="s">
        <v>409</v>
      </c>
      <c r="K1" s="64"/>
      <c r="L1" s="64"/>
      <c r="M1" s="64"/>
      <c r="S1" s="64"/>
      <c r="T1" s="375" t="s">
        <v>602</v>
      </c>
      <c r="U1" s="376">
        <v>8</v>
      </c>
    </row>
    <row r="2" spans="1:21" ht="17" thickBot="1">
      <c r="A2" s="81">
        <v>1</v>
      </c>
      <c r="B2" s="458" t="s">
        <v>261</v>
      </c>
      <c r="C2" s="459" t="s">
        <v>271</v>
      </c>
      <c r="D2" s="459" t="s">
        <v>273</v>
      </c>
      <c r="E2" s="459" t="s">
        <v>362</v>
      </c>
      <c r="F2" s="459" t="s">
        <v>247</v>
      </c>
      <c r="G2" s="459" t="s">
        <v>257</v>
      </c>
      <c r="H2" s="459" t="s">
        <v>267</v>
      </c>
      <c r="I2" s="461" t="s">
        <v>357</v>
      </c>
      <c r="K2" s="64"/>
      <c r="L2" s="64"/>
      <c r="M2" s="64"/>
      <c r="S2" s="64"/>
      <c r="T2" s="64"/>
      <c r="U2" s="64"/>
    </row>
    <row r="3" spans="1:21" ht="17" thickBot="1">
      <c r="A3" s="81"/>
      <c r="K3" s="64"/>
      <c r="L3" s="64"/>
      <c r="M3" s="64"/>
      <c r="S3" s="64"/>
      <c r="T3" s="64"/>
      <c r="U3" s="64"/>
    </row>
    <row r="4" spans="1:21" ht="18" thickBot="1">
      <c r="B4" s="81" t="s">
        <v>620</v>
      </c>
      <c r="C4" s="81" t="s">
        <v>621</v>
      </c>
      <c r="D4" s="81" t="s">
        <v>622</v>
      </c>
      <c r="E4" s="383" t="s">
        <v>610</v>
      </c>
      <c r="F4" s="384" t="s">
        <v>611</v>
      </c>
      <c r="G4" s="385" t="str">
        <f>$U$1 &amp;" rxns (+error)"</f>
        <v>8 rxns (+error)</v>
      </c>
      <c r="I4" s="155"/>
      <c r="J4" s="462" t="s">
        <v>601</v>
      </c>
      <c r="K4" s="373"/>
      <c r="L4" s="374"/>
      <c r="M4" s="155"/>
      <c r="S4" s="64"/>
      <c r="T4" s="64"/>
      <c r="U4" s="64"/>
    </row>
    <row r="5" spans="1:21" ht="18" thickBot="1">
      <c r="B5" s="352" t="s">
        <v>261</v>
      </c>
      <c r="C5">
        <v>3</v>
      </c>
      <c r="D5" t="s">
        <v>580</v>
      </c>
      <c r="E5" s="386" t="s">
        <v>612</v>
      </c>
      <c r="F5" s="387">
        <v>0.4</v>
      </c>
      <c r="G5" s="388">
        <f t="shared" ref="G5:G12" si="0">F5*$U$1*1.1</f>
        <v>3.5200000000000005</v>
      </c>
      <c r="H5" s="81"/>
      <c r="I5" s="155"/>
      <c r="J5" s="377" t="s">
        <v>603</v>
      </c>
      <c r="K5" s="155" t="s">
        <v>493</v>
      </c>
      <c r="L5" s="378"/>
      <c r="M5" s="155"/>
      <c r="S5" s="64"/>
      <c r="T5" s="64"/>
      <c r="U5" s="64"/>
    </row>
    <row r="6" spans="1:21" ht="19">
      <c r="B6" s="352" t="s">
        <v>271</v>
      </c>
      <c r="C6">
        <v>3</v>
      </c>
      <c r="D6" t="s">
        <v>516</v>
      </c>
      <c r="E6" s="389" t="s">
        <v>613</v>
      </c>
      <c r="F6" s="390">
        <v>9.6999999999999993</v>
      </c>
      <c r="G6" s="391">
        <f t="shared" si="0"/>
        <v>85.36</v>
      </c>
      <c r="H6" s="64"/>
      <c r="I6" s="155"/>
      <c r="J6" s="371" t="s">
        <v>487</v>
      </c>
      <c r="K6" s="374" t="s">
        <v>604</v>
      </c>
      <c r="L6" s="378"/>
      <c r="M6" s="155"/>
      <c r="S6" s="64"/>
      <c r="T6" s="64"/>
      <c r="U6" s="64"/>
    </row>
    <row r="7" spans="1:21" ht="17">
      <c r="B7" s="352" t="s">
        <v>273</v>
      </c>
      <c r="C7">
        <v>3</v>
      </c>
      <c r="D7" t="s">
        <v>582</v>
      </c>
      <c r="E7" s="389" t="s">
        <v>614</v>
      </c>
      <c r="F7" s="390">
        <v>0.4</v>
      </c>
      <c r="G7" s="391">
        <f t="shared" si="0"/>
        <v>3.5200000000000005</v>
      </c>
      <c r="H7" s="64"/>
      <c r="I7" s="155"/>
      <c r="J7" s="377" t="s">
        <v>605</v>
      </c>
      <c r="K7" s="378" t="s">
        <v>606</v>
      </c>
      <c r="L7" s="379" t="s">
        <v>607</v>
      </c>
      <c r="M7" s="81"/>
      <c r="N7" s="64"/>
      <c r="O7" s="64"/>
      <c r="P7" s="64"/>
      <c r="Q7" s="64"/>
      <c r="R7" s="64"/>
      <c r="S7" s="64"/>
      <c r="T7" s="64"/>
      <c r="U7" s="64"/>
    </row>
    <row r="8" spans="1:21" ht="18" thickBot="1">
      <c r="B8" s="352" t="s">
        <v>362</v>
      </c>
      <c r="C8">
        <v>3</v>
      </c>
      <c r="D8" t="s">
        <v>591</v>
      </c>
      <c r="E8" s="389" t="s">
        <v>615</v>
      </c>
      <c r="F8" s="390">
        <v>0.4</v>
      </c>
      <c r="G8" s="391">
        <f t="shared" si="0"/>
        <v>3.5200000000000005</v>
      </c>
      <c r="H8" s="64"/>
      <c r="I8" s="155"/>
      <c r="J8" s="382" t="s">
        <v>496</v>
      </c>
      <c r="K8" s="381" t="s">
        <v>493</v>
      </c>
      <c r="L8" s="378"/>
      <c r="M8" s="155"/>
      <c r="N8" s="64"/>
      <c r="O8" s="64"/>
    </row>
    <row r="9" spans="1:21" ht="18" customHeight="1" thickBot="1">
      <c r="B9" s="352" t="s">
        <v>247</v>
      </c>
      <c r="C9">
        <v>3</v>
      </c>
      <c r="D9" t="s">
        <v>514</v>
      </c>
      <c r="E9" s="389" t="s">
        <v>616</v>
      </c>
      <c r="F9" s="390">
        <v>2.4</v>
      </c>
      <c r="G9" s="391">
        <f t="shared" si="0"/>
        <v>21.12</v>
      </c>
      <c r="H9" s="64"/>
      <c r="I9" s="155"/>
      <c r="J9" s="382" t="s">
        <v>608</v>
      </c>
      <c r="K9" s="380" t="s">
        <v>609</v>
      </c>
      <c r="L9" s="381"/>
      <c r="M9" s="155"/>
      <c r="N9" s="64"/>
      <c r="O9" s="64"/>
    </row>
    <row r="10" spans="1:21" ht="18" customHeight="1">
      <c r="B10" s="352" t="s">
        <v>257</v>
      </c>
      <c r="C10">
        <v>3</v>
      </c>
      <c r="D10" t="s">
        <v>525</v>
      </c>
      <c r="E10" s="389" t="s">
        <v>617</v>
      </c>
      <c r="F10" s="390">
        <v>0.3</v>
      </c>
      <c r="G10" s="391">
        <f t="shared" si="0"/>
        <v>2.64</v>
      </c>
      <c r="H10" s="64"/>
      <c r="I10" s="64"/>
      <c r="J10" s="64"/>
      <c r="K10" s="64"/>
      <c r="L10" s="64"/>
      <c r="M10" s="64"/>
      <c r="N10" s="64"/>
      <c r="O10" s="64"/>
    </row>
    <row r="11" spans="1:21" ht="17" customHeight="1">
      <c r="B11" s="352" t="s">
        <v>267</v>
      </c>
      <c r="C11">
        <v>3</v>
      </c>
      <c r="D11" t="s">
        <v>574</v>
      </c>
      <c r="E11" s="389" t="s">
        <v>618</v>
      </c>
      <c r="F11" s="390">
        <v>2</v>
      </c>
      <c r="G11" s="391">
        <f t="shared" si="0"/>
        <v>17.600000000000001</v>
      </c>
      <c r="H11" s="64"/>
      <c r="I11" s="64"/>
      <c r="J11" s="64"/>
      <c r="K11" s="64"/>
      <c r="L11" s="64"/>
      <c r="M11" s="64"/>
      <c r="N11" s="64"/>
      <c r="O11" s="64"/>
    </row>
    <row r="12" spans="1:21" ht="17" customHeight="1" thickBot="1">
      <c r="B12" s="353" t="s">
        <v>357</v>
      </c>
      <c r="C12">
        <v>2</v>
      </c>
      <c r="D12" t="s">
        <v>624</v>
      </c>
      <c r="E12" s="392" t="s">
        <v>619</v>
      </c>
      <c r="F12" s="393">
        <v>0.4</v>
      </c>
      <c r="G12" s="394">
        <f t="shared" si="0"/>
        <v>3.5200000000000005</v>
      </c>
      <c r="H12" s="64"/>
      <c r="I12" s="64"/>
      <c r="J12" s="64"/>
      <c r="K12" s="64"/>
      <c r="L12" s="64"/>
      <c r="M12" s="64"/>
      <c r="N12" s="64"/>
      <c r="O12" s="64"/>
    </row>
    <row r="13" spans="1:21" ht="18" customHeight="1" thickBot="1">
      <c r="A13" s="64"/>
      <c r="B13" s="64"/>
      <c r="C13" s="64"/>
      <c r="E13" s="395" t="s">
        <v>499</v>
      </c>
      <c r="F13" s="396">
        <v>4</v>
      </c>
      <c r="G13" s="397"/>
      <c r="H13" s="64"/>
      <c r="I13" s="64"/>
      <c r="J13" s="64"/>
      <c r="K13" s="64"/>
      <c r="L13" s="64"/>
      <c r="M13" s="64"/>
      <c r="N13" s="64"/>
      <c r="O13" s="64"/>
    </row>
    <row r="14" spans="1:21" ht="18" customHeight="1" thickBot="1">
      <c r="A14" s="64"/>
      <c r="B14" s="64"/>
      <c r="C14" s="64"/>
      <c r="E14" s="398" t="s">
        <v>0</v>
      </c>
      <c r="F14" s="399">
        <f>SUM(F5:F13)</f>
        <v>20</v>
      </c>
      <c r="G14" s="400">
        <f>SUM(G5:G12)</f>
        <v>140.80000000000001</v>
      </c>
      <c r="H14" s="64"/>
      <c r="I14" s="64"/>
      <c r="J14" s="64"/>
      <c r="K14" s="64"/>
      <c r="L14" s="64"/>
      <c r="M14" s="64"/>
      <c r="N14" s="64"/>
      <c r="O14" s="64"/>
    </row>
    <row r="15" spans="1:21">
      <c r="N15" s="64"/>
      <c r="O15" s="64"/>
    </row>
    <row r="16" spans="1:21" ht="18" customHeight="1" thickBot="1">
      <c r="A16" s="155"/>
      <c r="B16" s="84">
        <v>1</v>
      </c>
      <c r="C16" s="84">
        <v>2</v>
      </c>
      <c r="D16" s="84">
        <v>3</v>
      </c>
      <c r="E16" s="84">
        <v>4</v>
      </c>
      <c r="F16" s="84">
        <v>5</v>
      </c>
      <c r="G16" s="84">
        <v>6</v>
      </c>
      <c r="H16" s="84">
        <v>7</v>
      </c>
      <c r="I16" s="84">
        <v>8</v>
      </c>
      <c r="J16" s="84">
        <v>9</v>
      </c>
      <c r="K16" s="84">
        <v>10</v>
      </c>
      <c r="L16" s="84">
        <v>11</v>
      </c>
      <c r="M16" s="84">
        <v>12</v>
      </c>
      <c r="O16" s="64"/>
    </row>
    <row r="17" spans="1:15">
      <c r="A17" s="83" t="s">
        <v>387</v>
      </c>
      <c r="B17" s="360" t="s">
        <v>359</v>
      </c>
      <c r="C17" s="361" t="s">
        <v>364</v>
      </c>
      <c r="D17" s="361" t="s">
        <v>369</v>
      </c>
      <c r="E17" s="361" t="s">
        <v>374</v>
      </c>
      <c r="F17" s="361" t="s">
        <v>379</v>
      </c>
      <c r="G17" s="55" t="s">
        <v>249</v>
      </c>
      <c r="H17" s="55" t="s">
        <v>259</v>
      </c>
      <c r="I17" s="55" t="s">
        <v>269</v>
      </c>
      <c r="J17" s="361" t="s">
        <v>420</v>
      </c>
      <c r="K17" s="361" t="s">
        <v>421</v>
      </c>
      <c r="L17" s="86" t="s">
        <v>600</v>
      </c>
      <c r="M17" s="158"/>
      <c r="O17" s="64"/>
    </row>
    <row r="18" spans="1:15">
      <c r="A18" s="83" t="s">
        <v>390</v>
      </c>
      <c r="B18" s="88" t="s">
        <v>360</v>
      </c>
      <c r="C18" s="363" t="s">
        <v>365</v>
      </c>
      <c r="D18" s="363" t="s">
        <v>370</v>
      </c>
      <c r="E18" s="363" t="s">
        <v>375</v>
      </c>
      <c r="F18" s="363" t="s">
        <v>380</v>
      </c>
      <c r="G18" s="45" t="s">
        <v>251</v>
      </c>
      <c r="H18" s="367" t="s">
        <v>261</v>
      </c>
      <c r="I18" s="367" t="s">
        <v>271</v>
      </c>
      <c r="J18" s="363" t="s">
        <v>423</v>
      </c>
      <c r="K18" s="363" t="s">
        <v>424</v>
      </c>
      <c r="L18" s="161"/>
      <c r="M18" s="162"/>
    </row>
    <row r="19" spans="1:15">
      <c r="A19" s="83" t="s">
        <v>393</v>
      </c>
      <c r="B19" s="362" t="s">
        <v>361</v>
      </c>
      <c r="C19" s="363" t="s">
        <v>366</v>
      </c>
      <c r="D19" s="363" t="s">
        <v>371</v>
      </c>
      <c r="E19" s="363" t="s">
        <v>376</v>
      </c>
      <c r="F19" s="45" t="s">
        <v>242</v>
      </c>
      <c r="G19" s="45" t="s">
        <v>253</v>
      </c>
      <c r="H19" s="45" t="s">
        <v>263</v>
      </c>
      <c r="I19" s="367" t="s">
        <v>273</v>
      </c>
      <c r="J19" s="363" t="s">
        <v>425</v>
      </c>
      <c r="K19" s="363" t="s">
        <v>426</v>
      </c>
      <c r="L19" s="161"/>
      <c r="M19" s="162"/>
    </row>
    <row r="20" spans="1:15">
      <c r="A20" s="83" t="s">
        <v>397</v>
      </c>
      <c r="B20" s="366" t="s">
        <v>362</v>
      </c>
      <c r="C20" s="363" t="s">
        <v>367</v>
      </c>
      <c r="D20" s="363" t="s">
        <v>372</v>
      </c>
      <c r="E20" s="363" t="s">
        <v>377</v>
      </c>
      <c r="F20" s="45" t="s">
        <v>245</v>
      </c>
      <c r="G20" s="45" t="s">
        <v>255</v>
      </c>
      <c r="H20" s="45" t="s">
        <v>265</v>
      </c>
      <c r="I20" s="45" t="s">
        <v>275</v>
      </c>
      <c r="J20" s="363" t="s">
        <v>427</v>
      </c>
      <c r="K20" s="363" t="s">
        <v>428</v>
      </c>
      <c r="L20" s="161"/>
      <c r="M20" s="162"/>
    </row>
    <row r="21" spans="1:15">
      <c r="A21" s="83" t="s">
        <v>401</v>
      </c>
      <c r="B21" s="362" t="s">
        <v>363</v>
      </c>
      <c r="C21" s="363" t="s">
        <v>368</v>
      </c>
      <c r="D21" s="363" t="s">
        <v>373</v>
      </c>
      <c r="E21" s="363" t="s">
        <v>378</v>
      </c>
      <c r="F21" s="367" t="s">
        <v>247</v>
      </c>
      <c r="G21" s="367" t="s">
        <v>257</v>
      </c>
      <c r="H21" s="367" t="s">
        <v>267</v>
      </c>
      <c r="I21" s="363" t="s">
        <v>429</v>
      </c>
      <c r="J21" s="363" t="s">
        <v>430</v>
      </c>
      <c r="K21" s="363" t="s">
        <v>422</v>
      </c>
      <c r="L21" s="161"/>
      <c r="M21" s="162"/>
    </row>
    <row r="22" spans="1:15">
      <c r="A22" s="83" t="s">
        <v>403</v>
      </c>
      <c r="B22" s="163"/>
      <c r="C22" s="161"/>
      <c r="D22" s="161"/>
      <c r="E22" s="134"/>
      <c r="F22" s="134"/>
      <c r="G22" s="161"/>
      <c r="H22" s="161"/>
      <c r="I22" s="161"/>
      <c r="J22" s="161"/>
      <c r="K22" s="161"/>
      <c r="L22" s="161"/>
      <c r="M22" s="162"/>
    </row>
    <row r="23" spans="1:15">
      <c r="A23" s="83" t="s">
        <v>405</v>
      </c>
      <c r="B23" s="163"/>
      <c r="C23" s="161"/>
      <c r="D23" s="161"/>
      <c r="E23" s="134"/>
      <c r="F23" s="134"/>
      <c r="G23" s="161"/>
      <c r="H23" s="161"/>
      <c r="I23" s="161"/>
      <c r="J23" s="161"/>
      <c r="K23" s="161"/>
      <c r="L23" s="161"/>
      <c r="M23" s="162"/>
    </row>
    <row r="24" spans="1:15" ht="17" thickBot="1">
      <c r="A24" s="83" t="s">
        <v>409</v>
      </c>
      <c r="B24" s="164"/>
      <c r="C24" s="165"/>
      <c r="D24" s="133"/>
      <c r="E24" s="133"/>
      <c r="F24" s="133"/>
      <c r="G24" s="165"/>
      <c r="H24" s="165"/>
      <c r="I24" s="165"/>
      <c r="J24" s="165"/>
      <c r="K24" s="165"/>
      <c r="L24" s="165"/>
      <c r="M24" s="166"/>
    </row>
  </sheetData>
  <sortState xmlns:xlrd2="http://schemas.microsoft.com/office/spreadsheetml/2017/richdata2" ref="F6:I13">
    <sortCondition ref="I6:I13"/>
  </sortState>
  <pageMargins left="0.7" right="0.7" top="0.75" bottom="0.75" header="0.3" footer="0.3"/>
  <pageSetup scale="31" fitToHeight="2"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B9FC1-FD85-4747-9236-3B0B30D5E58F}">
  <dimension ref="A1:Z23"/>
  <sheetViews>
    <sheetView zoomScaleNormal="100" workbookViewId="0">
      <selection activeCell="I13" sqref="B13:I13"/>
    </sheetView>
  </sheetViews>
  <sheetFormatPr baseColWidth="10" defaultColWidth="11.5703125" defaultRowHeight="16"/>
  <cols>
    <col min="1" max="1" width="2.140625" bestFit="1" customWidth="1"/>
    <col min="2" max="2" width="7.85546875" bestFit="1" customWidth="1"/>
    <col min="3" max="4" width="9.28515625" bestFit="1" customWidth="1"/>
    <col min="5" max="7" width="8.140625" bestFit="1" customWidth="1"/>
    <col min="8" max="8" width="9" bestFit="1" customWidth="1"/>
    <col min="9" max="9" width="8.140625" bestFit="1" customWidth="1"/>
    <col min="10" max="10" width="7.5703125" bestFit="1" customWidth="1"/>
    <col min="11" max="11" width="8.42578125" bestFit="1" customWidth="1"/>
    <col min="12" max="13" width="9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402"/>
      <c r="B1" s="183" t="s">
        <v>433</v>
      </c>
      <c r="C1" s="184" t="s">
        <v>434</v>
      </c>
      <c r="D1" s="185" t="s">
        <v>435</v>
      </c>
      <c r="E1" s="186" t="s">
        <v>436</v>
      </c>
      <c r="F1" s="187" t="s">
        <v>437</v>
      </c>
      <c r="G1" s="188" t="s">
        <v>438</v>
      </c>
      <c r="H1" s="189" t="s">
        <v>439</v>
      </c>
      <c r="I1" s="190" t="s">
        <v>440</v>
      </c>
      <c r="J1" s="191" t="s">
        <v>441</v>
      </c>
      <c r="K1" s="192" t="s">
        <v>442</v>
      </c>
      <c r="L1" s="193" t="s">
        <v>443</v>
      </c>
      <c r="M1" s="194" t="s">
        <v>444</v>
      </c>
      <c r="N1" s="195"/>
      <c r="O1" s="82"/>
    </row>
    <row r="2" spans="1:26" ht="17" thickBot="1">
      <c r="A2" s="82"/>
      <c r="B2" s="403">
        <v>1</v>
      </c>
      <c r="C2" s="403">
        <v>2</v>
      </c>
      <c r="D2" s="403">
        <v>3</v>
      </c>
      <c r="E2" s="403">
        <v>4</v>
      </c>
      <c r="F2" s="403">
        <v>5</v>
      </c>
      <c r="G2" s="403">
        <v>6</v>
      </c>
      <c r="H2" s="403">
        <v>7</v>
      </c>
      <c r="I2" s="403">
        <v>8</v>
      </c>
      <c r="J2" s="403">
        <v>9</v>
      </c>
      <c r="K2" s="403">
        <v>10</v>
      </c>
      <c r="L2" s="403">
        <v>11</v>
      </c>
      <c r="M2" s="403">
        <v>12</v>
      </c>
      <c r="N2" s="403"/>
      <c r="O2" s="95"/>
      <c r="S2" s="371"/>
      <c r="T2" s="372" t="s">
        <v>601</v>
      </c>
      <c r="U2" s="373"/>
      <c r="V2" s="373"/>
      <c r="W2" s="374"/>
      <c r="Y2" s="83" t="s">
        <v>625</v>
      </c>
      <c r="Z2" s="94">
        <f>MAX(COUNTIF(B3:B10,"*"),COUNTIF(C3:C10,"*"),COUNTIF(D3:D10,"*"),COUNTIF(E3:E10,"*"),COUNTIF(F3:F10,"*"),COUNTIF(G3:G10,"*"),COUNTIF(H3:H10,"*"),COUNTIF(I3:I10,"*"),COUNTIF(J3:J10,"*"),COUNTIF(K3:K10,"*"),COUNTIF(L3:L10,"*"),COUNTIF(M3:M10,"*"))</f>
        <v>8</v>
      </c>
    </row>
    <row r="3" spans="1:26" ht="17" thickBot="1">
      <c r="A3" s="404" t="s">
        <v>387</v>
      </c>
      <c r="B3" s="200" t="s">
        <v>15</v>
      </c>
      <c r="C3" s="3" t="s">
        <v>43</v>
      </c>
      <c r="D3" s="3" t="s">
        <v>388</v>
      </c>
      <c r="E3" s="3" t="s">
        <v>80</v>
      </c>
      <c r="F3" s="3" t="s">
        <v>106</v>
      </c>
      <c r="G3" s="3" t="s">
        <v>129</v>
      </c>
      <c r="H3" s="3" t="s">
        <v>152</v>
      </c>
      <c r="I3" s="3" t="s">
        <v>158</v>
      </c>
      <c r="J3" s="3" t="s">
        <v>177</v>
      </c>
      <c r="K3" s="3" t="s">
        <v>199</v>
      </c>
      <c r="L3" s="3" t="s">
        <v>218</v>
      </c>
      <c r="M3" s="147" t="s">
        <v>389</v>
      </c>
      <c r="N3" s="423"/>
      <c r="O3" s="201" t="s">
        <v>445</v>
      </c>
      <c r="S3" s="377"/>
      <c r="T3" s="155" t="s">
        <v>603</v>
      </c>
      <c r="U3" s="155" t="s">
        <v>493</v>
      </c>
      <c r="V3" s="155"/>
      <c r="W3" s="378"/>
    </row>
    <row r="4" spans="1:26">
      <c r="A4" s="404" t="s">
        <v>390</v>
      </c>
      <c r="B4" s="4" t="s">
        <v>22</v>
      </c>
      <c r="C4" s="1" t="s">
        <v>46</v>
      </c>
      <c r="D4" s="1" t="s">
        <v>391</v>
      </c>
      <c r="E4" s="1" t="s">
        <v>83</v>
      </c>
      <c r="F4" s="1" t="s">
        <v>109</v>
      </c>
      <c r="G4" s="1" t="s">
        <v>132</v>
      </c>
      <c r="H4" s="1" t="s">
        <v>155</v>
      </c>
      <c r="I4" s="1" t="s">
        <v>161</v>
      </c>
      <c r="J4" s="1" t="s">
        <v>180</v>
      </c>
      <c r="K4" s="1" t="s">
        <v>202</v>
      </c>
      <c r="L4" s="1" t="s">
        <v>220</v>
      </c>
      <c r="M4" s="146" t="s">
        <v>392</v>
      </c>
      <c r="N4" s="423"/>
      <c r="O4" s="205" t="s">
        <v>447</v>
      </c>
      <c r="S4" s="377"/>
      <c r="T4" s="373" t="s">
        <v>487</v>
      </c>
      <c r="U4" s="374" t="s">
        <v>604</v>
      </c>
      <c r="V4" s="155"/>
      <c r="W4" s="378"/>
    </row>
    <row r="5" spans="1:26">
      <c r="A5" s="404" t="s">
        <v>393</v>
      </c>
      <c r="B5" s="4" t="s">
        <v>25</v>
      </c>
      <c r="C5" s="1" t="s">
        <v>49</v>
      </c>
      <c r="D5" s="1" t="s">
        <v>394</v>
      </c>
      <c r="E5" s="1" t="s">
        <v>86</v>
      </c>
      <c r="F5" s="1" t="s">
        <v>112</v>
      </c>
      <c r="G5" s="1" t="s">
        <v>135</v>
      </c>
      <c r="H5" s="1" t="s">
        <v>395</v>
      </c>
      <c r="I5" s="1" t="s">
        <v>163</v>
      </c>
      <c r="J5" s="1" t="s">
        <v>183</v>
      </c>
      <c r="K5" s="1" t="s">
        <v>204</v>
      </c>
      <c r="L5" s="1" t="s">
        <v>222</v>
      </c>
      <c r="M5" s="146" t="s">
        <v>396</v>
      </c>
      <c r="N5" s="423"/>
      <c r="O5" s="206" t="s">
        <v>449</v>
      </c>
      <c r="S5" s="377"/>
      <c r="T5" s="155" t="s">
        <v>605</v>
      </c>
      <c r="U5" s="378" t="s">
        <v>606</v>
      </c>
      <c r="V5" s="155"/>
      <c r="W5" s="379" t="s">
        <v>607</v>
      </c>
    </row>
    <row r="6" spans="1:26" ht="17" thickBot="1">
      <c r="A6" s="404" t="s">
        <v>397</v>
      </c>
      <c r="B6" s="4" t="s">
        <v>28</v>
      </c>
      <c r="C6" s="1" t="s">
        <v>52</v>
      </c>
      <c r="D6" s="1" t="s">
        <v>398</v>
      </c>
      <c r="E6" s="1" t="s">
        <v>89</v>
      </c>
      <c r="F6" s="1" t="s">
        <v>115</v>
      </c>
      <c r="G6" s="1" t="s">
        <v>138</v>
      </c>
      <c r="H6" s="1" t="s">
        <v>399</v>
      </c>
      <c r="I6" s="1" t="s">
        <v>165</v>
      </c>
      <c r="J6" s="1" t="s">
        <v>185</v>
      </c>
      <c r="K6" s="1" t="s">
        <v>207</v>
      </c>
      <c r="L6" s="1" t="s">
        <v>224</v>
      </c>
      <c r="M6" s="146" t="s">
        <v>400</v>
      </c>
      <c r="N6" s="424"/>
      <c r="O6" s="207" t="s">
        <v>451</v>
      </c>
      <c r="S6" s="377"/>
      <c r="T6" s="380" t="s">
        <v>496</v>
      </c>
      <c r="U6" s="381" t="s">
        <v>493</v>
      </c>
      <c r="V6" s="155"/>
      <c r="W6" s="378"/>
    </row>
    <row r="7" spans="1:26" ht="17" thickBot="1">
      <c r="A7" s="404" t="s">
        <v>401</v>
      </c>
      <c r="B7" s="4" t="s">
        <v>31</v>
      </c>
      <c r="C7" s="1" t="s">
        <v>55</v>
      </c>
      <c r="D7" s="1" t="s">
        <v>65</v>
      </c>
      <c r="E7" s="1" t="s">
        <v>92</v>
      </c>
      <c r="F7" s="1" t="s">
        <v>118</v>
      </c>
      <c r="G7" s="1" t="s">
        <v>141</v>
      </c>
      <c r="H7" s="1" t="s">
        <v>402</v>
      </c>
      <c r="I7" s="1" t="s">
        <v>168</v>
      </c>
      <c r="J7" s="1" t="s">
        <v>188</v>
      </c>
      <c r="K7" s="1" t="s">
        <v>209</v>
      </c>
      <c r="L7" s="1" t="s">
        <v>227</v>
      </c>
      <c r="M7" s="146" t="s">
        <v>240</v>
      </c>
      <c r="N7" s="424"/>
      <c r="O7" s="208" t="s">
        <v>452</v>
      </c>
      <c r="S7" s="382"/>
      <c r="T7" s="380" t="s">
        <v>608</v>
      </c>
      <c r="U7" s="380" t="s">
        <v>609</v>
      </c>
      <c r="V7" s="380"/>
      <c r="W7" s="381"/>
    </row>
    <row r="8" spans="1:26">
      <c r="A8" s="404" t="s">
        <v>403</v>
      </c>
      <c r="B8" s="4" t="s">
        <v>34</v>
      </c>
      <c r="C8" s="1" t="s">
        <v>58</v>
      </c>
      <c r="D8" s="1" t="s">
        <v>71</v>
      </c>
      <c r="E8" s="1" t="s">
        <v>95</v>
      </c>
      <c r="F8" s="1" t="s">
        <v>121</v>
      </c>
      <c r="G8" s="1" t="s">
        <v>144</v>
      </c>
      <c r="H8" s="1" t="s">
        <v>404</v>
      </c>
      <c r="I8" s="1" t="s">
        <v>171</v>
      </c>
      <c r="J8" s="1" t="s">
        <v>191</v>
      </c>
      <c r="K8" s="1" t="s">
        <v>212</v>
      </c>
      <c r="L8" s="1" t="s">
        <v>230</v>
      </c>
      <c r="M8" s="146" t="s">
        <v>244</v>
      </c>
      <c r="N8" s="424"/>
      <c r="O8" s="210" t="s">
        <v>453</v>
      </c>
    </row>
    <row r="9" spans="1:26">
      <c r="A9" s="404" t="s">
        <v>405</v>
      </c>
      <c r="B9" s="4" t="s">
        <v>37</v>
      </c>
      <c r="C9" s="1" t="s">
        <v>406</v>
      </c>
      <c r="D9" s="1" t="s">
        <v>74</v>
      </c>
      <c r="E9" s="1" t="s">
        <v>98</v>
      </c>
      <c r="F9" s="1" t="s">
        <v>124</v>
      </c>
      <c r="G9" s="1" t="s">
        <v>147</v>
      </c>
      <c r="H9" s="1" t="s">
        <v>407</v>
      </c>
      <c r="I9" s="1" t="s">
        <v>173</v>
      </c>
      <c r="J9" s="1" t="s">
        <v>193</v>
      </c>
      <c r="K9" s="1" t="s">
        <v>214</v>
      </c>
      <c r="L9" s="1" t="s">
        <v>408</v>
      </c>
      <c r="M9" s="146" t="s">
        <v>246</v>
      </c>
      <c r="N9" s="424"/>
      <c r="O9" s="211" t="s">
        <v>454</v>
      </c>
    </row>
    <row r="10" spans="1:26" ht="17" thickBot="1">
      <c r="A10" s="404" t="s">
        <v>409</v>
      </c>
      <c r="B10" s="5" t="s">
        <v>40</v>
      </c>
      <c r="C10" s="6" t="s">
        <v>410</v>
      </c>
      <c r="D10" s="6" t="s">
        <v>77</v>
      </c>
      <c r="E10" s="6" t="s">
        <v>103</v>
      </c>
      <c r="F10" s="6" t="s">
        <v>127</v>
      </c>
      <c r="G10" s="6" t="s">
        <v>150</v>
      </c>
      <c r="H10" s="6" t="s">
        <v>411</v>
      </c>
      <c r="I10" s="6" t="s">
        <v>175</v>
      </c>
      <c r="J10" s="6" t="s">
        <v>196</v>
      </c>
      <c r="K10" s="6" t="s">
        <v>216</v>
      </c>
      <c r="L10" s="6" t="s">
        <v>412</v>
      </c>
      <c r="M10" s="148" t="s">
        <v>248</v>
      </c>
      <c r="N10" s="424"/>
      <c r="O10" s="212" t="s">
        <v>455</v>
      </c>
    </row>
    <row r="11" spans="1:26" ht="17" thickBot="1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</row>
    <row r="12" spans="1:26" ht="17" thickBot="1">
      <c r="A12" s="82"/>
      <c r="B12" s="403" t="s">
        <v>387</v>
      </c>
      <c r="C12" s="405" t="s">
        <v>390</v>
      </c>
      <c r="D12" s="403" t="s">
        <v>393</v>
      </c>
      <c r="E12" s="403" t="s">
        <v>397</v>
      </c>
      <c r="F12" s="403" t="s">
        <v>401</v>
      </c>
      <c r="G12" s="403" t="s">
        <v>403</v>
      </c>
      <c r="H12" s="403" t="s">
        <v>405</v>
      </c>
      <c r="I12" s="403" t="s">
        <v>409</v>
      </c>
      <c r="J12" s="82"/>
      <c r="K12" s="82"/>
      <c r="L12" s="82"/>
      <c r="M12" s="214" t="s">
        <v>456</v>
      </c>
      <c r="N12" s="214">
        <v>1</v>
      </c>
      <c r="O12" s="425"/>
      <c r="P12" s="406" t="s">
        <v>610</v>
      </c>
      <c r="Q12" s="407" t="s">
        <v>626</v>
      </c>
      <c r="R12" s="408" t="str">
        <f>Z2 &amp;" pools (+error)"</f>
        <v>8 pools (+error)</v>
      </c>
    </row>
    <row r="13" spans="1:26" ht="17" thickBot="1">
      <c r="A13" s="81">
        <v>1</v>
      </c>
      <c r="B13" s="426" t="s">
        <v>627</v>
      </c>
      <c r="C13" s="427" t="s">
        <v>628</v>
      </c>
      <c r="D13" s="428" t="s">
        <v>629</v>
      </c>
      <c r="E13" s="429" t="s">
        <v>630</v>
      </c>
      <c r="F13" s="430" t="s">
        <v>631</v>
      </c>
      <c r="G13" s="431" t="s">
        <v>632</v>
      </c>
      <c r="H13" s="432" t="s">
        <v>633</v>
      </c>
      <c r="I13" s="433" t="s">
        <v>634</v>
      </c>
      <c r="P13" s="409" t="s">
        <v>612</v>
      </c>
      <c r="Q13" s="410">
        <v>1</v>
      </c>
      <c r="R13" s="411">
        <f t="shared" ref="R13:R19" si="0">Q13*$Z$2*1.1</f>
        <v>8.8000000000000007</v>
      </c>
    </row>
    <row r="14" spans="1:26" ht="18">
      <c r="P14" s="412" t="s">
        <v>613</v>
      </c>
      <c r="Q14" s="413">
        <v>14.4</v>
      </c>
      <c r="R14" s="414">
        <f t="shared" si="0"/>
        <v>126.72000000000001</v>
      </c>
    </row>
    <row r="15" spans="1:26" ht="16" customHeight="1">
      <c r="B15" s="466" t="s">
        <v>635</v>
      </c>
      <c r="C15" s="466"/>
      <c r="D15" s="466"/>
      <c r="E15" s="466"/>
      <c r="F15" s="466"/>
      <c r="G15" s="466"/>
      <c r="H15" s="466"/>
      <c r="I15" s="466"/>
      <c r="J15" s="466"/>
      <c r="K15" s="466"/>
      <c r="L15" s="466"/>
      <c r="M15" s="466"/>
      <c r="P15" s="412" t="s">
        <v>614</v>
      </c>
      <c r="Q15" s="413">
        <v>1</v>
      </c>
      <c r="R15" s="414">
        <f t="shared" si="0"/>
        <v>8.8000000000000007</v>
      </c>
    </row>
    <row r="16" spans="1:26">
      <c r="P16" s="412" t="s">
        <v>615</v>
      </c>
      <c r="Q16" s="413">
        <v>1</v>
      </c>
      <c r="R16" s="414">
        <f t="shared" si="0"/>
        <v>8.8000000000000007</v>
      </c>
    </row>
    <row r="17" spans="16:18">
      <c r="P17" s="412" t="str">
        <f>"TruSeq_Un"&amp;N12</f>
        <v>TruSeq_Un1</v>
      </c>
      <c r="Q17" s="413">
        <v>0.6</v>
      </c>
      <c r="R17" s="414">
        <f t="shared" si="0"/>
        <v>5.28</v>
      </c>
    </row>
    <row r="18" spans="16:18">
      <c r="P18" s="412" t="s">
        <v>618</v>
      </c>
      <c r="Q18" s="413">
        <v>5</v>
      </c>
      <c r="R18" s="414">
        <f t="shared" si="0"/>
        <v>44</v>
      </c>
    </row>
    <row r="19" spans="16:18" ht="17" thickBot="1">
      <c r="P19" s="415" t="s">
        <v>619</v>
      </c>
      <c r="Q19" s="416">
        <v>1</v>
      </c>
      <c r="R19" s="417">
        <f t="shared" si="0"/>
        <v>8.8000000000000007</v>
      </c>
    </row>
    <row r="20" spans="16:18" ht="17" thickBot="1">
      <c r="P20" s="418" t="s">
        <v>0</v>
      </c>
      <c r="Q20" s="419">
        <f>SUM(Q13:Q19)</f>
        <v>24</v>
      </c>
      <c r="R20" s="420">
        <f>SUM(R13:R19)</f>
        <v>211.20000000000005</v>
      </c>
    </row>
    <row r="22" spans="16:18" ht="48">
      <c r="P22" s="421" t="s">
        <v>636</v>
      </c>
      <c r="Q22" s="422">
        <v>6</v>
      </c>
    </row>
    <row r="23" spans="16:18" ht="32">
      <c r="P23" s="421" t="s">
        <v>637</v>
      </c>
      <c r="Q23" s="422">
        <v>20</v>
      </c>
    </row>
  </sheetData>
  <mergeCells count="1">
    <mergeCell ref="B15:M15"/>
  </mergeCells>
  <phoneticPr fontId="9" type="noConversion"/>
  <pageMargins left="0.7" right="0.7" top="0.75" bottom="0.75" header="0.3" footer="0.3"/>
  <pageSetup scale="63" orientation="portrait" horizontalDpi="0" verticalDpi="0"/>
  <colBreaks count="1" manualBreakCount="1">
    <brk id="15" max="22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469D4-879F-004E-968F-F3B2F68D403E}">
  <dimension ref="A1:Z23"/>
  <sheetViews>
    <sheetView zoomScaleNormal="100" workbookViewId="0">
      <selection activeCell="B13" sqref="B13:I13"/>
    </sheetView>
  </sheetViews>
  <sheetFormatPr baseColWidth="10" defaultColWidth="11.5703125" defaultRowHeight="16"/>
  <cols>
    <col min="1" max="1" width="2.140625" bestFit="1" customWidth="1"/>
    <col min="2" max="2" width="7.85546875" bestFit="1" customWidth="1"/>
    <col min="3" max="4" width="9.28515625" bestFit="1" customWidth="1"/>
    <col min="5" max="7" width="8.140625" bestFit="1" customWidth="1"/>
    <col min="8" max="8" width="9" bestFit="1" customWidth="1"/>
    <col min="9" max="9" width="8.140625" bestFit="1" customWidth="1"/>
    <col min="10" max="10" width="7.5703125" bestFit="1" customWidth="1"/>
    <col min="11" max="13" width="8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402"/>
      <c r="B1" s="183" t="s">
        <v>433</v>
      </c>
      <c r="C1" s="184" t="s">
        <v>434</v>
      </c>
      <c r="D1" s="185" t="s">
        <v>435</v>
      </c>
      <c r="E1" s="186" t="s">
        <v>436</v>
      </c>
      <c r="F1" s="187" t="s">
        <v>437</v>
      </c>
      <c r="G1" s="188" t="s">
        <v>438</v>
      </c>
      <c r="H1" s="189" t="s">
        <v>439</v>
      </c>
      <c r="I1" s="190" t="s">
        <v>440</v>
      </c>
      <c r="J1" s="191" t="s">
        <v>441</v>
      </c>
      <c r="K1" s="192" t="s">
        <v>442</v>
      </c>
      <c r="L1" s="193" t="s">
        <v>443</v>
      </c>
      <c r="M1" s="194" t="s">
        <v>444</v>
      </c>
      <c r="N1" s="195"/>
      <c r="O1" s="82"/>
    </row>
    <row r="2" spans="1:26" ht="17" thickBot="1">
      <c r="A2" s="82"/>
      <c r="B2" s="403">
        <v>1</v>
      </c>
      <c r="C2" s="403">
        <v>2</v>
      </c>
      <c r="D2" s="403">
        <v>3</v>
      </c>
      <c r="E2" s="403">
        <v>4</v>
      </c>
      <c r="F2" s="403">
        <v>5</v>
      </c>
      <c r="G2" s="403">
        <v>6</v>
      </c>
      <c r="H2" s="403">
        <v>7</v>
      </c>
      <c r="I2" s="403">
        <v>8</v>
      </c>
      <c r="J2" s="403">
        <v>9</v>
      </c>
      <c r="K2" s="403">
        <v>10</v>
      </c>
      <c r="L2" s="403">
        <v>11</v>
      </c>
      <c r="M2" s="403">
        <v>12</v>
      </c>
      <c r="N2" s="403"/>
      <c r="O2" s="95"/>
      <c r="S2" s="371"/>
      <c r="T2" s="372" t="s">
        <v>601</v>
      </c>
      <c r="U2" s="373"/>
      <c r="V2" s="373"/>
      <c r="W2" s="374"/>
      <c r="Y2" s="83" t="s">
        <v>625</v>
      </c>
      <c r="Z2" s="94">
        <f>MAX(COUNTIF(B3:B10,"*"),COUNTIF(C3:C10,"*"),COUNTIF(D3:D10,"*"),COUNTIF(E3:E10,"*"),COUNTIF(F3:F10,"*"),COUNTIF(G3:G10,"*"),COUNTIF(H3:H10,"*"),COUNTIF(I3:I10,"*"),COUNTIF(J3:J10,"*"),COUNTIF(K3:K10,"*"),COUNTIF(L3:L10,"*"),COUNTIF(M3:M10,"*"))</f>
        <v>8</v>
      </c>
    </row>
    <row r="3" spans="1:26" ht="17" thickBot="1">
      <c r="A3" s="404" t="s">
        <v>387</v>
      </c>
      <c r="B3" s="200" t="s">
        <v>250</v>
      </c>
      <c r="C3" s="3" t="s">
        <v>266</v>
      </c>
      <c r="D3" s="3" t="s">
        <v>279</v>
      </c>
      <c r="E3" s="3" t="s">
        <v>287</v>
      </c>
      <c r="F3" s="3" t="s">
        <v>295</v>
      </c>
      <c r="G3" s="3" t="s">
        <v>303</v>
      </c>
      <c r="H3" s="3" t="s">
        <v>311</v>
      </c>
      <c r="I3" s="3" t="s">
        <v>319</v>
      </c>
      <c r="J3" s="3" t="s">
        <v>327</v>
      </c>
      <c r="K3" s="3" t="s">
        <v>335</v>
      </c>
      <c r="L3" s="3" t="s">
        <v>343</v>
      </c>
      <c r="M3" s="147" t="s">
        <v>351</v>
      </c>
      <c r="N3" s="423"/>
      <c r="O3" s="201" t="s">
        <v>445</v>
      </c>
      <c r="S3" s="377"/>
      <c r="T3" s="155" t="s">
        <v>603</v>
      </c>
      <c r="U3" s="155" t="s">
        <v>493</v>
      </c>
      <c r="V3" s="155"/>
      <c r="W3" s="378"/>
    </row>
    <row r="4" spans="1:26">
      <c r="A4" s="404" t="s">
        <v>390</v>
      </c>
      <c r="B4" s="4" t="s">
        <v>252</v>
      </c>
      <c r="C4" s="1" t="s">
        <v>268</v>
      </c>
      <c r="D4" s="1" t="s">
        <v>280</v>
      </c>
      <c r="E4" s="1" t="s">
        <v>288</v>
      </c>
      <c r="F4" s="1" t="s">
        <v>296</v>
      </c>
      <c r="G4" s="1" t="s">
        <v>304</v>
      </c>
      <c r="H4" s="1" t="s">
        <v>312</v>
      </c>
      <c r="I4" s="1" t="s">
        <v>320</v>
      </c>
      <c r="J4" s="1" t="s">
        <v>328</v>
      </c>
      <c r="K4" s="1" t="s">
        <v>336</v>
      </c>
      <c r="L4" s="1" t="s">
        <v>344</v>
      </c>
      <c r="M4" s="146" t="s">
        <v>352</v>
      </c>
      <c r="N4" s="423"/>
      <c r="O4" s="205" t="s">
        <v>447</v>
      </c>
      <c r="S4" s="377"/>
      <c r="T4" s="373" t="s">
        <v>487</v>
      </c>
      <c r="U4" s="374" t="s">
        <v>604</v>
      </c>
      <c r="V4" s="155"/>
      <c r="W4" s="378"/>
    </row>
    <row r="5" spans="1:26">
      <c r="A5" s="404" t="s">
        <v>393</v>
      </c>
      <c r="B5" s="4" t="s">
        <v>254</v>
      </c>
      <c r="C5" s="1" t="s">
        <v>270</v>
      </c>
      <c r="D5" s="1" t="s">
        <v>281</v>
      </c>
      <c r="E5" s="1" t="s">
        <v>289</v>
      </c>
      <c r="F5" s="1" t="s">
        <v>297</v>
      </c>
      <c r="G5" s="1" t="s">
        <v>305</v>
      </c>
      <c r="H5" s="1" t="s">
        <v>313</v>
      </c>
      <c r="I5" s="1" t="s">
        <v>321</v>
      </c>
      <c r="J5" s="1" t="s">
        <v>329</v>
      </c>
      <c r="K5" s="1" t="s">
        <v>337</v>
      </c>
      <c r="L5" s="1" t="s">
        <v>345</v>
      </c>
      <c r="M5" s="146" t="s">
        <v>353</v>
      </c>
      <c r="N5" s="423"/>
      <c r="O5" s="206" t="s">
        <v>449</v>
      </c>
      <c r="S5" s="377"/>
      <c r="T5" s="155" t="s">
        <v>605</v>
      </c>
      <c r="U5" s="378" t="s">
        <v>606</v>
      </c>
      <c r="V5" s="155"/>
      <c r="W5" s="379" t="s">
        <v>607</v>
      </c>
    </row>
    <row r="6" spans="1:26" ht="17" thickBot="1">
      <c r="A6" s="404" t="s">
        <v>397</v>
      </c>
      <c r="B6" s="4" t="s">
        <v>256</v>
      </c>
      <c r="C6" s="1" t="s">
        <v>272</v>
      </c>
      <c r="D6" s="1" t="s">
        <v>282</v>
      </c>
      <c r="E6" s="1" t="s">
        <v>290</v>
      </c>
      <c r="F6" s="1" t="s">
        <v>298</v>
      </c>
      <c r="G6" s="1" t="s">
        <v>306</v>
      </c>
      <c r="H6" s="1" t="s">
        <v>314</v>
      </c>
      <c r="I6" s="1" t="s">
        <v>322</v>
      </c>
      <c r="J6" s="1" t="s">
        <v>330</v>
      </c>
      <c r="K6" s="1" t="s">
        <v>338</v>
      </c>
      <c r="L6" s="1" t="s">
        <v>346</v>
      </c>
      <c r="M6" s="146" t="s">
        <v>354</v>
      </c>
      <c r="N6" s="424"/>
      <c r="O6" s="207" t="s">
        <v>451</v>
      </c>
      <c r="S6" s="377"/>
      <c r="T6" s="380" t="s">
        <v>496</v>
      </c>
      <c r="U6" s="381" t="s">
        <v>493</v>
      </c>
      <c r="V6" s="155"/>
      <c r="W6" s="378"/>
    </row>
    <row r="7" spans="1:26" ht="17" thickBot="1">
      <c r="A7" s="404" t="s">
        <v>401</v>
      </c>
      <c r="B7" s="4" t="s">
        <v>258</v>
      </c>
      <c r="C7" s="1" t="s">
        <v>274</v>
      </c>
      <c r="D7" s="1" t="s">
        <v>283</v>
      </c>
      <c r="E7" s="1" t="s">
        <v>291</v>
      </c>
      <c r="F7" s="1" t="s">
        <v>299</v>
      </c>
      <c r="G7" s="1" t="s">
        <v>307</v>
      </c>
      <c r="H7" s="1" t="s">
        <v>315</v>
      </c>
      <c r="I7" s="1" t="s">
        <v>323</v>
      </c>
      <c r="J7" s="1" t="s">
        <v>331</v>
      </c>
      <c r="K7" s="1" t="s">
        <v>339</v>
      </c>
      <c r="L7" s="1" t="s">
        <v>347</v>
      </c>
      <c r="M7" s="146" t="s">
        <v>355</v>
      </c>
      <c r="N7" s="424"/>
      <c r="O7" s="208" t="s">
        <v>452</v>
      </c>
      <c r="S7" s="382"/>
      <c r="T7" s="380" t="s">
        <v>608</v>
      </c>
      <c r="U7" s="380" t="s">
        <v>609</v>
      </c>
      <c r="V7" s="380"/>
      <c r="W7" s="381"/>
    </row>
    <row r="8" spans="1:26">
      <c r="A8" s="404" t="s">
        <v>403</v>
      </c>
      <c r="B8" s="4" t="s">
        <v>260</v>
      </c>
      <c r="C8" s="1" t="s">
        <v>276</v>
      </c>
      <c r="D8" s="1" t="s">
        <v>284</v>
      </c>
      <c r="E8" s="1" t="s">
        <v>292</v>
      </c>
      <c r="F8" s="1" t="s">
        <v>300</v>
      </c>
      <c r="G8" s="1" t="s">
        <v>308</v>
      </c>
      <c r="H8" s="1" t="s">
        <v>316</v>
      </c>
      <c r="I8" s="1" t="s">
        <v>324</v>
      </c>
      <c r="J8" s="1" t="s">
        <v>332</v>
      </c>
      <c r="K8" s="1" t="s">
        <v>340</v>
      </c>
      <c r="L8" s="1" t="s">
        <v>348</v>
      </c>
      <c r="M8" s="146" t="s">
        <v>356</v>
      </c>
      <c r="N8" s="424"/>
      <c r="O8" s="210" t="s">
        <v>453</v>
      </c>
    </row>
    <row r="9" spans="1:26">
      <c r="A9" s="404" t="s">
        <v>405</v>
      </c>
      <c r="B9" s="4" t="s">
        <v>262</v>
      </c>
      <c r="C9" s="1" t="s">
        <v>277</v>
      </c>
      <c r="D9" s="1" t="s">
        <v>285</v>
      </c>
      <c r="E9" s="1" t="s">
        <v>293</v>
      </c>
      <c r="F9" s="1" t="s">
        <v>301</v>
      </c>
      <c r="G9" s="1" t="s">
        <v>309</v>
      </c>
      <c r="H9" s="1" t="s">
        <v>317</v>
      </c>
      <c r="I9" s="1" t="s">
        <v>325</v>
      </c>
      <c r="J9" s="1" t="s">
        <v>333</v>
      </c>
      <c r="K9" s="1" t="s">
        <v>341</v>
      </c>
      <c r="L9" s="1" t="s">
        <v>349</v>
      </c>
      <c r="M9" s="146" t="s">
        <v>357</v>
      </c>
      <c r="N9" s="424"/>
      <c r="O9" s="211" t="s">
        <v>454</v>
      </c>
    </row>
    <row r="10" spans="1:26" ht="17" thickBot="1">
      <c r="A10" s="404" t="s">
        <v>409</v>
      </c>
      <c r="B10" s="5" t="s">
        <v>264</v>
      </c>
      <c r="C10" s="6" t="s">
        <v>278</v>
      </c>
      <c r="D10" s="6" t="s">
        <v>286</v>
      </c>
      <c r="E10" s="6" t="s">
        <v>294</v>
      </c>
      <c r="F10" s="6" t="s">
        <v>302</v>
      </c>
      <c r="G10" s="6" t="s">
        <v>310</v>
      </c>
      <c r="H10" s="6" t="s">
        <v>318</v>
      </c>
      <c r="I10" s="6" t="s">
        <v>326</v>
      </c>
      <c r="J10" s="6" t="s">
        <v>334</v>
      </c>
      <c r="K10" s="6" t="s">
        <v>342</v>
      </c>
      <c r="L10" s="6" t="s">
        <v>350</v>
      </c>
      <c r="M10" s="148" t="s">
        <v>358</v>
      </c>
      <c r="N10" s="424"/>
      <c r="O10" s="212" t="s">
        <v>455</v>
      </c>
    </row>
    <row r="11" spans="1:26" ht="17" thickBot="1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</row>
    <row r="12" spans="1:26" ht="17" thickBot="1">
      <c r="A12" s="82"/>
      <c r="B12" s="403" t="s">
        <v>387</v>
      </c>
      <c r="C12" s="405" t="s">
        <v>390</v>
      </c>
      <c r="D12" s="403" t="s">
        <v>393</v>
      </c>
      <c r="E12" s="403" t="s">
        <v>397</v>
      </c>
      <c r="F12" s="403" t="s">
        <v>401</v>
      </c>
      <c r="G12" s="403" t="s">
        <v>403</v>
      </c>
      <c r="H12" s="403" t="s">
        <v>405</v>
      </c>
      <c r="I12" s="403" t="s">
        <v>409</v>
      </c>
      <c r="J12" s="82"/>
      <c r="K12" s="82"/>
      <c r="L12" s="82"/>
      <c r="M12" s="271" t="s">
        <v>456</v>
      </c>
      <c r="N12" s="272">
        <v>2</v>
      </c>
      <c r="O12" s="425"/>
      <c r="P12" s="406" t="s">
        <v>610</v>
      </c>
      <c r="Q12" s="407" t="s">
        <v>626</v>
      </c>
      <c r="R12" s="408" t="str">
        <f>Z2 &amp;" pools (+error)"</f>
        <v>8 pools (+error)</v>
      </c>
    </row>
    <row r="13" spans="1:26" ht="17" thickBot="1">
      <c r="A13" s="81">
        <v>1</v>
      </c>
      <c r="B13" s="426" t="s">
        <v>638</v>
      </c>
      <c r="C13" s="427" t="s">
        <v>639</v>
      </c>
      <c r="D13" s="428" t="s">
        <v>640</v>
      </c>
      <c r="E13" s="429" t="s">
        <v>641</v>
      </c>
      <c r="F13" s="430" t="s">
        <v>642</v>
      </c>
      <c r="G13" s="431" t="s">
        <v>643</v>
      </c>
      <c r="H13" s="432" t="s">
        <v>644</v>
      </c>
      <c r="I13" s="433" t="s">
        <v>645</v>
      </c>
      <c r="P13" s="409" t="s">
        <v>612</v>
      </c>
      <c r="Q13" s="410">
        <v>1</v>
      </c>
      <c r="R13" s="411">
        <f t="shared" ref="R13:R19" si="0">Q13*$Z$2*1.1</f>
        <v>8.8000000000000007</v>
      </c>
    </row>
    <row r="14" spans="1:26" ht="18">
      <c r="P14" s="412" t="s">
        <v>613</v>
      </c>
      <c r="Q14" s="413">
        <v>14.4</v>
      </c>
      <c r="R14" s="414">
        <f t="shared" si="0"/>
        <v>126.72000000000001</v>
      </c>
    </row>
    <row r="15" spans="1:26">
      <c r="B15" s="466" t="s">
        <v>635</v>
      </c>
      <c r="C15" s="466"/>
      <c r="D15" s="466"/>
      <c r="E15" s="466"/>
      <c r="F15" s="466"/>
      <c r="G15" s="466"/>
      <c r="H15" s="466"/>
      <c r="I15" s="466"/>
      <c r="J15" s="466"/>
      <c r="K15" s="466"/>
      <c r="L15" s="466"/>
      <c r="M15" s="466"/>
      <c r="P15" s="412" t="s">
        <v>614</v>
      </c>
      <c r="Q15" s="413">
        <v>1</v>
      </c>
      <c r="R15" s="414">
        <f t="shared" si="0"/>
        <v>8.8000000000000007</v>
      </c>
    </row>
    <row r="16" spans="1:26">
      <c r="P16" s="412" t="s">
        <v>615</v>
      </c>
      <c r="Q16" s="413">
        <v>1</v>
      </c>
      <c r="R16" s="414">
        <f t="shared" si="0"/>
        <v>8.8000000000000007</v>
      </c>
    </row>
    <row r="17" spans="10:18">
      <c r="P17" s="412" t="str">
        <f>"TruSeq_Un"&amp;N12</f>
        <v>TruSeq_Un2</v>
      </c>
      <c r="Q17" s="413">
        <v>0.6</v>
      </c>
      <c r="R17" s="414">
        <f t="shared" si="0"/>
        <v>5.28</v>
      </c>
    </row>
    <row r="18" spans="10:18">
      <c r="P18" s="412" t="s">
        <v>618</v>
      </c>
      <c r="Q18" s="413">
        <v>5</v>
      </c>
      <c r="R18" s="414">
        <f t="shared" si="0"/>
        <v>44</v>
      </c>
    </row>
    <row r="19" spans="10:18" ht="17" thickBot="1">
      <c r="P19" s="415" t="s">
        <v>619</v>
      </c>
      <c r="Q19" s="416">
        <v>1</v>
      </c>
      <c r="R19" s="417">
        <f t="shared" si="0"/>
        <v>8.8000000000000007</v>
      </c>
    </row>
    <row r="20" spans="10:18" ht="17" thickBot="1">
      <c r="P20" s="418" t="s">
        <v>0</v>
      </c>
      <c r="Q20" s="419">
        <f>SUM(Q13:Q19)</f>
        <v>24</v>
      </c>
      <c r="R20" s="420">
        <f>SUM(R13:R19)</f>
        <v>211.20000000000005</v>
      </c>
    </row>
    <row r="22" spans="10:18" ht="48">
      <c r="P22" s="421" t="s">
        <v>636</v>
      </c>
      <c r="Q22" s="422">
        <v>6</v>
      </c>
    </row>
    <row r="23" spans="10:18" ht="32">
      <c r="J23" s="465"/>
      <c r="K23" s="465"/>
      <c r="L23" s="465"/>
      <c r="M23" s="465"/>
      <c r="N23" s="465"/>
      <c r="O23" s="465"/>
      <c r="P23" s="421" t="s">
        <v>637</v>
      </c>
      <c r="Q23" s="422">
        <v>20</v>
      </c>
    </row>
  </sheetData>
  <mergeCells count="1">
    <mergeCell ref="B15:M15"/>
  </mergeCells>
  <phoneticPr fontId="9" type="noConversion"/>
  <pageMargins left="0.7" right="0.7" top="0.75" bottom="0.75" header="0.3" footer="0.3"/>
  <pageSetup scale="64" orientation="portrait" horizontalDpi="0" verticalDpi="0"/>
  <colBreaks count="1" manualBreakCount="1">
    <brk id="15" max="22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062E0-7708-5842-BFE8-78BD1F8E9702}">
  <dimension ref="A1:Z23"/>
  <sheetViews>
    <sheetView zoomScaleNormal="100" workbookViewId="0">
      <selection activeCell="B13" sqref="B13:F13"/>
    </sheetView>
  </sheetViews>
  <sheetFormatPr baseColWidth="10" defaultColWidth="11.5703125" defaultRowHeight="16"/>
  <cols>
    <col min="1" max="1" width="2.140625" bestFit="1" customWidth="1"/>
    <col min="2" max="2" width="7.85546875" bestFit="1" customWidth="1"/>
    <col min="3" max="5" width="8.140625" bestFit="1" customWidth="1"/>
    <col min="6" max="9" width="12.28515625" bestFit="1" customWidth="1"/>
    <col min="10" max="10" width="8.7109375" bestFit="1" customWidth="1"/>
    <col min="11" max="12" width="13.7109375" bestFit="1" customWidth="1"/>
    <col min="13" max="13" width="8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402"/>
      <c r="B1" s="183" t="s">
        <v>433</v>
      </c>
      <c r="C1" s="184" t="s">
        <v>434</v>
      </c>
      <c r="D1" s="185" t="s">
        <v>435</v>
      </c>
      <c r="E1" s="186" t="s">
        <v>436</v>
      </c>
      <c r="F1" s="187" t="s">
        <v>437</v>
      </c>
      <c r="G1" s="188" t="s">
        <v>438</v>
      </c>
      <c r="H1" s="189" t="s">
        <v>439</v>
      </c>
      <c r="I1" s="190" t="s">
        <v>440</v>
      </c>
      <c r="J1" s="191" t="s">
        <v>441</v>
      </c>
      <c r="K1" s="192" t="s">
        <v>442</v>
      </c>
      <c r="L1" s="193" t="s">
        <v>443</v>
      </c>
      <c r="M1" s="194" t="s">
        <v>444</v>
      </c>
      <c r="N1" s="195"/>
      <c r="O1" s="82"/>
    </row>
    <row r="2" spans="1:26" ht="17" thickBot="1">
      <c r="A2" s="82"/>
      <c r="B2" s="403">
        <v>1</v>
      </c>
      <c r="C2" s="403">
        <v>2</v>
      </c>
      <c r="D2" s="403">
        <v>3</v>
      </c>
      <c r="E2" s="403">
        <v>4</v>
      </c>
      <c r="F2" s="403">
        <v>5</v>
      </c>
      <c r="G2" s="403">
        <v>6</v>
      </c>
      <c r="H2" s="403">
        <v>7</v>
      </c>
      <c r="I2" s="403">
        <v>8</v>
      </c>
      <c r="J2" s="403">
        <v>9</v>
      </c>
      <c r="K2" s="403">
        <v>10</v>
      </c>
      <c r="L2" s="403">
        <v>11</v>
      </c>
      <c r="M2" s="403">
        <v>12</v>
      </c>
      <c r="N2" s="403"/>
      <c r="O2" s="95"/>
      <c r="S2" s="371"/>
      <c r="T2" s="372" t="s">
        <v>601</v>
      </c>
      <c r="U2" s="373"/>
      <c r="V2" s="373"/>
      <c r="W2" s="374"/>
      <c r="Y2" s="83" t="s">
        <v>625</v>
      </c>
      <c r="Z2" s="94">
        <f>MAX(COUNTIF(B3:B10,"*"),COUNTIF(C3:C10,"*"),COUNTIF(D3:D10,"*"),COUNTIF(E3:E10,"*"),COUNTIF(F3:F10,"*"),COUNTIF(G3:G10,"*"),COUNTIF(H3:H10,"*"),COUNTIF(I3:I10,"*"),COUNTIF(J3:J10,"*"),COUNTIF(K3:K10,"*"),COUNTIF(L3:L10,"*"),COUNTIF(M3:M10,"*"))</f>
        <v>5</v>
      </c>
    </row>
    <row r="3" spans="1:26" ht="17" thickBot="1">
      <c r="A3" s="404" t="s">
        <v>387</v>
      </c>
      <c r="B3" s="277" t="s">
        <v>359</v>
      </c>
      <c r="C3" s="278" t="s">
        <v>364</v>
      </c>
      <c r="D3" s="278" t="s">
        <v>369</v>
      </c>
      <c r="E3" s="278" t="s">
        <v>374</v>
      </c>
      <c r="F3" s="278" t="s">
        <v>379</v>
      </c>
      <c r="G3" s="279" t="s">
        <v>249</v>
      </c>
      <c r="H3" s="279" t="s">
        <v>259</v>
      </c>
      <c r="I3" s="279" t="s">
        <v>269</v>
      </c>
      <c r="J3" s="278" t="s">
        <v>420</v>
      </c>
      <c r="K3" s="278" t="s">
        <v>421</v>
      </c>
      <c r="L3" s="278" t="s">
        <v>422</v>
      </c>
      <c r="M3" s="158"/>
      <c r="N3" s="423"/>
      <c r="O3" s="201" t="s">
        <v>445</v>
      </c>
      <c r="S3" s="377"/>
      <c r="T3" s="155" t="s">
        <v>603</v>
      </c>
      <c r="U3" s="155" t="s">
        <v>493</v>
      </c>
      <c r="V3" s="155"/>
      <c r="W3" s="378"/>
    </row>
    <row r="4" spans="1:26">
      <c r="A4" s="404" t="s">
        <v>390</v>
      </c>
      <c r="B4" s="280" t="s">
        <v>360</v>
      </c>
      <c r="C4" s="281" t="s">
        <v>365</v>
      </c>
      <c r="D4" s="281" t="s">
        <v>370</v>
      </c>
      <c r="E4" s="281" t="s">
        <v>375</v>
      </c>
      <c r="F4" s="281" t="s">
        <v>380</v>
      </c>
      <c r="G4" s="282" t="s">
        <v>251</v>
      </c>
      <c r="H4" s="282" t="s">
        <v>261</v>
      </c>
      <c r="I4" s="282" t="s">
        <v>271</v>
      </c>
      <c r="J4" s="281" t="s">
        <v>423</v>
      </c>
      <c r="K4" s="281" t="s">
        <v>424</v>
      </c>
      <c r="L4" s="161"/>
      <c r="M4" s="162"/>
      <c r="N4" s="423"/>
      <c r="O4" s="205" t="s">
        <v>447</v>
      </c>
      <c r="S4" s="377"/>
      <c r="T4" s="373" t="s">
        <v>487</v>
      </c>
      <c r="U4" s="374" t="s">
        <v>604</v>
      </c>
      <c r="V4" s="155"/>
      <c r="W4" s="378"/>
    </row>
    <row r="5" spans="1:26">
      <c r="A5" s="404" t="s">
        <v>393</v>
      </c>
      <c r="B5" s="280" t="s">
        <v>361</v>
      </c>
      <c r="C5" s="281" t="s">
        <v>366</v>
      </c>
      <c r="D5" s="281" t="s">
        <v>371</v>
      </c>
      <c r="E5" s="281" t="s">
        <v>376</v>
      </c>
      <c r="F5" s="282" t="s">
        <v>242</v>
      </c>
      <c r="G5" s="282" t="s">
        <v>253</v>
      </c>
      <c r="H5" s="282" t="s">
        <v>263</v>
      </c>
      <c r="I5" s="282" t="s">
        <v>273</v>
      </c>
      <c r="J5" s="281" t="s">
        <v>425</v>
      </c>
      <c r="K5" s="281" t="s">
        <v>426</v>
      </c>
      <c r="L5" s="161"/>
      <c r="M5" s="162"/>
      <c r="N5" s="423"/>
      <c r="O5" s="206" t="s">
        <v>449</v>
      </c>
      <c r="S5" s="377"/>
      <c r="T5" s="155" t="s">
        <v>605</v>
      </c>
      <c r="U5" s="378" t="s">
        <v>606</v>
      </c>
      <c r="V5" s="155"/>
      <c r="W5" s="379" t="s">
        <v>607</v>
      </c>
    </row>
    <row r="6" spans="1:26" ht="17" thickBot="1">
      <c r="A6" s="404" t="s">
        <v>397</v>
      </c>
      <c r="B6" s="280" t="s">
        <v>362</v>
      </c>
      <c r="C6" s="281" t="s">
        <v>367</v>
      </c>
      <c r="D6" s="281" t="s">
        <v>372</v>
      </c>
      <c r="E6" s="281" t="s">
        <v>377</v>
      </c>
      <c r="F6" s="282" t="s">
        <v>245</v>
      </c>
      <c r="G6" s="282" t="s">
        <v>255</v>
      </c>
      <c r="H6" s="282" t="s">
        <v>265</v>
      </c>
      <c r="I6" s="282" t="s">
        <v>275</v>
      </c>
      <c r="J6" s="281" t="s">
        <v>427</v>
      </c>
      <c r="K6" s="281" t="s">
        <v>428</v>
      </c>
      <c r="L6" s="161"/>
      <c r="M6" s="162"/>
      <c r="N6" s="424"/>
      <c r="O6" s="207" t="s">
        <v>451</v>
      </c>
      <c r="S6" s="377"/>
      <c r="T6" s="380" t="s">
        <v>496</v>
      </c>
      <c r="U6" s="381" t="s">
        <v>493</v>
      </c>
      <c r="V6" s="155"/>
      <c r="W6" s="378"/>
    </row>
    <row r="7" spans="1:26" ht="17" thickBot="1">
      <c r="A7" s="404" t="s">
        <v>401</v>
      </c>
      <c r="B7" s="280" t="s">
        <v>363</v>
      </c>
      <c r="C7" s="281" t="s">
        <v>368</v>
      </c>
      <c r="D7" s="281" t="s">
        <v>373</v>
      </c>
      <c r="E7" s="281" t="s">
        <v>378</v>
      </c>
      <c r="F7" s="282" t="s">
        <v>247</v>
      </c>
      <c r="G7" s="282" t="s">
        <v>257</v>
      </c>
      <c r="H7" s="282" t="s">
        <v>267</v>
      </c>
      <c r="I7" s="281" t="s">
        <v>429</v>
      </c>
      <c r="J7" s="281" t="s">
        <v>430</v>
      </c>
      <c r="K7" s="281" t="s">
        <v>422</v>
      </c>
      <c r="L7" s="161"/>
      <c r="M7" s="162"/>
      <c r="N7" s="424"/>
      <c r="O7" s="208" t="s">
        <v>452</v>
      </c>
      <c r="S7" s="382"/>
      <c r="T7" s="380" t="s">
        <v>608</v>
      </c>
      <c r="U7" s="380" t="s">
        <v>609</v>
      </c>
      <c r="V7" s="380"/>
      <c r="W7" s="381"/>
    </row>
    <row r="8" spans="1:26">
      <c r="A8" s="404" t="s">
        <v>403</v>
      </c>
      <c r="B8" s="283"/>
      <c r="C8" s="284"/>
      <c r="D8" s="284"/>
      <c r="E8" s="284"/>
      <c r="F8" s="284"/>
      <c r="G8" s="284"/>
      <c r="H8" s="284"/>
      <c r="I8" s="284"/>
      <c r="J8" s="284"/>
      <c r="K8" s="284"/>
      <c r="L8" s="284"/>
      <c r="M8" s="285"/>
      <c r="N8" s="424"/>
      <c r="O8" s="209"/>
    </row>
    <row r="9" spans="1:26">
      <c r="A9" s="404" t="s">
        <v>405</v>
      </c>
      <c r="B9" s="283"/>
      <c r="C9" s="284"/>
      <c r="D9" s="284"/>
      <c r="E9" s="284"/>
      <c r="F9" s="284"/>
      <c r="G9" s="284"/>
      <c r="H9" s="284"/>
      <c r="I9" s="284"/>
      <c r="J9" s="284"/>
      <c r="K9" s="284"/>
      <c r="L9" s="284"/>
      <c r="M9" s="285"/>
      <c r="N9" s="424"/>
      <c r="O9" s="209"/>
    </row>
    <row r="10" spans="1:26" ht="17" thickBot="1">
      <c r="A10" s="404" t="s">
        <v>409</v>
      </c>
      <c r="B10" s="286"/>
      <c r="C10" s="287"/>
      <c r="D10" s="287"/>
      <c r="E10" s="287"/>
      <c r="F10" s="287"/>
      <c r="G10" s="287"/>
      <c r="H10" s="287"/>
      <c r="I10" s="287"/>
      <c r="J10" s="287"/>
      <c r="K10" s="287"/>
      <c r="L10" s="287"/>
      <c r="M10" s="288"/>
      <c r="N10" s="424"/>
      <c r="O10" s="209"/>
    </row>
    <row r="11" spans="1:26" ht="17" thickBot="1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</row>
    <row r="12" spans="1:26" ht="17" thickBot="1">
      <c r="A12" s="82"/>
      <c r="B12" s="403" t="s">
        <v>387</v>
      </c>
      <c r="C12" s="405" t="s">
        <v>390</v>
      </c>
      <c r="D12" s="403" t="s">
        <v>393</v>
      </c>
      <c r="E12" s="403" t="s">
        <v>397</v>
      </c>
      <c r="F12" s="403" t="s">
        <v>401</v>
      </c>
      <c r="G12" s="403" t="s">
        <v>403</v>
      </c>
      <c r="H12" s="403" t="s">
        <v>405</v>
      </c>
      <c r="I12" s="403" t="s">
        <v>409</v>
      </c>
      <c r="J12" s="82"/>
      <c r="K12" s="82"/>
      <c r="L12" s="82"/>
      <c r="M12" s="463" t="s">
        <v>456</v>
      </c>
      <c r="N12" s="464">
        <v>3</v>
      </c>
      <c r="O12" s="425"/>
      <c r="P12" s="406" t="s">
        <v>610</v>
      </c>
      <c r="Q12" s="407" t="s">
        <v>626</v>
      </c>
      <c r="R12" s="408" t="str">
        <f>Z2 &amp;" pools (+error)"</f>
        <v>5 pools (+error)</v>
      </c>
    </row>
    <row r="13" spans="1:26" ht="17" thickBot="1">
      <c r="A13" s="81">
        <v>1</v>
      </c>
      <c r="B13" s="426" t="s">
        <v>646</v>
      </c>
      <c r="C13" s="427" t="s">
        <v>647</v>
      </c>
      <c r="D13" s="428" t="s">
        <v>648</v>
      </c>
      <c r="E13" s="429" t="s">
        <v>649</v>
      </c>
      <c r="F13" s="430" t="s">
        <v>650</v>
      </c>
      <c r="G13" s="434"/>
      <c r="H13" s="434"/>
      <c r="I13" s="435"/>
      <c r="P13" s="409" t="s">
        <v>612</v>
      </c>
      <c r="Q13" s="410">
        <v>1</v>
      </c>
      <c r="R13" s="411">
        <f t="shared" ref="R13:R19" si="0">Q13*$Z$2*1.1</f>
        <v>5.5</v>
      </c>
    </row>
    <row r="14" spans="1:26" ht="18">
      <c r="P14" s="412" t="s">
        <v>613</v>
      </c>
      <c r="Q14" s="413">
        <v>14.4</v>
      </c>
      <c r="R14" s="414">
        <f t="shared" si="0"/>
        <v>79.2</v>
      </c>
    </row>
    <row r="15" spans="1:26">
      <c r="B15" s="466" t="s">
        <v>635</v>
      </c>
      <c r="C15" s="466"/>
      <c r="D15" s="466"/>
      <c r="E15" s="466"/>
      <c r="F15" s="466"/>
      <c r="G15" s="466"/>
      <c r="H15" s="466"/>
      <c r="I15" s="466"/>
      <c r="J15" s="466"/>
      <c r="K15" s="466"/>
      <c r="L15" s="466"/>
      <c r="M15" s="466"/>
      <c r="P15" s="412" t="s">
        <v>614</v>
      </c>
      <c r="Q15" s="413">
        <v>1</v>
      </c>
      <c r="R15" s="414">
        <f t="shared" si="0"/>
        <v>5.5</v>
      </c>
    </row>
    <row r="16" spans="1:26">
      <c r="P16" s="412" t="s">
        <v>615</v>
      </c>
      <c r="Q16" s="413">
        <v>1</v>
      </c>
      <c r="R16" s="414">
        <f t="shared" si="0"/>
        <v>5.5</v>
      </c>
    </row>
    <row r="17" spans="10:18">
      <c r="P17" s="412" t="str">
        <f>"TruSeq_Un"&amp;N12</f>
        <v>TruSeq_Un3</v>
      </c>
      <c r="Q17" s="413">
        <v>0.6</v>
      </c>
      <c r="R17" s="414">
        <f t="shared" si="0"/>
        <v>3.3000000000000003</v>
      </c>
    </row>
    <row r="18" spans="10:18">
      <c r="P18" s="412" t="s">
        <v>618</v>
      </c>
      <c r="Q18" s="413">
        <v>5</v>
      </c>
      <c r="R18" s="414">
        <f t="shared" si="0"/>
        <v>27.500000000000004</v>
      </c>
    </row>
    <row r="19" spans="10:18" ht="17" thickBot="1">
      <c r="P19" s="415" t="s">
        <v>619</v>
      </c>
      <c r="Q19" s="416">
        <v>1</v>
      </c>
      <c r="R19" s="417">
        <f t="shared" si="0"/>
        <v>5.5</v>
      </c>
    </row>
    <row r="20" spans="10:18" ht="17" thickBot="1">
      <c r="P20" s="418" t="s">
        <v>0</v>
      </c>
      <c r="Q20" s="419">
        <f>SUM(Q13:Q19)</f>
        <v>24</v>
      </c>
      <c r="R20" s="420">
        <f>SUM(R13:R19)</f>
        <v>132</v>
      </c>
    </row>
    <row r="22" spans="10:18" ht="48">
      <c r="P22" s="421" t="s">
        <v>636</v>
      </c>
      <c r="Q22" s="422">
        <v>6</v>
      </c>
    </row>
    <row r="23" spans="10:18" ht="32">
      <c r="J23" s="465"/>
      <c r="K23" s="465"/>
      <c r="L23" s="465"/>
      <c r="M23" s="465"/>
      <c r="N23" s="465"/>
      <c r="O23" s="465"/>
      <c r="P23" s="421" t="s">
        <v>637</v>
      </c>
      <c r="Q23" s="422">
        <v>20</v>
      </c>
    </row>
  </sheetData>
  <mergeCells count="1">
    <mergeCell ref="B15:M15"/>
  </mergeCells>
  <phoneticPr fontId="9" type="noConversion"/>
  <pageMargins left="0.7" right="0.7" top="0.75" bottom="0.75" header="0.3" footer="0.3"/>
  <pageSetup scale="52" orientation="portrait" horizontalDpi="0" verticalDpi="0"/>
  <colBreaks count="1" manualBreakCount="1">
    <brk id="15" max="22" man="1"/>
  </colBreaks>
  <ignoredErrors>
    <ignoredError sqref="Z2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689EF-78A0-F248-883C-8C41755C4D8B}">
  <dimension ref="B1:V6"/>
  <sheetViews>
    <sheetView workbookViewId="0">
      <selection activeCell="M24" sqref="M24"/>
    </sheetView>
  </sheetViews>
  <sheetFormatPr baseColWidth="10" defaultColWidth="11.5703125" defaultRowHeight="16"/>
  <cols>
    <col min="1" max="1" width="1.28515625" customWidth="1"/>
    <col min="2" max="2" width="6" customWidth="1"/>
    <col min="3" max="18" width="8.140625" bestFit="1" customWidth="1"/>
    <col min="19" max="22" width="6" customWidth="1"/>
  </cols>
  <sheetData>
    <row r="1" spans="2:22">
      <c r="B1" s="81" t="s">
        <v>932</v>
      </c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</row>
    <row r="2" spans="2:22" ht="17" thickBot="1">
      <c r="B2" s="84">
        <v>1</v>
      </c>
      <c r="C2" s="84">
        <v>2</v>
      </c>
      <c r="D2" s="84">
        <v>3</v>
      </c>
      <c r="E2" s="84">
        <v>4</v>
      </c>
      <c r="F2" s="84">
        <v>5</v>
      </c>
      <c r="G2" s="84">
        <v>6</v>
      </c>
      <c r="H2" s="84">
        <v>7</v>
      </c>
      <c r="I2" s="84">
        <v>8</v>
      </c>
      <c r="J2" s="84">
        <v>9</v>
      </c>
      <c r="K2" s="84">
        <v>10</v>
      </c>
      <c r="L2" s="84">
        <v>11</v>
      </c>
      <c r="M2" s="84">
        <v>12</v>
      </c>
      <c r="N2" s="84">
        <v>13</v>
      </c>
      <c r="O2" s="84">
        <v>14</v>
      </c>
      <c r="P2" s="84">
        <v>15</v>
      </c>
      <c r="Q2" s="84">
        <v>16</v>
      </c>
      <c r="R2" s="84">
        <v>17</v>
      </c>
      <c r="S2" s="84">
        <v>18</v>
      </c>
      <c r="T2" s="84"/>
      <c r="U2" s="84"/>
      <c r="V2" s="84"/>
    </row>
    <row r="3" spans="2:22" ht="17" thickBot="1">
      <c r="B3" s="531" t="s">
        <v>933</v>
      </c>
      <c r="C3" s="532" t="s">
        <v>627</v>
      </c>
      <c r="D3" s="427" t="s">
        <v>628</v>
      </c>
      <c r="E3" s="428" t="s">
        <v>629</v>
      </c>
      <c r="F3" s="429" t="s">
        <v>630</v>
      </c>
      <c r="G3" s="430" t="s">
        <v>631</v>
      </c>
      <c r="H3" s="431" t="s">
        <v>632</v>
      </c>
      <c r="I3" s="432" t="s">
        <v>633</v>
      </c>
      <c r="J3" s="533" t="s">
        <v>634</v>
      </c>
      <c r="K3" s="532" t="s">
        <v>638</v>
      </c>
      <c r="L3" s="427" t="s">
        <v>639</v>
      </c>
      <c r="M3" s="428" t="s">
        <v>640</v>
      </c>
      <c r="N3" s="429" t="s">
        <v>641</v>
      </c>
      <c r="O3" s="430" t="s">
        <v>642</v>
      </c>
      <c r="P3" s="431" t="s">
        <v>643</v>
      </c>
      <c r="Q3" s="432" t="s">
        <v>644</v>
      </c>
      <c r="R3" s="533" t="s">
        <v>645</v>
      </c>
      <c r="S3" s="534" t="s">
        <v>933</v>
      </c>
    </row>
    <row r="4" spans="2:22" ht="17" thickBot="1"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</row>
    <row r="5" spans="2:22" ht="17" thickBot="1">
      <c r="B5" s="531" t="s">
        <v>933</v>
      </c>
      <c r="C5" s="532" t="s">
        <v>646</v>
      </c>
      <c r="D5" s="427" t="s">
        <v>647</v>
      </c>
      <c r="E5" s="428" t="s">
        <v>648</v>
      </c>
      <c r="F5" s="429" t="s">
        <v>649</v>
      </c>
      <c r="G5" s="430" t="s">
        <v>650</v>
      </c>
      <c r="H5" s="534" t="s">
        <v>933</v>
      </c>
    </row>
    <row r="6" spans="2:22"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</row>
  </sheetData>
  <pageMargins left="0.7" right="0.7" top="0.75" bottom="0.75" header="0.3" footer="0.3"/>
  <pageSetup orientation="portrait" horizontalDpi="0" verticalDpi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DD416-78A3-584E-A291-50AA7B757E0B}">
  <dimension ref="A1:F12"/>
  <sheetViews>
    <sheetView workbookViewId="0">
      <selection activeCell="E17" sqref="E17"/>
    </sheetView>
  </sheetViews>
  <sheetFormatPr baseColWidth="10" defaultRowHeight="16"/>
  <sheetData>
    <row r="1" spans="1:6">
      <c r="A1" s="82" t="s">
        <v>934</v>
      </c>
      <c r="B1" s="82"/>
      <c r="C1" s="82"/>
      <c r="D1" s="82"/>
      <c r="E1" s="82"/>
    </row>
    <row r="2" spans="1:6">
      <c r="A2" s="82" t="s">
        <v>935</v>
      </c>
      <c r="B2" s="82"/>
      <c r="C2" s="82"/>
      <c r="D2" s="82"/>
      <c r="E2" s="82"/>
    </row>
    <row r="3" spans="1:6">
      <c r="A3" s="82" t="s">
        <v>936</v>
      </c>
      <c r="B3" s="82"/>
      <c r="C3" s="82"/>
      <c r="D3" s="82"/>
      <c r="E3" s="82"/>
    </row>
    <row r="4" spans="1:6">
      <c r="A4" s="82" t="s">
        <v>937</v>
      </c>
      <c r="B4" s="82"/>
      <c r="C4" s="82"/>
      <c r="D4" s="82"/>
      <c r="E4" s="82"/>
    </row>
    <row r="5" spans="1:6">
      <c r="A5" s="82"/>
      <c r="B5" s="82"/>
      <c r="C5" s="82"/>
      <c r="D5" s="82"/>
      <c r="E5" s="82"/>
    </row>
    <row r="6" spans="1:6">
      <c r="A6" s="535" t="s">
        <v>938</v>
      </c>
      <c r="B6" s="535" t="s">
        <v>939</v>
      </c>
      <c r="C6" s="82"/>
      <c r="D6" s="82"/>
      <c r="E6" s="82"/>
      <c r="F6" s="82"/>
    </row>
    <row r="7" spans="1:6">
      <c r="B7" s="404" t="s">
        <v>238</v>
      </c>
      <c r="C7" s="82"/>
      <c r="D7" s="82"/>
      <c r="E7" s="82"/>
      <c r="F7" s="82"/>
    </row>
    <row r="8" spans="1:6">
      <c r="A8" s="81" t="s">
        <v>942</v>
      </c>
      <c r="B8" s="402">
        <v>53.3</v>
      </c>
      <c r="C8" s="82"/>
      <c r="D8" s="404" t="s">
        <v>940</v>
      </c>
      <c r="E8" s="403">
        <f>(B8/(660*180))*10^6</f>
        <v>448.65319865319861</v>
      </c>
      <c r="F8" s="82"/>
    </row>
    <row r="9" spans="1:6">
      <c r="A9" s="81"/>
      <c r="B9" s="82"/>
      <c r="C9" s="82"/>
      <c r="D9" s="82"/>
      <c r="E9" s="82"/>
      <c r="F9" s="82"/>
    </row>
    <row r="10" spans="1:6">
      <c r="A10" s="81"/>
      <c r="B10" s="535" t="s">
        <v>941</v>
      </c>
      <c r="C10" s="82"/>
      <c r="D10" s="82"/>
      <c r="E10" s="82"/>
      <c r="F10" s="82"/>
    </row>
    <row r="11" spans="1:6">
      <c r="A11" s="81"/>
      <c r="B11" s="404" t="s">
        <v>233</v>
      </c>
      <c r="C11" s="404" t="s">
        <v>234</v>
      </c>
      <c r="D11" s="82"/>
      <c r="E11" s="82"/>
      <c r="F11" s="82"/>
    </row>
    <row r="12" spans="1:6">
      <c r="A12" s="535" t="s">
        <v>942</v>
      </c>
      <c r="B12" s="82">
        <v>1.81</v>
      </c>
      <c r="C12" s="82">
        <v>1.29</v>
      </c>
      <c r="D12" s="82"/>
      <c r="E12" s="82"/>
      <c r="F12" s="8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C6A3C-27C5-EB41-9D39-0A7DBFEF5BD2}">
  <dimension ref="A1:I29"/>
  <sheetViews>
    <sheetView workbookViewId="0">
      <selection activeCell="E34" sqref="E34"/>
    </sheetView>
  </sheetViews>
  <sheetFormatPr baseColWidth="10" defaultColWidth="11.5703125" defaultRowHeight="16"/>
  <cols>
    <col min="1" max="1" width="9.7109375" bestFit="1" customWidth="1"/>
    <col min="2" max="2" width="11" bestFit="1" customWidth="1"/>
    <col min="3" max="3" width="10.7109375" bestFit="1" customWidth="1"/>
    <col min="4" max="4" width="9.7109375" bestFit="1" customWidth="1"/>
    <col min="5" max="5" width="3" customWidth="1"/>
    <col min="6" max="6" width="5.42578125" bestFit="1" customWidth="1"/>
    <col min="7" max="7" width="7.85546875" bestFit="1" customWidth="1"/>
    <col min="8" max="8" width="10.5703125" bestFit="1" customWidth="1"/>
    <col min="9" max="9" width="7.7109375" bestFit="1" customWidth="1"/>
  </cols>
  <sheetData>
    <row r="1" spans="1:9" ht="17" thickBot="1">
      <c r="A1" s="9" t="s">
        <v>651</v>
      </c>
      <c r="B1" s="10" t="s">
        <v>652</v>
      </c>
      <c r="C1" s="10" t="s">
        <v>653</v>
      </c>
      <c r="D1" s="10" t="s">
        <v>654</v>
      </c>
      <c r="E1" s="10"/>
      <c r="F1" s="10" t="s">
        <v>655</v>
      </c>
      <c r="G1" s="10" t="s">
        <v>656</v>
      </c>
      <c r="H1" s="10" t="s">
        <v>657</v>
      </c>
      <c r="I1" s="11" t="s">
        <v>656</v>
      </c>
    </row>
    <row r="2" spans="1:9" ht="17" thickTop="1">
      <c r="A2" s="24">
        <v>1</v>
      </c>
      <c r="B2" s="7" t="s">
        <v>658</v>
      </c>
      <c r="C2" s="7" t="str" cm="1">
        <f t="array" ref="C2">[1]!revcom(G2)</f>
        <v>GAGTGG</v>
      </c>
      <c r="D2" s="7" t="str">
        <f>I2</f>
        <v>ATCACG</v>
      </c>
      <c r="E2" s="7"/>
      <c r="F2" s="438" t="s">
        <v>659</v>
      </c>
      <c r="G2" s="438" t="s">
        <v>660</v>
      </c>
      <c r="H2" s="439" t="s">
        <v>661</v>
      </c>
      <c r="I2" s="440" t="s">
        <v>662</v>
      </c>
    </row>
    <row r="3" spans="1:9">
      <c r="A3" s="4">
        <v>1</v>
      </c>
      <c r="B3" s="1" t="s">
        <v>663</v>
      </c>
      <c r="C3" s="1" t="str" cm="1">
        <f t="array" ref="C3">[1]!revcom(G3)</f>
        <v>GGTAGC</v>
      </c>
      <c r="D3" s="1" t="str">
        <f t="shared" ref="D3:D22" si="0">I3</f>
        <v>ATCACG</v>
      </c>
      <c r="E3" s="1"/>
      <c r="F3" s="441" t="s">
        <v>664</v>
      </c>
      <c r="G3" s="441" t="s">
        <v>665</v>
      </c>
      <c r="H3" s="439" t="s">
        <v>661</v>
      </c>
      <c r="I3" s="440" t="s">
        <v>662</v>
      </c>
    </row>
    <row r="4" spans="1:9">
      <c r="A4" s="4">
        <v>1</v>
      </c>
      <c r="B4" s="1" t="s">
        <v>666</v>
      </c>
      <c r="C4" s="1" t="str" cm="1">
        <f t="array" ref="C4">[1]!revcom(G4)</f>
        <v>ACTGAT</v>
      </c>
      <c r="D4" s="1" t="str">
        <f t="shared" si="0"/>
        <v>ATCACG</v>
      </c>
      <c r="E4" s="1"/>
      <c r="F4" s="441" t="s">
        <v>667</v>
      </c>
      <c r="G4" s="441" t="s">
        <v>668</v>
      </c>
      <c r="H4" s="439" t="s">
        <v>661</v>
      </c>
      <c r="I4" s="440" t="s">
        <v>662</v>
      </c>
    </row>
    <row r="5" spans="1:9">
      <c r="A5" s="4">
        <v>1</v>
      </c>
      <c r="B5" s="1" t="s">
        <v>669</v>
      </c>
      <c r="C5" s="1" t="str" cm="1">
        <f t="array" ref="C5">[1]!revcom(G5)</f>
        <v>ATGAGC</v>
      </c>
      <c r="D5" s="1" t="str">
        <f t="shared" si="0"/>
        <v>ATCACG</v>
      </c>
      <c r="E5" s="1"/>
      <c r="F5" s="441" t="s">
        <v>670</v>
      </c>
      <c r="G5" s="441" t="s">
        <v>671</v>
      </c>
      <c r="H5" s="439" t="s">
        <v>661</v>
      </c>
      <c r="I5" s="440" t="s">
        <v>662</v>
      </c>
    </row>
    <row r="6" spans="1:9">
      <c r="A6" s="4">
        <v>1</v>
      </c>
      <c r="B6" s="1" t="s">
        <v>672</v>
      </c>
      <c r="C6" s="1" t="str" cm="1">
        <f t="array" ref="C6">[1]!revcom(G6)</f>
        <v>ATTCCT</v>
      </c>
      <c r="D6" s="1" t="str">
        <f t="shared" si="0"/>
        <v>ATCACG</v>
      </c>
      <c r="E6" s="1"/>
      <c r="F6" s="441" t="s">
        <v>673</v>
      </c>
      <c r="G6" s="441" t="s">
        <v>674</v>
      </c>
      <c r="H6" s="439" t="s">
        <v>661</v>
      </c>
      <c r="I6" s="440" t="s">
        <v>662</v>
      </c>
    </row>
    <row r="7" spans="1:9">
      <c r="A7" s="4">
        <v>1</v>
      </c>
      <c r="B7" s="1" t="s">
        <v>675</v>
      </c>
      <c r="C7" s="1" t="str" cm="1">
        <f t="array" ref="C7">[1]!revcom(G7)</f>
        <v>CAAAAG</v>
      </c>
      <c r="D7" s="1" t="str">
        <f t="shared" si="0"/>
        <v>ATCACG</v>
      </c>
      <c r="E7" s="1"/>
      <c r="F7" s="441" t="s">
        <v>676</v>
      </c>
      <c r="G7" s="441" t="s">
        <v>677</v>
      </c>
      <c r="H7" s="439" t="s">
        <v>661</v>
      </c>
      <c r="I7" s="440" t="s">
        <v>662</v>
      </c>
    </row>
    <row r="8" spans="1:9">
      <c r="A8" s="4">
        <v>1</v>
      </c>
      <c r="B8" s="1" t="s">
        <v>678</v>
      </c>
      <c r="C8" s="1" t="str" cm="1">
        <f t="array" ref="C8">[1]!revcom(G8)</f>
        <v>CAACTA</v>
      </c>
      <c r="D8" s="1" t="str">
        <f t="shared" si="0"/>
        <v>ATCACG</v>
      </c>
      <c r="E8" s="1"/>
      <c r="F8" s="441" t="s">
        <v>679</v>
      </c>
      <c r="G8" s="441" t="s">
        <v>680</v>
      </c>
      <c r="H8" s="439" t="s">
        <v>661</v>
      </c>
      <c r="I8" s="440" t="s">
        <v>662</v>
      </c>
    </row>
    <row r="9" spans="1:9" ht="17" thickBot="1">
      <c r="A9" s="337">
        <v>1</v>
      </c>
      <c r="B9" s="2" t="s">
        <v>681</v>
      </c>
      <c r="C9" s="2" t="str" cm="1">
        <f t="array" ref="C9">[1]!revcom(G9)</f>
        <v>CACCGG</v>
      </c>
      <c r="D9" s="2" t="str">
        <f t="shared" si="0"/>
        <v>ATCACG</v>
      </c>
      <c r="E9" s="2"/>
      <c r="F9" s="442" t="s">
        <v>682</v>
      </c>
      <c r="G9" s="442" t="s">
        <v>683</v>
      </c>
      <c r="H9" s="443" t="s">
        <v>661</v>
      </c>
      <c r="I9" s="444" t="s">
        <v>662</v>
      </c>
    </row>
    <row r="10" spans="1:9">
      <c r="A10" s="200">
        <v>1</v>
      </c>
      <c r="B10" s="3" t="s">
        <v>684</v>
      </c>
      <c r="C10" s="3" t="str" cm="1">
        <f t="array" ref="C10">[1]!revcom(G10)</f>
        <v>GAGTGG</v>
      </c>
      <c r="D10" s="3" t="str">
        <f t="shared" si="0"/>
        <v>ACTTGA</v>
      </c>
      <c r="E10" s="3"/>
      <c r="F10" s="445" t="s">
        <v>659</v>
      </c>
      <c r="G10" s="445" t="s">
        <v>660</v>
      </c>
      <c r="H10" s="446" t="s">
        <v>685</v>
      </c>
      <c r="I10" s="447" t="s">
        <v>686</v>
      </c>
    </row>
    <row r="11" spans="1:9">
      <c r="A11" s="4">
        <v>1</v>
      </c>
      <c r="B11" s="1" t="s">
        <v>687</v>
      </c>
      <c r="C11" s="1" t="str" cm="1">
        <f t="array" ref="C11">[1]!revcom(G11)</f>
        <v>GGTAGC</v>
      </c>
      <c r="D11" s="1" t="str">
        <f t="shared" si="0"/>
        <v>ACTTGA</v>
      </c>
      <c r="E11" s="1"/>
      <c r="F11" s="441" t="s">
        <v>664</v>
      </c>
      <c r="G11" s="441" t="s">
        <v>665</v>
      </c>
      <c r="H11" s="448" t="s">
        <v>685</v>
      </c>
      <c r="I11" s="449" t="s">
        <v>686</v>
      </c>
    </row>
    <row r="12" spans="1:9">
      <c r="A12" s="4">
        <v>1</v>
      </c>
      <c r="B12" s="1" t="s">
        <v>688</v>
      </c>
      <c r="C12" s="1" t="str" cm="1">
        <f t="array" ref="C12">[1]!revcom(G12)</f>
        <v>ACTGAT</v>
      </c>
      <c r="D12" s="1" t="str">
        <f t="shared" si="0"/>
        <v>ACTTGA</v>
      </c>
      <c r="E12" s="1"/>
      <c r="F12" s="441" t="s">
        <v>667</v>
      </c>
      <c r="G12" s="441" t="s">
        <v>668</v>
      </c>
      <c r="H12" s="448" t="s">
        <v>685</v>
      </c>
      <c r="I12" s="449" t="s">
        <v>686</v>
      </c>
    </row>
    <row r="13" spans="1:9">
      <c r="A13" s="4">
        <v>1</v>
      </c>
      <c r="B13" s="1" t="s">
        <v>689</v>
      </c>
      <c r="C13" s="1" t="str" cm="1">
        <f t="array" ref="C13">[1]!revcom(G13)</f>
        <v>ATGAGC</v>
      </c>
      <c r="D13" s="1" t="str">
        <f t="shared" si="0"/>
        <v>ACTTGA</v>
      </c>
      <c r="E13" s="1"/>
      <c r="F13" s="441" t="s">
        <v>670</v>
      </c>
      <c r="G13" s="441" t="s">
        <v>671</v>
      </c>
      <c r="H13" s="448" t="s">
        <v>685</v>
      </c>
      <c r="I13" s="449" t="s">
        <v>686</v>
      </c>
    </row>
    <row r="14" spans="1:9">
      <c r="A14" s="4">
        <v>1</v>
      </c>
      <c r="B14" s="1" t="s">
        <v>690</v>
      </c>
      <c r="C14" s="1" t="str" cm="1">
        <f t="array" ref="C14">[1]!revcom(G14)</f>
        <v>ATTCCT</v>
      </c>
      <c r="D14" s="1" t="str">
        <f t="shared" si="0"/>
        <v>ACTTGA</v>
      </c>
      <c r="E14" s="1"/>
      <c r="F14" s="441" t="s">
        <v>673</v>
      </c>
      <c r="G14" s="441" t="s">
        <v>674</v>
      </c>
      <c r="H14" s="448" t="s">
        <v>685</v>
      </c>
      <c r="I14" s="449" t="s">
        <v>686</v>
      </c>
    </row>
    <row r="15" spans="1:9">
      <c r="A15" s="4">
        <v>1</v>
      </c>
      <c r="B15" s="1" t="s">
        <v>691</v>
      </c>
      <c r="C15" s="1" t="str" cm="1">
        <f t="array" ref="C15">[1]!revcom(G15)</f>
        <v>CAAAAG</v>
      </c>
      <c r="D15" s="1" t="str">
        <f t="shared" si="0"/>
        <v>ACTTGA</v>
      </c>
      <c r="E15" s="1"/>
      <c r="F15" s="441" t="s">
        <v>676</v>
      </c>
      <c r="G15" s="441" t="s">
        <v>677</v>
      </c>
      <c r="H15" s="448" t="s">
        <v>685</v>
      </c>
      <c r="I15" s="449" t="s">
        <v>686</v>
      </c>
    </row>
    <row r="16" spans="1:9">
      <c r="A16" s="4">
        <v>1</v>
      </c>
      <c r="B16" s="1" t="s">
        <v>692</v>
      </c>
      <c r="C16" s="1" t="str" cm="1">
        <f t="array" ref="C16">[1]!revcom(G16)</f>
        <v>CAACTA</v>
      </c>
      <c r="D16" s="1" t="str">
        <f t="shared" si="0"/>
        <v>ACTTGA</v>
      </c>
      <c r="E16" s="1"/>
      <c r="F16" s="441" t="s">
        <v>679</v>
      </c>
      <c r="G16" s="441" t="s">
        <v>680</v>
      </c>
      <c r="H16" s="448" t="s">
        <v>685</v>
      </c>
      <c r="I16" s="449" t="s">
        <v>686</v>
      </c>
    </row>
    <row r="17" spans="1:9" ht="17" thickBot="1">
      <c r="A17" s="5">
        <v>1</v>
      </c>
      <c r="B17" s="6" t="s">
        <v>693</v>
      </c>
      <c r="C17" s="6" t="str" cm="1">
        <f t="array" ref="C17">[1]!revcom(G17)</f>
        <v>CACCGG</v>
      </c>
      <c r="D17" s="6" t="str">
        <f t="shared" si="0"/>
        <v>ACTTGA</v>
      </c>
      <c r="E17" s="6"/>
      <c r="F17" s="450" t="s">
        <v>682</v>
      </c>
      <c r="G17" s="450" t="s">
        <v>683</v>
      </c>
      <c r="H17" s="451" t="s">
        <v>685</v>
      </c>
      <c r="I17" s="452" t="s">
        <v>686</v>
      </c>
    </row>
    <row r="18" spans="1:9">
      <c r="A18" s="200">
        <v>1</v>
      </c>
      <c r="B18" s="3" t="s">
        <v>694</v>
      </c>
      <c r="C18" s="3" t="str" cm="1">
        <f t="array" ref="C18">[1]!revcom(G18)</f>
        <v>GAGTGG</v>
      </c>
      <c r="D18" s="3" t="str">
        <f t="shared" si="0"/>
        <v>TAGCTT</v>
      </c>
      <c r="E18" s="3"/>
      <c r="F18" s="445" t="s">
        <v>659</v>
      </c>
      <c r="G18" s="445" t="s">
        <v>660</v>
      </c>
      <c r="H18" s="446" t="s">
        <v>695</v>
      </c>
      <c r="I18" s="453" t="s">
        <v>696</v>
      </c>
    </row>
    <row r="19" spans="1:9">
      <c r="A19" s="4">
        <v>1</v>
      </c>
      <c r="B19" s="1" t="s">
        <v>697</v>
      </c>
      <c r="C19" s="1" t="str" cm="1">
        <f t="array" ref="C19">[1]!revcom(G19)</f>
        <v>GGTAGC</v>
      </c>
      <c r="D19" s="1" t="str">
        <f t="shared" si="0"/>
        <v>TAGCTT</v>
      </c>
      <c r="E19" s="1"/>
      <c r="F19" s="441" t="s">
        <v>664</v>
      </c>
      <c r="G19" s="441" t="s">
        <v>665</v>
      </c>
      <c r="H19" s="439" t="s">
        <v>695</v>
      </c>
      <c r="I19" s="454" t="s">
        <v>696</v>
      </c>
    </row>
    <row r="20" spans="1:9">
      <c r="A20" s="4">
        <v>1</v>
      </c>
      <c r="B20" s="1" t="s">
        <v>698</v>
      </c>
      <c r="C20" s="1" t="str" cm="1">
        <f t="array" ref="C20">[1]!revcom(G20)</f>
        <v>ACTGAT</v>
      </c>
      <c r="D20" s="1" t="str">
        <f t="shared" si="0"/>
        <v>TAGCTT</v>
      </c>
      <c r="E20" s="1"/>
      <c r="F20" s="441" t="s">
        <v>667</v>
      </c>
      <c r="G20" s="441" t="s">
        <v>668</v>
      </c>
      <c r="H20" s="439" t="s">
        <v>695</v>
      </c>
      <c r="I20" s="454" t="s">
        <v>696</v>
      </c>
    </row>
    <row r="21" spans="1:9">
      <c r="A21" s="4">
        <v>1</v>
      </c>
      <c r="B21" s="1" t="s">
        <v>699</v>
      </c>
      <c r="C21" s="1" t="str" cm="1">
        <f t="array" ref="C21">[1]!revcom(G21)</f>
        <v>ATGAGC</v>
      </c>
      <c r="D21" s="1" t="str">
        <f t="shared" si="0"/>
        <v>TAGCTT</v>
      </c>
      <c r="E21" s="1"/>
      <c r="F21" s="441" t="s">
        <v>670</v>
      </c>
      <c r="G21" s="441" t="s">
        <v>671</v>
      </c>
      <c r="H21" s="439" t="s">
        <v>695</v>
      </c>
      <c r="I21" s="454" t="s">
        <v>696</v>
      </c>
    </row>
    <row r="22" spans="1:9" ht="17" thickBot="1">
      <c r="A22" s="5">
        <v>1</v>
      </c>
      <c r="B22" s="6" t="s">
        <v>700</v>
      </c>
      <c r="C22" s="6" t="str" cm="1">
        <f t="array" ref="C22">[1]!revcom(G22)</f>
        <v>ATTCCT</v>
      </c>
      <c r="D22" s="6" t="str">
        <f t="shared" si="0"/>
        <v>TAGCTT</v>
      </c>
      <c r="E22" s="6"/>
      <c r="F22" s="450" t="s">
        <v>673</v>
      </c>
      <c r="G22" s="450" t="s">
        <v>674</v>
      </c>
      <c r="H22" s="455" t="s">
        <v>695</v>
      </c>
      <c r="I22" s="456" t="s">
        <v>696</v>
      </c>
    </row>
    <row r="29" spans="1:9" ht="17">
      <c r="A29" s="457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ED968-F209-F046-9B48-E5D2F8451D70}">
  <dimension ref="A1:D28"/>
  <sheetViews>
    <sheetView workbookViewId="0">
      <selection activeCell="D19" sqref="D19"/>
    </sheetView>
  </sheetViews>
  <sheetFormatPr baseColWidth="10" defaultRowHeight="16"/>
  <cols>
    <col min="1" max="1" width="12.42578125" customWidth="1"/>
    <col min="2" max="2" width="70.5703125" bestFit="1" customWidth="1"/>
  </cols>
  <sheetData>
    <row r="1" spans="1:4">
      <c r="A1" s="527" t="s">
        <v>931</v>
      </c>
      <c r="B1" s="527" t="s">
        <v>930</v>
      </c>
      <c r="C1" s="527" t="s">
        <v>929</v>
      </c>
      <c r="D1" s="527" t="s">
        <v>928</v>
      </c>
    </row>
    <row r="2" spans="1:4">
      <c r="A2" s="529" t="s">
        <v>661</v>
      </c>
      <c r="B2" s="529" t="s">
        <v>927</v>
      </c>
      <c r="C2" s="530" t="s">
        <v>662</v>
      </c>
      <c r="D2" s="527"/>
    </row>
    <row r="3" spans="1:4">
      <c r="A3" s="529" t="s">
        <v>685</v>
      </c>
      <c r="B3" s="529" t="s">
        <v>926</v>
      </c>
      <c r="C3" s="530" t="s">
        <v>686</v>
      </c>
      <c r="D3" s="527"/>
    </row>
    <row r="4" spans="1:4">
      <c r="A4" s="529" t="s">
        <v>695</v>
      </c>
      <c r="B4" s="529" t="s">
        <v>925</v>
      </c>
      <c r="C4" s="528" t="s">
        <v>696</v>
      </c>
      <c r="D4" s="527"/>
    </row>
    <row r="5" spans="1:4">
      <c r="A5" s="529" t="s">
        <v>924</v>
      </c>
      <c r="B5" s="529" t="s">
        <v>923</v>
      </c>
      <c r="C5" s="528" t="s">
        <v>922</v>
      </c>
      <c r="D5" s="527"/>
    </row>
    <row r="6" spans="1:4">
      <c r="A6" s="529" t="s">
        <v>921</v>
      </c>
      <c r="B6" s="529" t="s">
        <v>920</v>
      </c>
      <c r="C6" s="528" t="s">
        <v>919</v>
      </c>
      <c r="D6" s="527"/>
    </row>
    <row r="7" spans="1:4">
      <c r="A7" s="529" t="s">
        <v>918</v>
      </c>
      <c r="B7" s="529" t="s">
        <v>917</v>
      </c>
      <c r="C7" s="528" t="s">
        <v>916</v>
      </c>
      <c r="D7" s="527"/>
    </row>
    <row r="8" spans="1:4">
      <c r="A8" s="529" t="s">
        <v>915</v>
      </c>
      <c r="B8" s="529" t="s">
        <v>914</v>
      </c>
      <c r="C8" s="528" t="s">
        <v>660</v>
      </c>
      <c r="D8" s="527" t="s">
        <v>913</v>
      </c>
    </row>
    <row r="9" spans="1:4">
      <c r="A9" s="529" t="s">
        <v>912</v>
      </c>
      <c r="B9" s="529" t="s">
        <v>911</v>
      </c>
      <c r="C9" s="528" t="s">
        <v>665</v>
      </c>
      <c r="D9" s="527" t="s">
        <v>910</v>
      </c>
    </row>
    <row r="10" spans="1:4">
      <c r="A10" s="529" t="s">
        <v>909</v>
      </c>
      <c r="B10" s="529" t="s">
        <v>908</v>
      </c>
      <c r="C10" s="528" t="s">
        <v>668</v>
      </c>
      <c r="D10" s="527" t="s">
        <v>907</v>
      </c>
    </row>
    <row r="11" spans="1:4">
      <c r="A11" s="529" t="s">
        <v>906</v>
      </c>
      <c r="B11" s="529" t="s">
        <v>905</v>
      </c>
      <c r="C11" s="528" t="s">
        <v>671</v>
      </c>
      <c r="D11" s="527" t="s">
        <v>904</v>
      </c>
    </row>
    <row r="12" spans="1:4">
      <c r="A12" s="529" t="s">
        <v>903</v>
      </c>
      <c r="B12" s="529" t="s">
        <v>902</v>
      </c>
      <c r="C12" s="528" t="s">
        <v>674</v>
      </c>
      <c r="D12" s="527" t="s">
        <v>901</v>
      </c>
    </row>
    <row r="13" spans="1:4">
      <c r="A13" s="529" t="s">
        <v>900</v>
      </c>
      <c r="B13" s="529" t="s">
        <v>899</v>
      </c>
      <c r="C13" s="528" t="s">
        <v>677</v>
      </c>
      <c r="D13" s="527" t="s">
        <v>898</v>
      </c>
    </row>
    <row r="14" spans="1:4">
      <c r="A14" s="529" t="s">
        <v>897</v>
      </c>
      <c r="B14" s="529" t="s">
        <v>896</v>
      </c>
      <c r="C14" s="528" t="s">
        <v>680</v>
      </c>
      <c r="D14" s="527" t="s">
        <v>895</v>
      </c>
    </row>
    <row r="15" spans="1:4">
      <c r="A15" s="529" t="s">
        <v>894</v>
      </c>
      <c r="B15" s="529" t="s">
        <v>893</v>
      </c>
      <c r="C15" s="528" t="s">
        <v>683</v>
      </c>
      <c r="D15" s="527" t="s">
        <v>892</v>
      </c>
    </row>
    <row r="16" spans="1:4">
      <c r="A16" s="529" t="s">
        <v>891</v>
      </c>
      <c r="B16" s="529" t="s">
        <v>890</v>
      </c>
      <c r="C16" s="528" t="s">
        <v>889</v>
      </c>
      <c r="D16" s="527" t="s">
        <v>704</v>
      </c>
    </row>
    <row r="17" spans="1:4">
      <c r="A17" s="529" t="s">
        <v>888</v>
      </c>
      <c r="B17" s="529" t="s">
        <v>887</v>
      </c>
      <c r="C17" s="528" t="s">
        <v>886</v>
      </c>
      <c r="D17" s="527" t="s">
        <v>705</v>
      </c>
    </row>
    <row r="18" spans="1:4">
      <c r="A18" s="529" t="s">
        <v>885</v>
      </c>
      <c r="B18" s="529" t="s">
        <v>884</v>
      </c>
      <c r="C18" s="528" t="s">
        <v>883</v>
      </c>
      <c r="D18" s="527" t="s">
        <v>706</v>
      </c>
    </row>
    <row r="19" spans="1:4">
      <c r="A19" s="529" t="s">
        <v>882</v>
      </c>
      <c r="B19" s="529" t="s">
        <v>881</v>
      </c>
      <c r="C19" s="528" t="s">
        <v>880</v>
      </c>
      <c r="D19" s="527" t="s">
        <v>707</v>
      </c>
    </row>
    <row r="20" spans="1:4">
      <c r="A20" s="529" t="s">
        <v>879</v>
      </c>
      <c r="B20" s="529" t="s">
        <v>878</v>
      </c>
      <c r="C20" s="528" t="s">
        <v>877</v>
      </c>
      <c r="D20" s="527" t="s">
        <v>708</v>
      </c>
    </row>
    <row r="21" spans="1:4">
      <c r="A21" s="529" t="s">
        <v>876</v>
      </c>
      <c r="B21" s="529" t="s">
        <v>875</v>
      </c>
      <c r="C21" s="528" t="s">
        <v>714</v>
      </c>
      <c r="D21" s="527" t="s">
        <v>709</v>
      </c>
    </row>
    <row r="22" spans="1:4">
      <c r="A22" s="529" t="s">
        <v>874</v>
      </c>
      <c r="B22" s="529" t="s">
        <v>873</v>
      </c>
      <c r="C22" s="528" t="s">
        <v>872</v>
      </c>
      <c r="D22" s="527" t="s">
        <v>710</v>
      </c>
    </row>
    <row r="23" spans="1:4">
      <c r="A23" s="529" t="s">
        <v>871</v>
      </c>
      <c r="B23" s="529" t="s">
        <v>870</v>
      </c>
      <c r="C23" s="528" t="s">
        <v>869</v>
      </c>
      <c r="D23" s="527" t="s">
        <v>711</v>
      </c>
    </row>
    <row r="24" spans="1:4">
      <c r="A24" s="529" t="s">
        <v>868</v>
      </c>
      <c r="B24" s="529" t="s">
        <v>867</v>
      </c>
      <c r="C24" s="528" t="s">
        <v>866</v>
      </c>
      <c r="D24" s="527" t="s">
        <v>712</v>
      </c>
    </row>
    <row r="25" spans="1:4">
      <c r="A25" s="529" t="s">
        <v>865</v>
      </c>
      <c r="B25" s="529" t="s">
        <v>864</v>
      </c>
      <c r="C25" s="528" t="s">
        <v>863</v>
      </c>
      <c r="D25" s="527" t="s">
        <v>713</v>
      </c>
    </row>
    <row r="26" spans="1:4">
      <c r="A26" s="529" t="s">
        <v>862</v>
      </c>
      <c r="B26" s="529" t="s">
        <v>861</v>
      </c>
      <c r="C26" s="528" t="s">
        <v>709</v>
      </c>
      <c r="D26" s="527" t="s">
        <v>714</v>
      </c>
    </row>
    <row r="27" spans="1:4">
      <c r="A27" s="529" t="s">
        <v>860</v>
      </c>
      <c r="B27" s="529" t="s">
        <v>859</v>
      </c>
      <c r="C27" s="528" t="s">
        <v>858</v>
      </c>
      <c r="D27" s="527" t="s">
        <v>715</v>
      </c>
    </row>
    <row r="28" spans="1:4" ht="17">
      <c r="D28" s="526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4</vt:i4>
      </vt:variant>
    </vt:vector>
  </HeadingPairs>
  <TitlesOfParts>
    <vt:vector size="31" baseType="lpstr">
      <vt:lpstr>samples</vt:lpstr>
      <vt:lpstr>barcodedSamples</vt:lpstr>
      <vt:lpstr>quantification</vt:lpstr>
      <vt:lpstr>dilutions</vt:lpstr>
      <vt:lpstr>dilutionPlate1</vt:lpstr>
      <vt:lpstr>dilutionPlate2</vt:lpstr>
      <vt:lpstr>dilutionPlate3</vt:lpstr>
      <vt:lpstr>ligationPlate1</vt:lpstr>
      <vt:lpstr>ligationPlate2</vt:lpstr>
      <vt:lpstr>ligationPlate3</vt:lpstr>
      <vt:lpstr>qPCR1</vt:lpstr>
      <vt:lpstr>qPCR1_results</vt:lpstr>
      <vt:lpstr>qPCR2</vt:lpstr>
      <vt:lpstr>qPCR2_results</vt:lpstr>
      <vt:lpstr>qPCR3</vt:lpstr>
      <vt:lpstr>qPCR3_results</vt:lpstr>
      <vt:lpstr>testPCR</vt:lpstr>
      <vt:lpstr>qPCR3.2</vt:lpstr>
      <vt:lpstr>qPCR3.2_results</vt:lpstr>
      <vt:lpstr>testPCR2</vt:lpstr>
      <vt:lpstr>PCRplate1</vt:lpstr>
      <vt:lpstr>PCRplate2</vt:lpstr>
      <vt:lpstr>PCRplate3</vt:lpstr>
      <vt:lpstr>Gel</vt:lpstr>
      <vt:lpstr>finalPool</vt:lpstr>
      <vt:lpstr>barcodedPools</vt:lpstr>
      <vt:lpstr>allBarcodes</vt:lpstr>
      <vt:lpstr>ligationPlate2!Print_Area</vt:lpstr>
      <vt:lpstr>PCRplate1!Print_Area</vt:lpstr>
      <vt:lpstr>PCRplate2!Print_Area</vt:lpstr>
      <vt:lpstr>PCRplate3!Print_Area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Ryan Eckert</dc:creator>
  <cp:keywords/>
  <dc:description/>
  <cp:lastModifiedBy>Ryan Eckert</cp:lastModifiedBy>
  <cp:revision/>
  <dcterms:created xsi:type="dcterms:W3CDTF">2023-07-20T16:58:26Z</dcterms:created>
  <dcterms:modified xsi:type="dcterms:W3CDTF">2023-11-09T16:32:20Z</dcterms:modified>
  <cp:category/>
  <cp:contentStatus/>
</cp:coreProperties>
</file>