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GitHub/Stephanocoenia_SEFL_PopGen/lab/2bRAD/"/>
    </mc:Choice>
  </mc:AlternateContent>
  <xr:revisionPtr revIDLastSave="0" documentId="13_ncr:1_{5886DA74-8E9D-1141-83A9-020B288CF449}" xr6:coauthVersionLast="47" xr6:coauthVersionMax="47" xr10:uidLastSave="{00000000-0000-0000-0000-000000000000}"/>
  <bookViews>
    <workbookView xWindow="0" yWindow="720" windowWidth="30240" windowHeight="18880" activeTab="5" xr2:uid="{98C28B52-02DC-C348-8CA4-76EA147CC573}"/>
  </bookViews>
  <sheets>
    <sheet name="Samples" sheetId="17" r:id="rId1"/>
    <sheet name="Quantification" sheetId="13" r:id="rId2"/>
    <sheet name="dilutions" sheetId="41" r:id="rId3"/>
    <sheet name="dilutionPlate1" sheetId="14" r:id="rId4"/>
    <sheet name="dilutionPlate2" sheetId="43" r:id="rId5"/>
    <sheet name="dilutionPlate3" sheetId="44" r:id="rId6"/>
    <sheet name="Ligation_Plate1" sheetId="18" r:id="rId7"/>
    <sheet name="Ligation_Plate2" sheetId="19" r:id="rId8"/>
    <sheet name="qPCR_Plate1" sheetId="21" r:id="rId9"/>
    <sheet name="qPCR_Plate1_results" sheetId="22" r:id="rId10"/>
    <sheet name="qPCR_Plate2" sheetId="23" r:id="rId11"/>
    <sheet name="qPCR_Plate2_results" sheetId="24" r:id="rId12"/>
    <sheet name="Test_PCR" sheetId="1" r:id="rId13"/>
    <sheet name="2bRAD_Plate1" sheetId="2" r:id="rId14"/>
    <sheet name="2bRAD_Plate2" sheetId="4" r:id="rId15"/>
    <sheet name="Gel" sheetId="6" r:id="rId16"/>
    <sheet name="FinalPool" sheetId="8" r:id="rId17"/>
    <sheet name="BarcodedPools" sheetId="11" r:id="rId18"/>
    <sheet name="AllBarcodes" sheetId="12" r:id="rId19"/>
  </sheets>
  <externalReferences>
    <externalReference r:id="rId2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43" l="1"/>
  <c r="L21" i="43"/>
  <c r="K21" i="43"/>
  <c r="J21" i="43"/>
  <c r="I21" i="43"/>
  <c r="H21" i="43"/>
  <c r="G21" i="43"/>
  <c r="F21" i="43"/>
  <c r="E21" i="43"/>
  <c r="D21" i="43"/>
  <c r="C21" i="43"/>
  <c r="B21" i="43"/>
  <c r="M20" i="43"/>
  <c r="L20" i="43"/>
  <c r="K20" i="43"/>
  <c r="J20" i="43"/>
  <c r="I20" i="43"/>
  <c r="H20" i="43"/>
  <c r="G20" i="43"/>
  <c r="F20" i="43"/>
  <c r="E20" i="43"/>
  <c r="D20" i="43"/>
  <c r="C20" i="43"/>
  <c r="B20" i="43"/>
  <c r="M19" i="43"/>
  <c r="L19" i="43"/>
  <c r="K19" i="43"/>
  <c r="J19" i="43"/>
  <c r="I19" i="43"/>
  <c r="H19" i="43"/>
  <c r="G19" i="43"/>
  <c r="F19" i="43"/>
  <c r="E19" i="43"/>
  <c r="D19" i="43"/>
  <c r="C19" i="43"/>
  <c r="B19" i="43"/>
  <c r="M18" i="43"/>
  <c r="L18" i="43"/>
  <c r="K18" i="43"/>
  <c r="J18" i="43"/>
  <c r="I18" i="43"/>
  <c r="H18" i="43"/>
  <c r="G18" i="43"/>
  <c r="F18" i="43"/>
  <c r="E18" i="43"/>
  <c r="D18" i="43"/>
  <c r="C18" i="43"/>
  <c r="B18" i="43"/>
  <c r="M17" i="43"/>
  <c r="L17" i="43"/>
  <c r="K17" i="43"/>
  <c r="J17" i="43"/>
  <c r="I17" i="43"/>
  <c r="H17" i="43"/>
  <c r="G17" i="43"/>
  <c r="F17" i="43"/>
  <c r="E17" i="43"/>
  <c r="D17" i="43"/>
  <c r="C17" i="43"/>
  <c r="B17" i="43"/>
  <c r="M16" i="43"/>
  <c r="L16" i="43"/>
  <c r="K16" i="43"/>
  <c r="J16" i="43"/>
  <c r="I16" i="43"/>
  <c r="H16" i="43"/>
  <c r="G16" i="43"/>
  <c r="F16" i="43"/>
  <c r="E16" i="43"/>
  <c r="D16" i="43"/>
  <c r="C16" i="43"/>
  <c r="B16" i="43"/>
  <c r="M15" i="43"/>
  <c r="L15" i="43"/>
  <c r="K15" i="43"/>
  <c r="J15" i="43"/>
  <c r="I15" i="43"/>
  <c r="H15" i="43"/>
  <c r="G15" i="43"/>
  <c r="F15" i="43"/>
  <c r="E15" i="43"/>
  <c r="D15" i="43"/>
  <c r="C15" i="43"/>
  <c r="B15" i="43"/>
  <c r="M14" i="43"/>
  <c r="L14" i="43"/>
  <c r="K14" i="43"/>
  <c r="J14" i="43"/>
  <c r="I14" i="43"/>
  <c r="H14" i="43"/>
  <c r="G14" i="43"/>
  <c r="F14" i="43"/>
  <c r="E14" i="43"/>
  <c r="D14" i="43"/>
  <c r="C14" i="43"/>
  <c r="B14" i="43"/>
  <c r="B14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J14" i="14"/>
  <c r="I14" i="14"/>
  <c r="H14" i="14"/>
  <c r="G14" i="14"/>
  <c r="F14" i="14"/>
  <c r="E14" i="14"/>
  <c r="D14" i="14"/>
  <c r="C14" i="14"/>
  <c r="E2" i="41"/>
  <c r="L123" i="17"/>
  <c r="L122" i="17"/>
  <c r="L121" i="17"/>
  <c r="L120" i="17"/>
  <c r="L119" i="17"/>
  <c r="L118" i="17"/>
  <c r="L117" i="17"/>
  <c r="L116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Q3" i="21"/>
  <c r="Q16" i="2" l="1"/>
  <c r="Y2" i="4"/>
  <c r="Q13" i="4" s="1"/>
  <c r="X3" i="1"/>
  <c r="P19" i="1" s="1"/>
  <c r="E3" i="41"/>
  <c r="F3" i="41" s="1"/>
  <c r="E4" i="41"/>
  <c r="F4" i="41" s="1"/>
  <c r="E5" i="41"/>
  <c r="F5" i="41" s="1"/>
  <c r="E6" i="41"/>
  <c r="F6" i="41" s="1"/>
  <c r="E7" i="41"/>
  <c r="F7" i="41"/>
  <c r="E8" i="41"/>
  <c r="F8" i="41" s="1"/>
  <c r="E9" i="41"/>
  <c r="F9" i="41" s="1"/>
  <c r="E10" i="41"/>
  <c r="F10" i="41" s="1"/>
  <c r="E11" i="41"/>
  <c r="F11" i="41" s="1"/>
  <c r="E12" i="41"/>
  <c r="F12" i="41" s="1"/>
  <c r="E13" i="41"/>
  <c r="F13" i="41" s="1"/>
  <c r="E14" i="41"/>
  <c r="F14" i="41" s="1"/>
  <c r="E15" i="41"/>
  <c r="F15" i="41" s="1"/>
  <c r="E16" i="41"/>
  <c r="F16" i="41" s="1"/>
  <c r="E17" i="41"/>
  <c r="F17" i="41" s="1"/>
  <c r="E18" i="41"/>
  <c r="F18" i="41" s="1"/>
  <c r="E19" i="41"/>
  <c r="F19" i="41"/>
  <c r="E20" i="41"/>
  <c r="F20" i="41" s="1"/>
  <c r="E21" i="41"/>
  <c r="F21" i="41" s="1"/>
  <c r="E22" i="41"/>
  <c r="F22" i="41" s="1"/>
  <c r="E23" i="41"/>
  <c r="F23" i="41" s="1"/>
  <c r="E24" i="41"/>
  <c r="F24" i="41" s="1"/>
  <c r="E25" i="41"/>
  <c r="F25" i="41" s="1"/>
  <c r="E26" i="41"/>
  <c r="F26" i="41" s="1"/>
  <c r="E27" i="41"/>
  <c r="F27" i="41" s="1"/>
  <c r="E28" i="41"/>
  <c r="F28" i="41"/>
  <c r="E29" i="41"/>
  <c r="F29" i="41" s="1"/>
  <c r="E30" i="41"/>
  <c r="F30" i="41" s="1"/>
  <c r="E31" i="41"/>
  <c r="F31" i="41" s="1"/>
  <c r="E32" i="41"/>
  <c r="F32" i="41" s="1"/>
  <c r="E33" i="41"/>
  <c r="F33" i="41" s="1"/>
  <c r="E34" i="41"/>
  <c r="F34" i="41" s="1"/>
  <c r="E35" i="41"/>
  <c r="F35" i="41" s="1"/>
  <c r="E36" i="41"/>
  <c r="F36" i="41"/>
  <c r="E37" i="41"/>
  <c r="F37" i="41" s="1"/>
  <c r="E38" i="41"/>
  <c r="F38" i="41" s="1"/>
  <c r="E39" i="41"/>
  <c r="F39" i="41" s="1"/>
  <c r="E40" i="41"/>
  <c r="F40" i="41" s="1"/>
  <c r="E41" i="41"/>
  <c r="F41" i="41" s="1"/>
  <c r="E42" i="41"/>
  <c r="F42" i="41" s="1"/>
  <c r="E43" i="41"/>
  <c r="F43" i="41" s="1"/>
  <c r="E44" i="41"/>
  <c r="F44" i="41" s="1"/>
  <c r="E45" i="41"/>
  <c r="F45" i="41" s="1"/>
  <c r="E46" i="41"/>
  <c r="F46" i="41" s="1"/>
  <c r="E47" i="41"/>
  <c r="F47" i="41" s="1"/>
  <c r="E48" i="41"/>
  <c r="F48" i="41" s="1"/>
  <c r="E49" i="41"/>
  <c r="F49" i="41" s="1"/>
  <c r="E50" i="41"/>
  <c r="F50" i="41" s="1"/>
  <c r="E51" i="41"/>
  <c r="F51" i="41" s="1"/>
  <c r="E52" i="41"/>
  <c r="F52" i="41" s="1"/>
  <c r="E53" i="41"/>
  <c r="F53" i="41" s="1"/>
  <c r="E54" i="41"/>
  <c r="F54" i="41" s="1"/>
  <c r="E55" i="41"/>
  <c r="F55" i="41" s="1"/>
  <c r="E56" i="41"/>
  <c r="F56" i="41" s="1"/>
  <c r="E57" i="41"/>
  <c r="F57" i="41" s="1"/>
  <c r="E58" i="41"/>
  <c r="F58" i="41" s="1"/>
  <c r="E59" i="41"/>
  <c r="F59" i="41" s="1"/>
  <c r="E60" i="41"/>
  <c r="F60" i="41" s="1"/>
  <c r="E61" i="41"/>
  <c r="F61" i="41" s="1"/>
  <c r="E62" i="41"/>
  <c r="F62" i="41" s="1"/>
  <c r="E63" i="41"/>
  <c r="F63" i="41" s="1"/>
  <c r="E64" i="41"/>
  <c r="F64" i="41" s="1"/>
  <c r="E65" i="41"/>
  <c r="F65" i="41" s="1"/>
  <c r="E66" i="41"/>
  <c r="F66" i="41" s="1"/>
  <c r="E67" i="41"/>
  <c r="F67" i="41" s="1"/>
  <c r="E68" i="41"/>
  <c r="F68" i="41" s="1"/>
  <c r="E69" i="41"/>
  <c r="F69" i="41" s="1"/>
  <c r="E70" i="41"/>
  <c r="F70" i="41" s="1"/>
  <c r="E71" i="41"/>
  <c r="F71" i="41" s="1"/>
  <c r="E72" i="41"/>
  <c r="F72" i="41" s="1"/>
  <c r="E73" i="41"/>
  <c r="F73" i="41" s="1"/>
  <c r="E74" i="41"/>
  <c r="F74" i="41" s="1"/>
  <c r="E75" i="41"/>
  <c r="F75" i="41" s="1"/>
  <c r="E76" i="41"/>
  <c r="F76" i="41" s="1"/>
  <c r="E77" i="41"/>
  <c r="F77" i="41" s="1"/>
  <c r="E78" i="41"/>
  <c r="F78" i="41" s="1"/>
  <c r="E79" i="41"/>
  <c r="F79" i="41" s="1"/>
  <c r="E80" i="41"/>
  <c r="F80" i="41" s="1"/>
  <c r="E81" i="41"/>
  <c r="F81" i="41" s="1"/>
  <c r="E82" i="41"/>
  <c r="F82" i="41"/>
  <c r="E83" i="41"/>
  <c r="F83" i="41"/>
  <c r="E84" i="41"/>
  <c r="F84" i="41" s="1"/>
  <c r="E85" i="41"/>
  <c r="F85" i="41" s="1"/>
  <c r="E86" i="41"/>
  <c r="F86" i="41" s="1"/>
  <c r="E87" i="41"/>
  <c r="F87" i="41" s="1"/>
  <c r="E88" i="41"/>
  <c r="F88" i="41" s="1"/>
  <c r="E89" i="41"/>
  <c r="F89" i="41" s="1"/>
  <c r="E90" i="41"/>
  <c r="F90" i="41" s="1"/>
  <c r="E91" i="41"/>
  <c r="F91" i="41" s="1"/>
  <c r="E92" i="41"/>
  <c r="F92" i="41" s="1"/>
  <c r="E93" i="41"/>
  <c r="F93" i="41" s="1"/>
  <c r="E94" i="41"/>
  <c r="F94" i="41" s="1"/>
  <c r="E95" i="41"/>
  <c r="F95" i="41" s="1"/>
  <c r="E96" i="41"/>
  <c r="F96" i="41" s="1"/>
  <c r="E97" i="41"/>
  <c r="F97" i="41" s="1"/>
  <c r="E98" i="41"/>
  <c r="F98" i="41" s="1"/>
  <c r="E99" i="41"/>
  <c r="F99" i="41" s="1"/>
  <c r="E100" i="41"/>
  <c r="F100" i="41"/>
  <c r="E101" i="41"/>
  <c r="F101" i="41" s="1"/>
  <c r="E102" i="41"/>
  <c r="F102" i="41" s="1"/>
  <c r="E103" i="41"/>
  <c r="F103" i="41" s="1"/>
  <c r="E104" i="41"/>
  <c r="F104" i="41" s="1"/>
  <c r="E105" i="41"/>
  <c r="F105" i="41" s="1"/>
  <c r="E106" i="41"/>
  <c r="F106" i="41" s="1"/>
  <c r="E107" i="41"/>
  <c r="F107" i="41" s="1"/>
  <c r="E108" i="41"/>
  <c r="F108" i="41" s="1"/>
  <c r="E109" i="41"/>
  <c r="F109" i="41" s="1"/>
  <c r="E110" i="41"/>
  <c r="F110" i="41" s="1"/>
  <c r="E111" i="41"/>
  <c r="F111" i="41" s="1"/>
  <c r="E112" i="41"/>
  <c r="F112" i="41" s="1"/>
  <c r="E113" i="41"/>
  <c r="F113" i="41" s="1"/>
  <c r="E114" i="41"/>
  <c r="F114" i="41" s="1"/>
  <c r="E115" i="41"/>
  <c r="F115" i="41" s="1"/>
  <c r="E116" i="41"/>
  <c r="F116" i="41" s="1"/>
  <c r="E117" i="41"/>
  <c r="F117" i="41" s="1"/>
  <c r="E118" i="41"/>
  <c r="F118" i="41" s="1"/>
  <c r="E119" i="41"/>
  <c r="F119" i="41" s="1"/>
  <c r="E120" i="41"/>
  <c r="F120" i="41" s="1"/>
  <c r="E121" i="41"/>
  <c r="F121" i="41" s="1"/>
  <c r="E122" i="41"/>
  <c r="F122" i="41" s="1"/>
  <c r="E123" i="41"/>
  <c r="F123" i="41" s="1"/>
  <c r="F2" i="41"/>
  <c r="P20" i="4"/>
  <c r="P11" i="21"/>
  <c r="Q4" i="21"/>
  <c r="P11" i="23"/>
  <c r="U10" i="23"/>
  <c r="Q4" i="23" s="1"/>
  <c r="AB27" i="18"/>
  <c r="P19" i="18"/>
  <c r="T18" i="18"/>
  <c r="T5" i="18"/>
  <c r="V14" i="18" s="1"/>
  <c r="T4" i="18"/>
  <c r="Y23" i="18" s="1"/>
  <c r="T3" i="18"/>
  <c r="Q18" i="18" s="1"/>
  <c r="AB27" i="19"/>
  <c r="P19" i="19"/>
  <c r="T18" i="19"/>
  <c r="T5" i="19"/>
  <c r="V14" i="19" s="1"/>
  <c r="T4" i="19"/>
  <c r="Y23" i="19" s="1"/>
  <c r="T3" i="19"/>
  <c r="Q18" i="19" s="1"/>
  <c r="D13" i="12" a="1"/>
  <c r="D24" i="12" a="1"/>
  <c r="D23" i="12" a="1"/>
  <c r="D11" i="12" a="1"/>
  <c r="D20" i="12" a="1"/>
  <c r="D27" i="12" a="1"/>
  <c r="D16" i="12" a="1"/>
  <c r="D17" i="12" a="1"/>
  <c r="D15" i="12" a="1"/>
  <c r="D22" i="12" a="1"/>
  <c r="D19" i="12" a="1"/>
  <c r="D12" i="12" a="1"/>
  <c r="D10" i="12" a="1"/>
  <c r="D26" i="12" a="1"/>
  <c r="D8" i="12" a="1"/>
  <c r="D25" i="12" a="1"/>
  <c r="D9" i="12" a="1"/>
  <c r="D18" i="12" a="1"/>
  <c r="D21" i="12" a="1"/>
  <c r="D14" i="12" a="1"/>
  <c r="V28" i="19" l="1"/>
  <c r="Q17" i="2"/>
  <c r="Q18" i="2"/>
  <c r="Q19" i="2"/>
  <c r="Q14" i="2"/>
  <c r="Q13" i="2"/>
  <c r="Q15" i="2"/>
  <c r="Q12" i="2"/>
  <c r="P14" i="1"/>
  <c r="P13" i="1"/>
  <c r="P20" i="1"/>
  <c r="P17" i="1"/>
  <c r="P16" i="1"/>
  <c r="P15" i="1"/>
  <c r="P18" i="1"/>
  <c r="P12" i="1"/>
  <c r="Q14" i="4"/>
  <c r="Q15" i="4"/>
  <c r="Q16" i="4"/>
  <c r="Q17" i="4"/>
  <c r="Q18" i="4"/>
  <c r="Q19" i="4"/>
  <c r="Q12" i="4"/>
  <c r="D12" i="12"/>
  <c r="D24" i="12"/>
  <c r="D27" i="12"/>
  <c r="D23" i="12"/>
  <c r="D19" i="12"/>
  <c r="D15" i="12"/>
  <c r="D11" i="12"/>
  <c r="D16" i="12"/>
  <c r="D26" i="12"/>
  <c r="D18" i="12"/>
  <c r="D10" i="12"/>
  <c r="D20" i="12"/>
  <c r="D22" i="12"/>
  <c r="D14" i="12"/>
  <c r="D25" i="12"/>
  <c r="D21" i="12"/>
  <c r="D17" i="12"/>
  <c r="D13" i="12"/>
  <c r="D9" i="12"/>
  <c r="D8" i="12"/>
  <c r="Q5" i="21"/>
  <c r="Q6" i="21"/>
  <c r="Q7" i="21"/>
  <c r="Q8" i="21"/>
  <c r="Q9" i="21"/>
  <c r="Q6" i="23"/>
  <c r="Q8" i="23"/>
  <c r="Q9" i="23"/>
  <c r="Q3" i="23"/>
  <c r="Q5" i="23"/>
  <c r="Q7" i="23"/>
  <c r="U16" i="18"/>
  <c r="V16" i="18" s="1"/>
  <c r="U14" i="18"/>
  <c r="U17" i="18"/>
  <c r="V17" i="18" s="1"/>
  <c r="Q14" i="18"/>
  <c r="Q16" i="18"/>
  <c r="V27" i="18"/>
  <c r="Q17" i="18"/>
  <c r="U22" i="18"/>
  <c r="V28" i="18"/>
  <c r="Q15" i="18"/>
  <c r="Y22" i="18"/>
  <c r="Y24" i="18" s="1"/>
  <c r="V29" i="18"/>
  <c r="U15" i="18"/>
  <c r="U23" i="18"/>
  <c r="V30" i="18"/>
  <c r="U16" i="19"/>
  <c r="V16" i="19" s="1"/>
  <c r="Q17" i="19"/>
  <c r="V29" i="19"/>
  <c r="Q16" i="19"/>
  <c r="Q14" i="19"/>
  <c r="V27" i="19"/>
  <c r="U14" i="19"/>
  <c r="U17" i="19"/>
  <c r="V17" i="19" s="1"/>
  <c r="U22" i="19"/>
  <c r="Q15" i="19"/>
  <c r="Y22" i="19"/>
  <c r="Y24" i="19" s="1"/>
  <c r="U15" i="19"/>
  <c r="U23" i="19"/>
  <c r="V30" i="19"/>
  <c r="U24" i="18" l="1"/>
  <c r="Q11" i="23"/>
  <c r="V31" i="19"/>
  <c r="Q11" i="21"/>
  <c r="Q20" i="4"/>
  <c r="Q20" i="2"/>
  <c r="V15" i="18"/>
  <c r="V18" i="18" s="1"/>
  <c r="U18" i="18"/>
  <c r="Q19" i="18"/>
  <c r="V31" i="18"/>
  <c r="V15" i="19"/>
  <c r="V18" i="19" s="1"/>
  <c r="U18" i="19"/>
  <c r="Q19" i="19"/>
  <c r="U24" i="19"/>
  <c r="D8" i="8" l="1"/>
  <c r="P20" i="2" l="1"/>
  <c r="O22" i="1" l="1"/>
  <c r="P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<sst xmlns="http://schemas.openxmlformats.org/spreadsheetml/2006/main" count="2023" uniqueCount="638">
  <si>
    <t>sampleID</t>
  </si>
  <si>
    <t>tubeID</t>
  </si>
  <si>
    <t>species</t>
  </si>
  <si>
    <t>Sample</t>
  </si>
  <si>
    <t>260/280</t>
  </si>
  <si>
    <t>260/230</t>
  </si>
  <si>
    <t>Qubit Conc. (ng/µL)</t>
  </si>
  <si>
    <t>Unit</t>
  </si>
  <si>
    <t>Notes</t>
  </si>
  <si>
    <t>ng/µL</t>
  </si>
  <si>
    <t>Digest</t>
  </si>
  <si>
    <t>Ligation</t>
  </si>
  <si>
    <t>A</t>
  </si>
  <si>
    <t>B</t>
  </si>
  <si>
    <t>C</t>
  </si>
  <si>
    <t>D</t>
  </si>
  <si>
    <t>E</t>
  </si>
  <si>
    <t>F</t>
  </si>
  <si>
    <t>G</t>
  </si>
  <si>
    <t>H</t>
  </si>
  <si>
    <t>Component</t>
  </si>
  <si>
    <t>Reaction Vol (uL)</t>
  </si>
  <si>
    <t>Adapter 1 Component</t>
  </si>
  <si>
    <t>Total Vol (uL)</t>
  </si>
  <si>
    <t>NEB Buffer #3</t>
  </si>
  <si>
    <t>5ILL-NNRW</t>
  </si>
  <si>
    <t>320 µM SAM</t>
  </si>
  <si>
    <t>Anti5ill-NNRW</t>
  </si>
  <si>
    <t>BcgI (2 U µl-1)</t>
  </si>
  <si>
    <t>Adapter 1</t>
  </si>
  <si>
    <t>H2O</t>
  </si>
  <si>
    <t>Total</t>
  </si>
  <si>
    <t>Adapter 2 Component</t>
  </si>
  <si>
    <t>3illBC (1-12)</t>
  </si>
  <si>
    <t>NFW</t>
  </si>
  <si>
    <t>Anti-ill-BC (1-11)</t>
  </si>
  <si>
    <t>10x T4 ligase buffer w 10 mM ATP</t>
  </si>
  <si>
    <t>Adapter 2</t>
  </si>
  <si>
    <t>T4 DNA ligase</t>
  </si>
  <si>
    <t>PCR Profile</t>
  </si>
  <si>
    <t>Reagent</t>
  </si>
  <si>
    <t>70 ºC</t>
  </si>
  <si>
    <t>30 s</t>
  </si>
  <si>
    <t>dNTPs 2.5 mM ea</t>
  </si>
  <si>
    <t>95 ºC</t>
  </si>
  <si>
    <t>20 s</t>
  </si>
  <si>
    <t>65 ºC</t>
  </si>
  <si>
    <t>3 min</t>
  </si>
  <si>
    <t>15 x</t>
  </si>
  <si>
    <t>10 µM IC1-P5</t>
  </si>
  <si>
    <t>72 ºC</t>
  </si>
  <si>
    <t>10 µM IC1-P7</t>
  </si>
  <si>
    <t>4 ºC</t>
  </si>
  <si>
    <t>hold</t>
  </si>
  <si>
    <t>1 µM ILL-BC oligo</t>
  </si>
  <si>
    <t>10 µM TruSeq_UN oligo</t>
  </si>
  <si>
    <t>10x Titanium buffer</t>
  </si>
  <si>
    <t>Titanium Taq</t>
  </si>
  <si>
    <t>10 min</t>
  </si>
  <si>
    <t>Dilution Plate 2 Layout</t>
  </si>
  <si>
    <t>Dilution Plate 2 µL NFW</t>
  </si>
  <si>
    <t>Dilution Plate 2 µL DNA</t>
  </si>
  <si>
    <t>3illBC-1</t>
  </si>
  <si>
    <t>3illBC-2</t>
  </si>
  <si>
    <t>3illBC-3</t>
  </si>
  <si>
    <t>3illBC-4</t>
  </si>
  <si>
    <t>3illBC-5</t>
  </si>
  <si>
    <t>3illBC-6</t>
  </si>
  <si>
    <t>3illBC-7</t>
  </si>
  <si>
    <t>3illBC-8</t>
  </si>
  <si>
    <t>3illBC-9</t>
  </si>
  <si>
    <t>3illBC-10</t>
  </si>
  <si>
    <t>3illBC-11</t>
  </si>
  <si>
    <t>3illBC-12</t>
  </si>
  <si>
    <t>ILL-BC-23</t>
  </si>
  <si>
    <t>ILL-BC-24</t>
  </si>
  <si>
    <t>ILL-BC-25</t>
  </si>
  <si>
    <t>ILL-BC-26</t>
  </si>
  <si>
    <t>ILL-BC-28</t>
  </si>
  <si>
    <t>ILL-BC-29</t>
  </si>
  <si>
    <t>ILL-BC-30</t>
  </si>
  <si>
    <t>TruSeq =</t>
  </si>
  <si>
    <t>x 12 3illBC</t>
  </si>
  <si>
    <t>To which a different one of these is added:</t>
  </si>
  <si>
    <t>Initial MM</t>
  </si>
  <si>
    <t>Add 20 µL of the appropriate ligation mix to each well using multichannel pipette</t>
  </si>
  <si>
    <t>qPCR MM</t>
  </si>
  <si>
    <r>
      <rPr>
        <b/>
        <i/>
        <sz val="12"/>
        <color theme="1"/>
        <rFont val="Helvetica"/>
        <family val="2"/>
      </rPr>
      <t>S. intersepta</t>
    </r>
    <r>
      <rPr>
        <b/>
        <sz val="12"/>
        <color theme="1"/>
        <rFont val="Helvetica"/>
        <family val="2"/>
      </rPr>
      <t xml:space="preserve"> Plate 1 - qPCR</t>
    </r>
  </si>
  <si>
    <t>Rxn Vol. (µL)</t>
  </si>
  <si>
    <t>qPCR Profile</t>
  </si>
  <si>
    <t>SYBR Green Mastermix</t>
  </si>
  <si>
    <t>15 s</t>
  </si>
  <si>
    <t>10 uM TruSeq</t>
  </si>
  <si>
    <t>60 ºC</t>
  </si>
  <si>
    <t>40 x</t>
  </si>
  <si>
    <t>1 uM any ILLBC  Primer</t>
  </si>
  <si>
    <t>10 uM P5</t>
  </si>
  <si>
    <t>10 uM P7</t>
  </si>
  <si>
    <t>+ ligation template</t>
  </si>
  <si>
    <t>–</t>
  </si>
  <si>
    <t>TOTAL</t>
  </si>
  <si>
    <t>–C</t>
  </si>
  <si>
    <t>Pos</t>
  </si>
  <si>
    <t>Name</t>
  </si>
  <si>
    <t>Ct SYBR</t>
  </si>
  <si>
    <r>
      <rPr>
        <b/>
        <i/>
        <sz val="12"/>
        <color theme="1"/>
        <rFont val="Helvetica"/>
        <family val="2"/>
      </rPr>
      <t>S. intersepta</t>
    </r>
    <r>
      <rPr>
        <b/>
        <sz val="12"/>
        <color theme="1"/>
        <rFont val="Helvetica"/>
        <family val="2"/>
      </rPr>
      <t xml:space="preserve"> Plate 2 - qPCR</t>
    </r>
  </si>
  <si>
    <t xml:space="preserve"> </t>
  </si>
  <si>
    <t>Rxn Vol (µL)</t>
  </si>
  <si>
    <r>
      <t>H</t>
    </r>
    <r>
      <rPr>
        <vertAlign val="subscript"/>
        <sz val="12"/>
        <color theme="1"/>
        <rFont val="Helvetica"/>
        <family val="2"/>
      </rPr>
      <t>2</t>
    </r>
    <r>
      <rPr>
        <sz val="12"/>
        <color theme="1"/>
        <rFont val="Helvetica"/>
        <family val="2"/>
      </rPr>
      <t>O</t>
    </r>
  </si>
  <si>
    <t>per pool</t>
  </si>
  <si>
    <t>TruSeq_Un1</t>
  </si>
  <si>
    <t>To each sample add a different 1 uM ILL-BC oligo</t>
  </si>
  <si>
    <t>Pool 6µL from each ligation across rows (e.g. 6µL each from A1-A12 into one pool)</t>
  </si>
  <si>
    <t>To each sample add pooled ligation</t>
  </si>
  <si>
    <t>TruSeq_Un2</t>
  </si>
  <si>
    <t>TruSeq_Un3</t>
  </si>
  <si>
    <t>Gel Loading Layout</t>
  </si>
  <si>
    <t>L</t>
  </si>
  <si>
    <t>Cleaned with Zymo DCC-5 using 5:1 Binding Buffer: Sample</t>
  </si>
  <si>
    <t>Eluted in 25 µL NFW for sequencing</t>
  </si>
  <si>
    <t>Nanodrop for quality/purity; Qubit for concentration</t>
  </si>
  <si>
    <t>Qubit</t>
  </si>
  <si>
    <t>nM =</t>
  </si>
  <si>
    <t>NanoDrop</t>
  </si>
  <si>
    <t>SamplePool</t>
  </si>
  <si>
    <t>BC i7</t>
  </si>
  <si>
    <t>BC i5</t>
  </si>
  <si>
    <t>ATCACG</t>
  </si>
  <si>
    <t>BC23</t>
  </si>
  <si>
    <t>CCACTC</t>
  </si>
  <si>
    <t>TSUN1</t>
  </si>
  <si>
    <t>BC24</t>
  </si>
  <si>
    <t>GCTACC</t>
  </si>
  <si>
    <t>BC25</t>
  </si>
  <si>
    <t>ATCAGT</t>
  </si>
  <si>
    <t>BC26</t>
  </si>
  <si>
    <t>GCTCAT</t>
  </si>
  <si>
    <t>AGGAAT</t>
  </si>
  <si>
    <t>BC28</t>
  </si>
  <si>
    <t>CTTTTG</t>
  </si>
  <si>
    <t>BC29</t>
  </si>
  <si>
    <t>TAGTTG</t>
  </si>
  <si>
    <t>BC30</t>
  </si>
  <si>
    <t>CCGGTG</t>
  </si>
  <si>
    <t>ACTTGA</t>
  </si>
  <si>
    <t>TSUN2</t>
  </si>
  <si>
    <t>TAGCTT</t>
  </si>
  <si>
    <t>TSUN3</t>
  </si>
  <si>
    <t>Sequence</t>
  </si>
  <si>
    <t>Barcode</t>
  </si>
  <si>
    <t>RevComp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</si>
  <si>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</si>
  <si>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</si>
  <si>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</si>
  <si>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t>TruSeq_Un4</t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</si>
  <si>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</si>
  <si>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t>GGCTAC</t>
  </si>
  <si>
    <t>TruSeq_Un5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</si>
  <si>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</si>
  <si>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TTAGGC</t>
  </si>
  <si>
    <t>TruSeq_Un6</t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</si>
  <si>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</si>
  <si>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CGATGT</t>
  </si>
  <si>
    <t>ILL-BC23</t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</si>
  <si>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</si>
  <si>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t>ILL-BC24</t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</si>
  <si>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</si>
  <si>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t>ILL-BC25</t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</si>
  <si>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</si>
  <si>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t>ILL-BC26</t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</si>
  <si>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</si>
  <si>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t>ILL-BC27</t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</si>
  <si>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</si>
  <si>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t>ILL-BC28</t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</si>
  <si>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</si>
  <si>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t>ILL-BC29</t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</si>
  <si>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</si>
  <si>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t>ILL-BC30</t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</si>
  <si>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</si>
  <si>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t>3illBC1</t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</si>
  <si>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NN</t>
    </r>
  </si>
  <si>
    <t>ACAC</t>
  </si>
  <si>
    <t>3illBC2</t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</si>
  <si>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NN</t>
    </r>
  </si>
  <si>
    <t>GTCT</t>
  </si>
  <si>
    <t>3illBC3</t>
  </si>
  <si>
    <r>
      <t>CAGACGTGTGCTCTTCCGATCT</t>
    </r>
    <r>
      <rPr>
        <sz val="12"/>
        <color rgb="FFFF0000"/>
        <rFont val="Courier New"/>
        <family val="1"/>
      </rPr>
      <t>TGGT</t>
    </r>
    <r>
      <rPr>
        <sz val="12"/>
        <color rgb="FF000000"/>
        <rFont val="Courier New"/>
        <family val="1"/>
      </rPr>
      <t>NN</t>
    </r>
  </si>
  <si>
    <t>TGGT</t>
  </si>
  <si>
    <t>3illBC4</t>
  </si>
  <si>
    <r>
      <t>CAGACGTGTGCTCTTCCGATCT</t>
    </r>
    <r>
      <rPr>
        <sz val="12"/>
        <color rgb="FFFF0000"/>
        <rFont val="Courier New"/>
        <family val="1"/>
      </rPr>
      <t>CACT</t>
    </r>
    <r>
      <rPr>
        <sz val="12"/>
        <color rgb="FF000000"/>
        <rFont val="Courier New"/>
        <family val="1"/>
      </rPr>
      <t>NN</t>
    </r>
  </si>
  <si>
    <t>CACT</t>
  </si>
  <si>
    <t>3illBC5</t>
  </si>
  <si>
    <r>
      <t>CAGACGTGTGCTCTTCCGATCT</t>
    </r>
    <r>
      <rPr>
        <sz val="12"/>
        <color rgb="FFFF0000"/>
        <rFont val="Courier New"/>
        <family val="1"/>
      </rPr>
      <t>GATG</t>
    </r>
    <r>
      <rPr>
        <sz val="12"/>
        <color rgb="FF000000"/>
        <rFont val="Courier New"/>
        <family val="1"/>
      </rPr>
      <t>NN</t>
    </r>
  </si>
  <si>
    <t>GATG</t>
  </si>
  <si>
    <t>3illBC6</t>
  </si>
  <si>
    <r>
      <t>CAGACGTGTGCTCTTCCGATCT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NN</t>
    </r>
  </si>
  <si>
    <t>TCAC</t>
  </si>
  <si>
    <t>3illBC7</t>
  </si>
  <si>
    <r>
      <t>CAGACGTGTGCTCTTCCGATCT</t>
    </r>
    <r>
      <rPr>
        <sz val="12"/>
        <color rgb="FFFF0000"/>
        <rFont val="Courier New"/>
        <family val="1"/>
      </rPr>
      <t>CTGA</t>
    </r>
    <r>
      <rPr>
        <sz val="12"/>
        <color rgb="FF000000"/>
        <rFont val="Courier New"/>
        <family val="1"/>
      </rPr>
      <t>NN</t>
    </r>
  </si>
  <si>
    <t>CTGA</t>
  </si>
  <si>
    <t>3illBC8</t>
  </si>
  <si>
    <r>
      <t>CAGACGTGTGCTCTTCCGATCT</t>
    </r>
    <r>
      <rPr>
        <sz val="12"/>
        <color rgb="FFFF0000"/>
        <rFont val="Courier New"/>
        <family val="1"/>
      </rPr>
      <t>AAGC</t>
    </r>
    <r>
      <rPr>
        <sz val="12"/>
        <color rgb="FF000000"/>
        <rFont val="Courier New"/>
        <family val="1"/>
      </rPr>
      <t>NN</t>
    </r>
  </si>
  <si>
    <t>AAGC</t>
  </si>
  <si>
    <t>3illBC9</t>
  </si>
  <si>
    <r>
      <t>CAGACGTGTGCTCTTCCGATCT</t>
    </r>
    <r>
      <rPr>
        <sz val="12"/>
        <color rgb="FFFF0000"/>
        <rFont val="Courier New"/>
        <family val="1"/>
      </rPr>
      <t>GTAG</t>
    </r>
    <r>
      <rPr>
        <sz val="12"/>
        <color rgb="FF000000"/>
        <rFont val="Courier New"/>
        <family val="1"/>
      </rPr>
      <t>NN</t>
    </r>
  </si>
  <si>
    <t>GTAG</t>
  </si>
  <si>
    <t>3illBC10</t>
  </si>
  <si>
    <r>
      <t>CAGACGTGTGCTCTTCCGATCT</t>
    </r>
    <r>
      <rPr>
        <sz val="12"/>
        <color rgb="FFFF0000"/>
        <rFont val="Courier New"/>
        <family val="1"/>
      </rPr>
      <t>GACA</t>
    </r>
    <r>
      <rPr>
        <sz val="12"/>
        <color rgb="FF000000"/>
        <rFont val="Courier New"/>
        <family val="1"/>
      </rPr>
      <t>NN</t>
    </r>
  </si>
  <si>
    <t>GACA</t>
  </si>
  <si>
    <t>3illBC11</t>
  </si>
  <si>
    <r>
      <t>CAGACGTGTGCTCTTCCGATCT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NN</t>
    </r>
  </si>
  <si>
    <t>GTGA</t>
  </si>
  <si>
    <t>3illBC12</t>
  </si>
  <si>
    <r>
      <t>CAGACGTGTGCTCTTCCGATCT</t>
    </r>
    <r>
      <rPr>
        <sz val="12"/>
        <color rgb="FFFF0000"/>
        <rFont val="Courier New"/>
        <family val="1"/>
      </rPr>
      <t>AGTC</t>
    </r>
    <r>
      <rPr>
        <sz val="12"/>
        <color rgb="FF000000"/>
        <rFont val="Courier New"/>
        <family val="1"/>
      </rPr>
      <t>NN</t>
    </r>
  </si>
  <si>
    <t>AGTC</t>
  </si>
  <si>
    <t>inlineBC</t>
  </si>
  <si>
    <t>Pool</t>
  </si>
  <si>
    <t>BCi7</t>
  </si>
  <si>
    <t>BCi5</t>
  </si>
  <si>
    <t>Samples =</t>
  </si>
  <si>
    <t xml:space="preserve">Rows = </t>
  </si>
  <si>
    <t xml:space="preserve">Columns = </t>
  </si>
  <si>
    <t>Rxn =</t>
  </si>
  <si>
    <t>Pools =</t>
  </si>
  <si>
    <t>Target vol (µL [V2])</t>
  </si>
  <si>
    <t>Qubit Conc. (ng/µL [C1])</t>
  </si>
  <si>
    <t>Target conc. (ng/µL [C2])</t>
  </si>
  <si>
    <t>Vol DNA (µL [V1])</t>
  </si>
  <si>
    <t>Vol NFW (µL)</t>
  </si>
  <si>
    <t>rxn =</t>
  </si>
  <si>
    <t>Pooled 20 µL each</t>
  </si>
  <si>
    <t>10 µM Adapter 1*</t>
  </si>
  <si>
    <t>10 µM Adapter 2*</t>
  </si>
  <si>
    <r>
      <rPr>
        <b/>
        <i/>
        <sz val="12"/>
        <rFont val="Helvetica"/>
        <family val="2"/>
      </rPr>
      <t xml:space="preserve">S. intersepta – </t>
    </r>
    <r>
      <rPr>
        <b/>
        <sz val="12"/>
        <rFont val="Helvetica"/>
        <family val="2"/>
      </rPr>
      <t>Ligation Plate XX</t>
    </r>
  </si>
  <si>
    <t>SSF001</t>
  </si>
  <si>
    <t>SSF002</t>
  </si>
  <si>
    <t>SSF003</t>
  </si>
  <si>
    <t>SSF004</t>
  </si>
  <si>
    <t>SSF005</t>
  </si>
  <si>
    <t>SSF006</t>
  </si>
  <si>
    <t>SSF007</t>
  </si>
  <si>
    <t>SSF008</t>
  </si>
  <si>
    <t>SSF009</t>
  </si>
  <si>
    <t>SSF010</t>
  </si>
  <si>
    <t>SSF011</t>
  </si>
  <si>
    <t>SSF012</t>
  </si>
  <si>
    <t>SSF013</t>
  </si>
  <si>
    <t>SSF014</t>
  </si>
  <si>
    <t>SSF015</t>
  </si>
  <si>
    <t>SSF016</t>
  </si>
  <si>
    <t>SSF017</t>
  </si>
  <si>
    <t>SSF018</t>
  </si>
  <si>
    <t>SSF019</t>
  </si>
  <si>
    <t>SSF020</t>
  </si>
  <si>
    <t>SSF021</t>
  </si>
  <si>
    <t>SSF022</t>
  </si>
  <si>
    <t>SSF023</t>
  </si>
  <si>
    <t>SSF024</t>
  </si>
  <si>
    <t>SSF025</t>
  </si>
  <si>
    <t>SSF026</t>
  </si>
  <si>
    <t>SSF027</t>
  </si>
  <si>
    <t>SSF028</t>
  </si>
  <si>
    <t>SSF029</t>
  </si>
  <si>
    <t>SSF030</t>
  </si>
  <si>
    <t>SSF031</t>
  </si>
  <si>
    <t>SSF032</t>
  </si>
  <si>
    <t>SSF033</t>
  </si>
  <si>
    <t>SSF034</t>
  </si>
  <si>
    <t>SSF035</t>
  </si>
  <si>
    <t>SSF036</t>
  </si>
  <si>
    <t>SSF037</t>
  </si>
  <si>
    <t>SSF038</t>
  </si>
  <si>
    <t>SSF039</t>
  </si>
  <si>
    <t>SSF040</t>
  </si>
  <si>
    <t>SSF041</t>
  </si>
  <si>
    <t>SSF042</t>
  </si>
  <si>
    <t>SSF043</t>
  </si>
  <si>
    <t>SSF044</t>
  </si>
  <si>
    <t>SSF045</t>
  </si>
  <si>
    <t>SSF046</t>
  </si>
  <si>
    <t>SSF047</t>
  </si>
  <si>
    <t>SSF048</t>
  </si>
  <si>
    <t>SSF049</t>
  </si>
  <si>
    <t>SSF050</t>
  </si>
  <si>
    <t>SSF051</t>
  </si>
  <si>
    <t>SSF052</t>
  </si>
  <si>
    <t>SSF053</t>
  </si>
  <si>
    <t>SSF054</t>
  </si>
  <si>
    <t>SSF055</t>
  </si>
  <si>
    <t>SSF056</t>
  </si>
  <si>
    <t>SSF057</t>
  </si>
  <si>
    <t>SSF058</t>
  </si>
  <si>
    <t>SSF059</t>
  </si>
  <si>
    <t>SSF060</t>
  </si>
  <si>
    <t>SSF061</t>
  </si>
  <si>
    <t>SSF062</t>
  </si>
  <si>
    <t>SSF063</t>
  </si>
  <si>
    <t>SSF064</t>
  </si>
  <si>
    <t>SSF065</t>
  </si>
  <si>
    <t>SSF066</t>
  </si>
  <si>
    <t>SSF067</t>
  </si>
  <si>
    <t>SSF068</t>
  </si>
  <si>
    <t>SSF069</t>
  </si>
  <si>
    <t>SSF070</t>
  </si>
  <si>
    <t>SSF071</t>
  </si>
  <si>
    <t>SSF072</t>
  </si>
  <si>
    <t>SSF073</t>
  </si>
  <si>
    <t>SSF074</t>
  </si>
  <si>
    <t>SSF075</t>
  </si>
  <si>
    <t>SSF076</t>
  </si>
  <si>
    <t>SSF077</t>
  </si>
  <si>
    <t>SSF078</t>
  </si>
  <si>
    <t>SSF079</t>
  </si>
  <si>
    <t>SSF080</t>
  </si>
  <si>
    <t>SSF081</t>
  </si>
  <si>
    <t>SSF082</t>
  </si>
  <si>
    <t>SSF083</t>
  </si>
  <si>
    <t>SSF084</t>
  </si>
  <si>
    <t>SSF085</t>
  </si>
  <si>
    <t>SSF086</t>
  </si>
  <si>
    <t>SSF087</t>
  </si>
  <si>
    <t>SSF088</t>
  </si>
  <si>
    <t>SSF089</t>
  </si>
  <si>
    <t>SSF090</t>
  </si>
  <si>
    <t>SSF091</t>
  </si>
  <si>
    <t>SSF092</t>
  </si>
  <si>
    <t>SSF093</t>
  </si>
  <si>
    <t>SSF094</t>
  </si>
  <si>
    <t>SSF095</t>
  </si>
  <si>
    <t>SSF096</t>
  </si>
  <si>
    <t>SSF097</t>
  </si>
  <si>
    <t>SSF098</t>
  </si>
  <si>
    <t>SSF099</t>
  </si>
  <si>
    <t>SSF100</t>
  </si>
  <si>
    <t>SSF101</t>
  </si>
  <si>
    <t>SSF102</t>
  </si>
  <si>
    <t>SSF103</t>
  </si>
  <si>
    <t>SSF104</t>
  </si>
  <si>
    <t>SSF105</t>
  </si>
  <si>
    <t>SSF106</t>
  </si>
  <si>
    <t>SSF107</t>
  </si>
  <si>
    <t>SSF108</t>
  </si>
  <si>
    <t>SSF109</t>
  </si>
  <si>
    <t>SSF110</t>
  </si>
  <si>
    <t>SSF111</t>
  </si>
  <si>
    <t>SSF112</t>
  </si>
  <si>
    <t>SSF113</t>
  </si>
  <si>
    <t>SSF114</t>
  </si>
  <si>
    <t>SSF115</t>
  </si>
  <si>
    <t>SSF116</t>
  </si>
  <si>
    <t>SSF117</t>
  </si>
  <si>
    <t>SSF118</t>
  </si>
  <si>
    <t>SSF119</t>
  </si>
  <si>
    <t>SSF120</t>
  </si>
  <si>
    <t>SSF121</t>
  </si>
  <si>
    <t>SSF122</t>
  </si>
  <si>
    <t>AC</t>
  </si>
  <si>
    <t>RE</t>
  </si>
  <si>
    <t>GP</t>
  </si>
  <si>
    <t>region</t>
  </si>
  <si>
    <t>site</t>
  </si>
  <si>
    <t>date</t>
  </si>
  <si>
    <t>time</t>
  </si>
  <si>
    <t>latDD</t>
  </si>
  <si>
    <t>longDD</t>
  </si>
  <si>
    <t>depthFt</t>
  </si>
  <si>
    <t>depthM</t>
  </si>
  <si>
    <t>bag</t>
  </si>
  <si>
    <t>notes</t>
  </si>
  <si>
    <t>08-VI-22-1-01</t>
  </si>
  <si>
    <t>West Palm Beach</t>
  </si>
  <si>
    <t>SEFL-08</t>
  </si>
  <si>
    <t>S. intersepta</t>
  </si>
  <si>
    <t>08-VI-22-1-02</t>
  </si>
  <si>
    <t>08-VI-22-1-03</t>
  </si>
  <si>
    <t>08-VI-22-1-04</t>
  </si>
  <si>
    <t>08-VI-22-1-05</t>
  </si>
  <si>
    <t>08-VI-22-1-06</t>
  </si>
  <si>
    <t>08-VI-22-1-07</t>
  </si>
  <si>
    <t>08-VI-22-1-08</t>
  </si>
  <si>
    <t>08-VI-22-1-09</t>
  </si>
  <si>
    <t>08-VI-22-1-10</t>
  </si>
  <si>
    <t>08-VI-22-2-01</t>
  </si>
  <si>
    <t>SEFL-11</t>
  </si>
  <si>
    <t>08-VI-22-2-02</t>
  </si>
  <si>
    <t>08-VI-22-2-03</t>
  </si>
  <si>
    <t>08-VI-22-2-04</t>
  </si>
  <si>
    <t>08-VI-22-2-05</t>
  </si>
  <si>
    <t>08-VI-22-2-06</t>
  </si>
  <si>
    <t>08-VI-22-2-07</t>
  </si>
  <si>
    <t>08-VI-22-2-08</t>
  </si>
  <si>
    <t>08-VI-22-2-09</t>
  </si>
  <si>
    <t>08-VI-22-2-10</t>
  </si>
  <si>
    <t>very mucus-y</t>
  </si>
  <si>
    <t>08-VI-22-3-01</t>
  </si>
  <si>
    <t>SEFL-12</t>
  </si>
  <si>
    <t>08-VI-22-3-02</t>
  </si>
  <si>
    <t>08-VI-22-3-03</t>
  </si>
  <si>
    <t>08-VI-22-3-04</t>
  </si>
  <si>
    <t>08-VI-22-3-05</t>
  </si>
  <si>
    <t>08-VI-22-3-06</t>
  </si>
  <si>
    <t>08-VI-22-3-07</t>
  </si>
  <si>
    <t>08-VI-22-3-08</t>
  </si>
  <si>
    <t>08-VI-22-3-09</t>
  </si>
  <si>
    <t>08-VI-22-3-10</t>
  </si>
  <si>
    <t>10-VI-22-1-01</t>
  </si>
  <si>
    <t>Jupiter</t>
  </si>
  <si>
    <t>SEFL-06</t>
  </si>
  <si>
    <t>10-VI-22-1-02</t>
  </si>
  <si>
    <t>10-VI-22-1-03</t>
  </si>
  <si>
    <t>10-VI-22-1-04</t>
  </si>
  <si>
    <t>10-VI-22-1-05</t>
  </si>
  <si>
    <t>10-VI-22-1-06</t>
  </si>
  <si>
    <t>10-VI-22-1-07</t>
  </si>
  <si>
    <t>10-VI-22-1-08</t>
  </si>
  <si>
    <t>10-VI-22-1-09</t>
  </si>
  <si>
    <t>10-VI-22-1-10</t>
  </si>
  <si>
    <t>10-VI-22-2-01</t>
  </si>
  <si>
    <t>SEFL-05</t>
  </si>
  <si>
    <t>10-VI-22-2-02</t>
  </si>
  <si>
    <t>10-VI-22-2-03</t>
  </si>
  <si>
    <t>10-VI-22-2-04</t>
  </si>
  <si>
    <t>10-VI-22-2-05</t>
  </si>
  <si>
    <t>10-VI-22-2-06</t>
  </si>
  <si>
    <t>10-VI-22-2-07</t>
  </si>
  <si>
    <t>10-VI-22-2-08</t>
  </si>
  <si>
    <t>10-VI-22-2-09</t>
  </si>
  <si>
    <t>10-VI-22-2-10</t>
  </si>
  <si>
    <t>10-VI-22-3-01</t>
  </si>
  <si>
    <t>SEFL-04</t>
  </si>
  <si>
    <t>10-VI-22-3-02</t>
  </si>
  <si>
    <t>10-VI-22-3-03</t>
  </si>
  <si>
    <t>10-VI-22-3-04</t>
  </si>
  <si>
    <t>10-VI-22-3-05</t>
  </si>
  <si>
    <t>10-VI-22-3-06</t>
  </si>
  <si>
    <t>10-VI-22-3-07</t>
  </si>
  <si>
    <t>10-VI-22-3-08</t>
  </si>
  <si>
    <t>10-VI-22-3-09</t>
  </si>
  <si>
    <t>10-VI-22-3-10</t>
  </si>
  <si>
    <t>23-VI-22-1-01</t>
  </si>
  <si>
    <t>St Lucie Reef</t>
  </si>
  <si>
    <t>Ledge</t>
  </si>
  <si>
    <t>-80.1275</t>
  </si>
  <si>
    <t>23-VI-22-1-02</t>
  </si>
  <si>
    <t>03-VIII-22-1-01</t>
  </si>
  <si>
    <t>Ft Lauderdale</t>
  </si>
  <si>
    <t>FTL4</t>
  </si>
  <si>
    <t>03-VIII-22-1-02</t>
  </si>
  <si>
    <t>03-VIII-22-1-03</t>
  </si>
  <si>
    <t>03-VIII-22-1-04</t>
  </si>
  <si>
    <t>03-VIII-22-1-05</t>
  </si>
  <si>
    <t>03-VIII-22-1-06</t>
  </si>
  <si>
    <t>03-VIII-22-1-07</t>
  </si>
  <si>
    <t>03-VIII-22-1-08</t>
  </si>
  <si>
    <t>03-VIII-22-1-09</t>
  </si>
  <si>
    <t>03-VIII-22-1-10</t>
  </si>
  <si>
    <t>03-VIII-22-2-01</t>
  </si>
  <si>
    <t>BC1</t>
  </si>
  <si>
    <t>03-VIII-22-2-02</t>
  </si>
  <si>
    <t>03-VIII-22-2-03</t>
  </si>
  <si>
    <t>03-VIII-22-2-04</t>
  </si>
  <si>
    <t>03-VIII-22-2-05</t>
  </si>
  <si>
    <t>03-VIII-22-2-06</t>
  </si>
  <si>
    <t>03-VIII-22-2-07</t>
  </si>
  <si>
    <t>03-VIII-22-2-08</t>
  </si>
  <si>
    <t>03-VIII-22-2-09</t>
  </si>
  <si>
    <t>03-VIII-22-2-10</t>
  </si>
  <si>
    <t>03-VIII-22-3-01</t>
  </si>
  <si>
    <t>T328</t>
  </si>
  <si>
    <t>03-VIII-22-3-02</t>
  </si>
  <si>
    <t>03-VIII-22-3-03</t>
  </si>
  <si>
    <t>03-VIII-22-3-04</t>
  </si>
  <si>
    <t>03-VIII-22-3-05</t>
  </si>
  <si>
    <t>03-VIII-22-3-06</t>
  </si>
  <si>
    <t>03-VIII-22-3-07</t>
  </si>
  <si>
    <t>03-VIII-22-3-08</t>
  </si>
  <si>
    <t>03-VIII-22-3-09</t>
  </si>
  <si>
    <t>03-VIII-22-3-10</t>
  </si>
  <si>
    <t>31-VIII-22-1-01</t>
  </si>
  <si>
    <t>Boynton</t>
  </si>
  <si>
    <t>SEFL-20</t>
  </si>
  <si>
    <t>31-VIII-22-1-02</t>
  </si>
  <si>
    <t>31-VIII-22-1-03</t>
  </si>
  <si>
    <t>31-VIII-22-1-04</t>
  </si>
  <si>
    <t>31-VIII-22-1-05</t>
  </si>
  <si>
    <t>31-VIII-22-1-06</t>
  </si>
  <si>
    <t>31-VIII-22-1-07</t>
  </si>
  <si>
    <t>31-VIII-22-1-08</t>
  </si>
  <si>
    <t>31-VIII-22-1-09</t>
  </si>
  <si>
    <t>31-VIII-22-1-10</t>
  </si>
  <si>
    <t>31-VIII-22-2-01</t>
  </si>
  <si>
    <t>SEFL-18</t>
  </si>
  <si>
    <t>31-VIII-22-2-02</t>
  </si>
  <si>
    <t>31-VIII-22-2-03</t>
  </si>
  <si>
    <t>31-VIII-22-2-04</t>
  </si>
  <si>
    <t>31-VIII-22-2-05</t>
  </si>
  <si>
    <t>31-VIII-22-2-06</t>
  </si>
  <si>
    <t>31-VIII-22-2-07</t>
  </si>
  <si>
    <t>31-VIII-22-2-08</t>
  </si>
  <si>
    <t>31-VIII-22-2-09</t>
  </si>
  <si>
    <t>31-VIII-22-2-10</t>
  </si>
  <si>
    <t>31-VIII-22-3-01</t>
  </si>
  <si>
    <t>SEFL-16</t>
  </si>
  <si>
    <t>31-VIII-22-3-02</t>
  </si>
  <si>
    <t>31-VIII-22-3-03</t>
  </si>
  <si>
    <t>31-VIII-22-3-04</t>
  </si>
  <si>
    <t>31-VIII-22-3-05</t>
  </si>
  <si>
    <t>31-VIII-22-3-06</t>
  </si>
  <si>
    <t>31-VIII-22-3-07</t>
  </si>
  <si>
    <t>31-VIII-22-3-08</t>
  </si>
  <si>
    <t>31-VIII-22-3-09</t>
  </si>
  <si>
    <t>31-VIII-22-3-10</t>
  </si>
  <si>
    <t>Plate 1 Layout</t>
  </si>
  <si>
    <t>MGB001</t>
  </si>
  <si>
    <t>MGB009</t>
  </si>
  <si>
    <t>MGB008.2</t>
  </si>
  <si>
    <t>SGB007</t>
  </si>
  <si>
    <t>SGB016</t>
  </si>
  <si>
    <t>SGB024</t>
  </si>
  <si>
    <t>SGB032</t>
  </si>
  <si>
    <t>XGB001</t>
  </si>
  <si>
    <t>XGB009</t>
  </si>
  <si>
    <t>XGB017</t>
  </si>
  <si>
    <t>XGB025</t>
  </si>
  <si>
    <t>XGB017.2</t>
  </si>
  <si>
    <t>MGB002</t>
  </si>
  <si>
    <t>MGB010</t>
  </si>
  <si>
    <t>MGB008.3</t>
  </si>
  <si>
    <t>SGB008</t>
  </si>
  <si>
    <t>SGB017</t>
  </si>
  <si>
    <t>SGB025</t>
  </si>
  <si>
    <t>SGB033</t>
  </si>
  <si>
    <t>XGB002</t>
  </si>
  <si>
    <t>XGB010</t>
  </si>
  <si>
    <t>XGB018</t>
  </si>
  <si>
    <t>XGB026</t>
  </si>
  <si>
    <t>XGB017.3</t>
  </si>
  <si>
    <t>MGB003</t>
  </si>
  <si>
    <t>MGB011</t>
  </si>
  <si>
    <t>MGB013.2</t>
  </si>
  <si>
    <t>SGB009</t>
  </si>
  <si>
    <t>SGB018</t>
  </si>
  <si>
    <t>SGB026</t>
  </si>
  <si>
    <t>SGB008.2</t>
  </si>
  <si>
    <t>XGB003</t>
  </si>
  <si>
    <t>XGB011</t>
  </si>
  <si>
    <t>XGB019</t>
  </si>
  <si>
    <t>XGB027</t>
  </si>
  <si>
    <t>XGB027.2</t>
  </si>
  <si>
    <t>MGB004</t>
  </si>
  <si>
    <t>MGB012</t>
  </si>
  <si>
    <t>MGB013.3</t>
  </si>
  <si>
    <t>SGB010</t>
  </si>
  <si>
    <t>SGB019</t>
  </si>
  <si>
    <t>SGB027</t>
  </si>
  <si>
    <t>SGB008.3</t>
  </si>
  <si>
    <t>XGB004</t>
  </si>
  <si>
    <t>XGB012</t>
  </si>
  <si>
    <t>XGB020</t>
  </si>
  <si>
    <t>XGB028</t>
  </si>
  <si>
    <t>XGB027.3</t>
  </si>
  <si>
    <t>MGB005</t>
  </si>
  <si>
    <t>MGB013</t>
  </si>
  <si>
    <t>SGB002</t>
  </si>
  <si>
    <t>SGB011</t>
  </si>
  <si>
    <t>SGB020</t>
  </si>
  <si>
    <t>SGB028</t>
  </si>
  <si>
    <t>SGB020.2</t>
  </si>
  <si>
    <t>XGB005</t>
  </si>
  <si>
    <t>XGB013</t>
  </si>
  <si>
    <t>XGB021</t>
  </si>
  <si>
    <t>XGB029</t>
  </si>
  <si>
    <t>MGB006</t>
  </si>
  <si>
    <t>MGB014</t>
  </si>
  <si>
    <t>SGB004</t>
  </si>
  <si>
    <t>SGB012</t>
  </si>
  <si>
    <t>SGB021</t>
  </si>
  <si>
    <t>SGB029</t>
  </si>
  <si>
    <t>SGB020.3</t>
  </si>
  <si>
    <t>XGB006</t>
  </si>
  <si>
    <t>XGB014</t>
  </si>
  <si>
    <t>XGB022</t>
  </si>
  <si>
    <t>XGB030</t>
  </si>
  <si>
    <t>MGB007</t>
  </si>
  <si>
    <t>MGB002.2</t>
  </si>
  <si>
    <t>SGB005</t>
  </si>
  <si>
    <t>SGB013</t>
  </si>
  <si>
    <t>SGB022</t>
  </si>
  <si>
    <t>SGB030</t>
  </si>
  <si>
    <t>SGB029.2</t>
  </si>
  <si>
    <t>XGB007</t>
  </si>
  <si>
    <t>XGB015</t>
  </si>
  <si>
    <t>XGB023</t>
  </si>
  <si>
    <t>XGB003.2</t>
  </si>
  <si>
    <t>MGB008</t>
  </si>
  <si>
    <t>MGB002.3</t>
  </si>
  <si>
    <t>SGB006</t>
  </si>
  <si>
    <t>SGB015</t>
  </si>
  <si>
    <t>SGB023</t>
  </si>
  <si>
    <t>SGB031</t>
  </si>
  <si>
    <t>SGB029.3</t>
  </si>
  <si>
    <t>XGB008</t>
  </si>
  <si>
    <t>XGB016</t>
  </si>
  <si>
    <t>XGB024</t>
  </si>
  <si>
    <t>XGB003.3</t>
  </si>
  <si>
    <t>Plate 1 µL DNA</t>
  </si>
  <si>
    <t>Plate 1 µL NFW</t>
  </si>
  <si>
    <t>Dilution Plate 3 Layout</t>
  </si>
  <si>
    <t>Dilution Plate 3 µL NFW</t>
  </si>
  <si>
    <t>Dilution Plate 3 µL DNA</t>
  </si>
  <si>
    <t>CHS_OFAV01</t>
  </si>
  <si>
    <t>CHS_OFAV02</t>
  </si>
  <si>
    <t>CHS_OFAV03</t>
  </si>
  <si>
    <t>CHS_OFAV04</t>
  </si>
  <si>
    <t>CHS_OFAV05</t>
  </si>
  <si>
    <t>CHS_OFAV06</t>
  </si>
  <si>
    <t>CHS_OFAV07</t>
  </si>
  <si>
    <t>CHS_OFAV08</t>
  </si>
  <si>
    <t>CHS_OFAV09</t>
  </si>
  <si>
    <t>CHS_OFAV10</t>
  </si>
  <si>
    <t>CHS_OFAV11</t>
  </si>
  <si>
    <t>CHS_OFAV12</t>
  </si>
  <si>
    <t>CHS_OFAV13</t>
  </si>
  <si>
    <t>CHS_OFAV14</t>
  </si>
  <si>
    <t>CHS_OFAV15</t>
  </si>
  <si>
    <t>CHS_OFAV16</t>
  </si>
  <si>
    <t>CHS_OFAV17</t>
  </si>
  <si>
    <t>CHS_OFAV05.2</t>
  </si>
  <si>
    <t>CHS_OFAV05.3</t>
  </si>
  <si>
    <t>CHS_OFAV10.2</t>
  </si>
  <si>
    <t>CHS_OFAV10.3</t>
  </si>
  <si>
    <t>CHS_OFAV12.2</t>
  </si>
  <si>
    <t>SSF005.2</t>
  </si>
  <si>
    <t>SSF005.3</t>
  </si>
  <si>
    <t>SSF066.2</t>
  </si>
  <si>
    <t>SSF066.3</t>
  </si>
  <si>
    <t>SSF091.2</t>
  </si>
  <si>
    <t>SSF091.3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</si>
</sst>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6100"/>
      <name val="Helvetica"/>
      <family val="2"/>
    </font>
    <font>
      <b/>
      <sz val="12"/>
      <color theme="1"/>
      <name val="Helvetica"/>
      <family val="2"/>
    </font>
    <font>
      <sz val="12"/>
      <name val="Helvetica"/>
      <family val="2"/>
    </font>
    <font>
      <vertAlign val="subscript"/>
      <sz val="12"/>
      <color theme="1"/>
      <name val="Helvetica"/>
      <family val="2"/>
    </font>
    <font>
      <b/>
      <sz val="12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8"/>
      <name val="Helvetica"/>
      <family val="2"/>
    </font>
    <font>
      <sz val="11"/>
      <color theme="1"/>
      <name val="Helvetica"/>
      <family val="2"/>
    </font>
    <font>
      <sz val="12"/>
      <color rgb="FF9C0006"/>
      <name val="Helvetica"/>
      <family val="2"/>
    </font>
    <font>
      <sz val="12"/>
      <color rgb="FF000000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sz val="12"/>
      <color rgb="FFFF0000"/>
      <name val="Courier New"/>
      <family val="1"/>
    </font>
    <font>
      <sz val="12"/>
      <color theme="1"/>
      <name val="Courier New"/>
      <family val="1"/>
    </font>
    <font>
      <sz val="12"/>
      <name val="Courier New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rgb="FF006100"/>
      <name val="Calibri"/>
      <family val="2"/>
      <scheme val="minor"/>
    </font>
    <font>
      <sz val="12"/>
      <color rgb="FF9C5700"/>
      <name val="Helvetica"/>
      <family val="2"/>
    </font>
    <font>
      <i/>
      <sz val="12"/>
      <color theme="1"/>
      <name val="Helvetica"/>
      <family val="2"/>
    </font>
    <font>
      <b/>
      <i/>
      <sz val="1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65091"/>
        <bgColor indexed="64"/>
      </patternFill>
    </fill>
    <fill>
      <patternFill patternType="solid">
        <fgColor rgb="FF905096"/>
        <bgColor indexed="64"/>
      </patternFill>
    </fill>
    <fill>
      <patternFill patternType="solid">
        <fgColor rgb="FFB84F91"/>
        <bgColor indexed="64"/>
      </patternFill>
    </fill>
    <fill>
      <patternFill patternType="solid">
        <fgColor rgb="FFDB5184"/>
        <bgColor indexed="64"/>
      </patternFill>
    </fill>
    <fill>
      <patternFill patternType="solid">
        <fgColor rgb="FFF65A6F"/>
        <bgColor indexed="64"/>
      </patternFill>
    </fill>
    <fill>
      <patternFill patternType="solid">
        <fgColor rgb="FFFF6D55"/>
        <bgColor indexed="64"/>
      </patternFill>
    </fill>
    <fill>
      <patternFill patternType="solid">
        <fgColor rgb="FFFF8836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D9D9D9"/>
        <bgColor rgb="FF000000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A4D"/>
        <bgColor indexed="64"/>
      </patternFill>
    </fill>
    <fill>
      <patternFill patternType="solid">
        <fgColor rgb="FF50FA7B"/>
        <bgColor indexed="64"/>
      </patternFill>
    </fill>
    <fill>
      <patternFill patternType="solid">
        <fgColor rgb="FF4DB3D3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 style="thin">
        <color indexed="64"/>
      </diagonal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 style="thin">
        <color indexed="64"/>
      </diagonal>
    </border>
    <border diagonalDown="1"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 style="thin">
        <color indexed="64"/>
      </diagonal>
    </border>
    <border diagonalUp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 style="thin">
        <color rgb="FF000000"/>
      </diagonal>
    </border>
    <border diagonalUp="1"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medium">
        <color indexed="64"/>
      </right>
      <top style="thin">
        <color rgb="FF000000"/>
      </top>
      <bottom/>
      <diagonal style="thin">
        <color rgb="FF000000"/>
      </diagonal>
    </border>
    <border diagonalUp="1"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7">
    <xf numFmtId="0" fontId="0" fillId="0" borderId="0"/>
    <xf numFmtId="0" fontId="2" fillId="2" borderId="0" applyNumberFormat="0" applyBorder="0" applyAlignment="0" applyProtection="0"/>
    <xf numFmtId="0" fontId="18" fillId="0" borderId="0"/>
    <xf numFmtId="0" fontId="20" fillId="12" borderId="0" applyNumberFormat="0" applyBorder="0" applyAlignment="0" applyProtection="0"/>
    <xf numFmtId="0" fontId="23" fillId="2" borderId="0" applyNumberFormat="0" applyBorder="0" applyAlignment="0" applyProtection="0"/>
    <xf numFmtId="0" fontId="24" fillId="14" borderId="0" applyNumberFormat="0" applyBorder="0" applyAlignment="0" applyProtection="0"/>
    <xf numFmtId="0" fontId="11" fillId="12" borderId="0" applyNumberFormat="0" applyBorder="0" applyAlignment="0" applyProtection="0"/>
  </cellStyleXfs>
  <cellXfs count="440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6" fillId="0" borderId="20" xfId="0" applyFont="1" applyBorder="1" applyAlignment="1">
      <alignment horizontal="righ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6" fillId="0" borderId="0" xfId="0" applyFont="1"/>
    <xf numFmtId="0" fontId="3" fillId="0" borderId="0" xfId="0" applyFont="1"/>
    <xf numFmtId="0" fontId="1" fillId="0" borderId="26" xfId="0" applyFont="1" applyBorder="1"/>
    <xf numFmtId="0" fontId="3" fillId="0" borderId="27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0" xfId="0" applyFont="1"/>
    <xf numFmtId="0" fontId="1" fillId="0" borderId="30" xfId="0" applyFont="1" applyBorder="1"/>
    <xf numFmtId="0" fontId="3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6" borderId="37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3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0" borderId="0" xfId="0" applyFont="1" applyAlignment="1">
      <alignment horizontal="left"/>
    </xf>
    <xf numFmtId="0" fontId="3" fillId="11" borderId="42" xfId="0" applyFont="1" applyFill="1" applyBorder="1"/>
    <xf numFmtId="0" fontId="3" fillId="3" borderId="43" xfId="0" applyFont="1" applyFill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8" fillId="0" borderId="0" xfId="2"/>
    <xf numFmtId="0" fontId="19" fillId="0" borderId="0" xfId="2" applyFont="1"/>
    <xf numFmtId="164" fontId="7" fillId="0" borderId="16" xfId="2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164" fontId="7" fillId="0" borderId="15" xfId="2" applyNumberFormat="1" applyFont="1" applyBorder="1" applyAlignment="1">
      <alignment horizontal="center"/>
    </xf>
    <xf numFmtId="164" fontId="7" fillId="0" borderId="14" xfId="2" applyNumberFormat="1" applyFont="1" applyBorder="1" applyAlignment="1">
      <alignment horizontal="center"/>
    </xf>
    <xf numFmtId="164" fontId="7" fillId="0" borderId="13" xfId="2" applyNumberFormat="1" applyFont="1" applyBorder="1" applyAlignment="1">
      <alignment horizontal="center"/>
    </xf>
    <xf numFmtId="164" fontId="7" fillId="0" borderId="12" xfId="2" applyNumberFormat="1" applyFont="1" applyBorder="1" applyAlignment="1">
      <alignment horizontal="center"/>
    </xf>
    <xf numFmtId="0" fontId="7" fillId="0" borderId="0" xfId="2" applyFont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7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1" fillId="0" borderId="0" xfId="2" applyFont="1"/>
    <xf numFmtId="0" fontId="10" fillId="0" borderId="0" xfId="2" applyFont="1"/>
    <xf numFmtId="0" fontId="10" fillId="0" borderId="0" xfId="2" applyFont="1" applyAlignment="1">
      <alignment horizontal="left"/>
    </xf>
    <xf numFmtId="0" fontId="21" fillId="0" borderId="22" xfId="2" applyFont="1" applyBorder="1" applyAlignment="1">
      <alignment horizontal="right"/>
    </xf>
    <xf numFmtId="0" fontId="21" fillId="0" borderId="20" xfId="2" applyFont="1" applyBorder="1" applyAlignment="1">
      <alignment horizontal="right"/>
    </xf>
    <xf numFmtId="0" fontId="10" fillId="0" borderId="41" xfId="2" applyFont="1" applyBorder="1" applyAlignment="1">
      <alignment horizontal="left"/>
    </xf>
    <xf numFmtId="0" fontId="10" fillId="0" borderId="39" xfId="2" applyFont="1" applyBorder="1" applyAlignment="1">
      <alignment horizontal="left"/>
    </xf>
    <xf numFmtId="0" fontId="10" fillId="0" borderId="16" xfId="2" applyFont="1" applyBorder="1" applyAlignment="1">
      <alignment horizontal="left"/>
    </xf>
    <xf numFmtId="0" fontId="10" fillId="0" borderId="15" xfId="2" applyFont="1" applyBorder="1" applyAlignment="1">
      <alignment horizontal="left"/>
    </xf>
    <xf numFmtId="0" fontId="10" fillId="0" borderId="14" xfId="2" applyFont="1" applyBorder="1" applyAlignment="1">
      <alignment horizontal="left"/>
    </xf>
    <xf numFmtId="0" fontId="10" fillId="0" borderId="12" xfId="2" applyFont="1" applyBorder="1" applyAlignment="1">
      <alignment horizontal="left"/>
    </xf>
    <xf numFmtId="0" fontId="21" fillId="0" borderId="19" xfId="2" applyFont="1" applyBorder="1" applyAlignment="1">
      <alignment horizontal="left" wrapText="1"/>
    </xf>
    <xf numFmtId="0" fontId="21" fillId="0" borderId="17" xfId="2" applyFont="1" applyBorder="1" applyAlignment="1">
      <alignment horizontal="left" wrapText="1"/>
    </xf>
    <xf numFmtId="0" fontId="21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3" fillId="0" borderId="0" xfId="2" applyFont="1"/>
    <xf numFmtId="0" fontId="21" fillId="0" borderId="0" xfId="2" applyFont="1" applyAlignment="1">
      <alignment horizontal="right" vertical="center" wrapText="1"/>
    </xf>
    <xf numFmtId="0" fontId="21" fillId="0" borderId="22" xfId="2" applyFont="1" applyBorder="1" applyAlignment="1">
      <alignment horizontal="right" vertical="center" wrapText="1"/>
    </xf>
    <xf numFmtId="0" fontId="21" fillId="0" borderId="21" xfId="2" applyFont="1" applyBorder="1" applyAlignment="1">
      <alignment horizontal="right" vertical="center" wrapText="1"/>
    </xf>
    <xf numFmtId="0" fontId="21" fillId="0" borderId="20" xfId="2" applyFont="1" applyBorder="1" applyAlignment="1">
      <alignment horizontal="right" vertical="center" wrapText="1"/>
    </xf>
    <xf numFmtId="0" fontId="10" fillId="0" borderId="15" xfId="2" applyFont="1" applyBorder="1" applyAlignment="1">
      <alignment horizontal="left" wrapText="1"/>
    </xf>
    <xf numFmtId="0" fontId="10" fillId="0" borderId="0" xfId="2" applyFont="1" applyAlignment="1">
      <alignment horizontal="left" vertical="center" wrapText="1"/>
    </xf>
    <xf numFmtId="0" fontId="10" fillId="0" borderId="41" xfId="2" applyFont="1" applyBorder="1" applyAlignment="1">
      <alignment horizontal="left" vertical="center" wrapText="1"/>
    </xf>
    <xf numFmtId="0" fontId="10" fillId="0" borderId="40" xfId="2" applyFont="1" applyBorder="1" applyAlignment="1">
      <alignment horizontal="left" vertical="center" wrapText="1"/>
    </xf>
    <xf numFmtId="0" fontId="10" fillId="0" borderId="39" xfId="2" applyFont="1" applyBorder="1" applyAlignment="1">
      <alignment horizontal="left" vertical="center" wrapText="1"/>
    </xf>
    <xf numFmtId="0" fontId="10" fillId="0" borderId="14" xfId="2" applyFont="1" applyBorder="1" applyAlignment="1">
      <alignment horizontal="left" vertical="center" wrapText="1"/>
    </xf>
    <xf numFmtId="0" fontId="10" fillId="0" borderId="13" xfId="2" applyFont="1" applyBorder="1" applyAlignment="1">
      <alignment horizontal="left" vertical="center" wrapText="1"/>
    </xf>
    <xf numFmtId="0" fontId="10" fillId="0" borderId="12" xfId="2" applyFont="1" applyBorder="1" applyAlignment="1">
      <alignment horizontal="left" vertical="center" wrapText="1"/>
    </xf>
    <xf numFmtId="0" fontId="21" fillId="0" borderId="0" xfId="2" applyFont="1" applyAlignment="1">
      <alignment horizontal="left" wrapText="1"/>
    </xf>
    <xf numFmtId="0" fontId="21" fillId="0" borderId="18" xfId="2" applyFont="1" applyBorder="1" applyAlignment="1">
      <alignment horizontal="left" wrapText="1"/>
    </xf>
    <xf numFmtId="0" fontId="21" fillId="0" borderId="0" xfId="2" applyFont="1" applyAlignment="1">
      <alignment horizontal="center" vertical="center"/>
    </xf>
    <xf numFmtId="0" fontId="21" fillId="0" borderId="22" xfId="2" applyFont="1" applyBorder="1" applyAlignment="1">
      <alignment horizontal="right" vertical="center"/>
    </xf>
    <xf numFmtId="0" fontId="21" fillId="0" borderId="21" xfId="2" applyFont="1" applyBorder="1" applyAlignment="1">
      <alignment horizontal="right" vertical="center"/>
    </xf>
    <xf numFmtId="0" fontId="21" fillId="0" borderId="20" xfId="2" applyFont="1" applyBorder="1" applyAlignment="1">
      <alignment horizontal="right" vertical="center"/>
    </xf>
    <xf numFmtId="0" fontId="21" fillId="0" borderId="3" xfId="2" applyFont="1" applyBorder="1" applyAlignment="1">
      <alignment horizontal="right"/>
    </xf>
    <xf numFmtId="0" fontId="21" fillId="0" borderId="2" xfId="2" applyFont="1" applyBorder="1" applyAlignment="1">
      <alignment horizontal="right"/>
    </xf>
    <xf numFmtId="0" fontId="10" fillId="0" borderId="41" xfId="2" applyFont="1" applyBorder="1" applyAlignment="1">
      <alignment horizontal="left" vertical="center"/>
    </xf>
    <xf numFmtId="0" fontId="10" fillId="0" borderId="40" xfId="2" applyFont="1" applyBorder="1" applyAlignment="1">
      <alignment horizontal="left" vertical="center"/>
    </xf>
    <xf numFmtId="0" fontId="10" fillId="0" borderId="39" xfId="2" applyFont="1" applyBorder="1" applyAlignment="1">
      <alignment horizontal="left" vertical="center"/>
    </xf>
    <xf numFmtId="0" fontId="10" fillId="0" borderId="24" xfId="2" applyFont="1" applyBorder="1" applyAlignment="1">
      <alignment horizontal="left"/>
    </xf>
    <xf numFmtId="0" fontId="10" fillId="0" borderId="23" xfId="2" applyFont="1" applyBorder="1" applyAlignment="1">
      <alignment horizontal="left"/>
    </xf>
    <xf numFmtId="0" fontId="10" fillId="0" borderId="16" xfId="2" applyFont="1" applyBorder="1" applyAlignment="1">
      <alignment horizontal="left" vertical="center"/>
    </xf>
    <xf numFmtId="0" fontId="10" fillId="0" borderId="1" xfId="2" applyFont="1" applyBorder="1" applyAlignment="1">
      <alignment horizontal="left" vertical="center"/>
    </xf>
    <xf numFmtId="0" fontId="10" fillId="0" borderId="15" xfId="2" applyFont="1" applyBorder="1" applyAlignment="1">
      <alignment horizontal="left" vertical="center"/>
    </xf>
    <xf numFmtId="0" fontId="10" fillId="0" borderId="1" xfId="2" applyFont="1" applyBorder="1" applyAlignment="1">
      <alignment horizontal="left"/>
    </xf>
    <xf numFmtId="0" fontId="10" fillId="0" borderId="51" xfId="2" applyFont="1" applyBorder="1" applyAlignment="1">
      <alignment horizontal="left"/>
    </xf>
    <xf numFmtId="0" fontId="10" fillId="0" borderId="50" xfId="2" applyFont="1" applyBorder="1" applyAlignment="1">
      <alignment horizontal="left"/>
    </xf>
    <xf numFmtId="0" fontId="10" fillId="0" borderId="49" xfId="2" applyFont="1" applyBorder="1" applyAlignment="1">
      <alignment horizontal="left" wrapText="1"/>
    </xf>
    <xf numFmtId="0" fontId="10" fillId="0" borderId="14" xfId="2" applyFont="1" applyBorder="1" applyAlignment="1">
      <alignment horizontal="left" vertical="center"/>
    </xf>
    <xf numFmtId="0" fontId="10" fillId="0" borderId="13" xfId="2" applyFont="1" applyBorder="1" applyAlignment="1">
      <alignment horizontal="left" vertical="center"/>
    </xf>
    <xf numFmtId="0" fontId="10" fillId="0" borderId="12" xfId="2" applyFont="1" applyBorder="1" applyAlignment="1">
      <alignment horizontal="left" vertical="center"/>
    </xf>
    <xf numFmtId="0" fontId="21" fillId="0" borderId="4" xfId="2" applyFont="1" applyBorder="1" applyAlignment="1">
      <alignment horizontal="left" wrapText="1"/>
    </xf>
    <xf numFmtId="0" fontId="21" fillId="0" borderId="3" xfId="2" applyFont="1" applyBorder="1" applyAlignment="1">
      <alignment horizontal="left" wrapText="1"/>
    </xf>
    <xf numFmtId="0" fontId="21" fillId="0" borderId="2" xfId="2" applyFont="1" applyBorder="1" applyAlignment="1">
      <alignment horizontal="left" wrapText="1"/>
    </xf>
    <xf numFmtId="0" fontId="21" fillId="0" borderId="17" xfId="2" applyFont="1" applyBorder="1" applyAlignment="1">
      <alignment horizontal="left"/>
    </xf>
    <xf numFmtId="0" fontId="21" fillId="0" borderId="0" xfId="2" applyFont="1"/>
    <xf numFmtId="0" fontId="7" fillId="0" borderId="0" xfId="2" applyFont="1"/>
    <xf numFmtId="0" fontId="7" fillId="0" borderId="0" xfId="2" quotePrefix="1" applyFont="1"/>
    <xf numFmtId="0" fontId="8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0" fontId="8" fillId="0" borderId="0" xfId="2" applyFont="1"/>
    <xf numFmtId="0" fontId="4" fillId="0" borderId="38" xfId="2" applyFont="1" applyBorder="1" applyAlignment="1">
      <alignment horizontal="center"/>
    </xf>
    <xf numFmtId="0" fontId="4" fillId="0" borderId="37" xfId="2" applyFont="1" applyBorder="1" applyAlignment="1">
      <alignment horizontal="center"/>
    </xf>
    <xf numFmtId="0" fontId="4" fillId="0" borderId="36" xfId="2" applyFont="1" applyBorder="1" applyAlignment="1">
      <alignment horizontal="center"/>
    </xf>
    <xf numFmtId="0" fontId="4" fillId="0" borderId="35" xfId="2" applyFont="1" applyBorder="1" applyAlignment="1">
      <alignment horizontal="center"/>
    </xf>
    <xf numFmtId="0" fontId="4" fillId="0" borderId="35" xfId="2" applyFont="1" applyBorder="1" applyAlignment="1">
      <alignment horizontal="center" vertical="center"/>
    </xf>
    <xf numFmtId="0" fontId="4" fillId="0" borderId="34" xfId="2" applyFont="1" applyBorder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4" fillId="0" borderId="40" xfId="2" applyFont="1" applyBorder="1" applyAlignment="1">
      <alignment horizontal="center"/>
    </xf>
    <xf numFmtId="0" fontId="4" fillId="0" borderId="39" xfId="2" applyFont="1" applyBorder="1" applyAlignment="1">
      <alignment horizontal="center"/>
    </xf>
    <xf numFmtId="2" fontId="3" fillId="0" borderId="22" xfId="2" applyNumberFormat="1" applyFont="1" applyBorder="1" applyAlignment="1">
      <alignment horizontal="right" vertical="center"/>
    </xf>
    <xf numFmtId="0" fontId="3" fillId="0" borderId="21" xfId="2" applyFont="1" applyBorder="1" applyAlignment="1">
      <alignment horizontal="right" vertical="center"/>
    </xf>
    <xf numFmtId="0" fontId="3" fillId="0" borderId="20" xfId="2" applyFont="1" applyBorder="1" applyAlignment="1">
      <alignment horizontal="right" vertical="center"/>
    </xf>
    <xf numFmtId="0" fontId="1" fillId="0" borderId="32" xfId="2" applyFont="1" applyBorder="1"/>
    <xf numFmtId="0" fontId="1" fillId="0" borderId="31" xfId="2" applyFont="1" applyBorder="1"/>
    <xf numFmtId="0" fontId="1" fillId="0" borderId="33" xfId="2" applyFont="1" applyBorder="1"/>
    <xf numFmtId="2" fontId="1" fillId="0" borderId="16" xfId="2" applyNumberFormat="1" applyFont="1" applyBorder="1" applyAlignment="1">
      <alignment horizontal="right" vertical="center"/>
    </xf>
    <xf numFmtId="0" fontId="1" fillId="0" borderId="1" xfId="2" applyFont="1" applyBorder="1" applyAlignment="1">
      <alignment horizontal="right" vertical="center"/>
    </xf>
    <xf numFmtId="0" fontId="1" fillId="0" borderId="15" xfId="2" applyFont="1" applyBorder="1" applyAlignment="1">
      <alignment horizontal="left" vertical="center"/>
    </xf>
    <xf numFmtId="0" fontId="1" fillId="0" borderId="30" xfId="2" applyFont="1" applyBorder="1"/>
    <xf numFmtId="0" fontId="1" fillId="0" borderId="29" xfId="2" applyFont="1" applyBorder="1"/>
    <xf numFmtId="0" fontId="3" fillId="0" borderId="30" xfId="2" applyFont="1" applyBorder="1"/>
    <xf numFmtId="0" fontId="1" fillId="0" borderId="28" xfId="2" applyFont="1" applyBorder="1"/>
    <xf numFmtId="0" fontId="1" fillId="0" borderId="27" xfId="2" applyFont="1" applyBorder="1"/>
    <xf numFmtId="2" fontId="1" fillId="0" borderId="14" xfId="2" applyNumberFormat="1" applyFont="1" applyBorder="1" applyAlignment="1">
      <alignment horizontal="right" vertical="center"/>
    </xf>
    <xf numFmtId="0" fontId="1" fillId="0" borderId="13" xfId="2" applyFont="1" applyBorder="1" applyAlignment="1">
      <alignment horizontal="right" vertical="center"/>
    </xf>
    <xf numFmtId="0" fontId="1" fillId="0" borderId="12" xfId="2" applyFont="1" applyBorder="1" applyAlignment="1">
      <alignment horizontal="left" vertical="center"/>
    </xf>
    <xf numFmtId="0" fontId="3" fillId="0" borderId="27" xfId="2" applyFont="1" applyBorder="1"/>
    <xf numFmtId="0" fontId="1" fillId="0" borderId="26" xfId="2" applyFont="1" applyBorder="1"/>
    <xf numFmtId="0" fontId="3" fillId="0" borderId="19" xfId="2" applyFont="1" applyBorder="1" applyAlignment="1">
      <alignment horizontal="left" wrapText="1"/>
    </xf>
    <xf numFmtId="0" fontId="3" fillId="0" borderId="18" xfId="2" applyFont="1" applyBorder="1" applyAlignment="1">
      <alignment horizontal="left"/>
    </xf>
    <xf numFmtId="0" fontId="3" fillId="0" borderId="17" xfId="2" applyFont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5" xfId="5" applyFont="1" applyFill="1" applyBorder="1"/>
    <xf numFmtId="0" fontId="0" fillId="0" borderId="1" xfId="0" applyBorder="1"/>
    <xf numFmtId="0" fontId="0" fillId="0" borderId="16" xfId="0" applyBorder="1"/>
    <xf numFmtId="0" fontId="0" fillId="0" borderId="40" xfId="0" applyBorder="1"/>
    <xf numFmtId="0" fontId="4" fillId="0" borderId="49" xfId="0" applyFont="1" applyBorder="1"/>
    <xf numFmtId="0" fontId="4" fillId="0" borderId="15" xfId="0" applyFont="1" applyBorder="1"/>
    <xf numFmtId="0" fontId="4" fillId="0" borderId="39" xfId="0" applyFont="1" applyBorder="1"/>
    <xf numFmtId="0" fontId="4" fillId="0" borderId="23" xfId="0" applyFont="1" applyBorder="1"/>
    <xf numFmtId="0" fontId="4" fillId="0" borderId="40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0" borderId="13" xfId="0" applyBorder="1"/>
    <xf numFmtId="0" fontId="4" fillId="0" borderId="12" xfId="0" applyFont="1" applyBorder="1"/>
    <xf numFmtId="0" fontId="4" fillId="0" borderId="24" xfId="0" applyFont="1" applyBorder="1" applyAlignment="1">
      <alignment horizontal="right"/>
    </xf>
    <xf numFmtId="0" fontId="25" fillId="0" borderId="1" xfId="0" applyFont="1" applyBorder="1"/>
    <xf numFmtId="0" fontId="25" fillId="0" borderId="40" xfId="0" applyFont="1" applyBorder="1"/>
    <xf numFmtId="0" fontId="7" fillId="0" borderId="1" xfId="0" applyFont="1" applyBorder="1"/>
    <xf numFmtId="0" fontId="4" fillId="0" borderId="50" xfId="0" applyFont="1" applyBorder="1" applyAlignment="1">
      <alignment horizontal="right"/>
    </xf>
    <xf numFmtId="0" fontId="8" fillId="13" borderId="54" xfId="0" applyFont="1" applyFill="1" applyBorder="1" applyAlignment="1">
      <alignment wrapText="1"/>
    </xf>
    <xf numFmtId="0" fontId="4" fillId="0" borderId="23" xfId="5" applyFont="1" applyFill="1" applyBorder="1"/>
    <xf numFmtId="0" fontId="7" fillId="0" borderId="40" xfId="0" applyFont="1" applyBorder="1"/>
    <xf numFmtId="0" fontId="0" fillId="0" borderId="51" xfId="0" applyBorder="1"/>
    <xf numFmtId="0" fontId="7" fillId="0" borderId="50" xfId="0" applyFont="1" applyBorder="1"/>
    <xf numFmtId="0" fontId="4" fillId="0" borderId="61" xfId="2" applyFont="1" applyBorder="1" applyAlignment="1">
      <alignment horizontal="center"/>
    </xf>
    <xf numFmtId="0" fontId="4" fillId="0" borderId="62" xfId="2" applyFont="1" applyBorder="1" applyAlignment="1">
      <alignment horizontal="center"/>
    </xf>
    <xf numFmtId="0" fontId="4" fillId="0" borderId="63" xfId="2" applyFont="1" applyBorder="1" applyAlignment="1">
      <alignment horizontal="center"/>
    </xf>
    <xf numFmtId="0" fontId="4" fillId="0" borderId="64" xfId="2" applyFont="1" applyBorder="1" applyAlignment="1">
      <alignment horizontal="center"/>
    </xf>
    <xf numFmtId="0" fontId="4" fillId="0" borderId="65" xfId="2" applyFont="1" applyBorder="1" applyAlignment="1">
      <alignment horizontal="center"/>
    </xf>
    <xf numFmtId="0" fontId="4" fillId="0" borderId="66" xfId="2" applyFont="1" applyBorder="1" applyAlignment="1">
      <alignment horizontal="center"/>
    </xf>
    <xf numFmtId="0" fontId="4" fillId="0" borderId="0" xfId="2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21" fillId="0" borderId="4" xfId="2" applyFont="1" applyBorder="1" applyAlignment="1">
      <alignment horizontal="right"/>
    </xf>
    <xf numFmtId="2" fontId="10" fillId="0" borderId="14" xfId="2" applyNumberFormat="1" applyFont="1" applyBorder="1" applyAlignment="1">
      <alignment horizontal="left" vertical="center" wrapText="1"/>
    </xf>
    <xf numFmtId="2" fontId="10" fillId="0" borderId="41" xfId="2" applyNumberFormat="1" applyFont="1" applyBorder="1" applyAlignment="1">
      <alignment horizontal="left" vertical="center" wrapText="1"/>
    </xf>
    <xf numFmtId="2" fontId="21" fillId="0" borderId="22" xfId="2" applyNumberFormat="1" applyFont="1" applyBorder="1" applyAlignment="1">
      <alignment horizontal="right" vertical="center" wrapText="1"/>
    </xf>
    <xf numFmtId="0" fontId="3" fillId="0" borderId="0" xfId="2" applyFont="1" applyAlignment="1">
      <alignment horizontal="right"/>
    </xf>
    <xf numFmtId="0" fontId="1" fillId="0" borderId="23" xfId="2" applyFont="1" applyBorder="1" applyAlignment="1">
      <alignment horizontal="left" vertical="center"/>
    </xf>
    <xf numFmtId="0" fontId="1" fillId="0" borderId="24" xfId="2" applyFont="1" applyBorder="1" applyAlignment="1">
      <alignment horizontal="right" vertical="center"/>
    </xf>
    <xf numFmtId="2" fontId="1" fillId="0" borderId="25" xfId="2" applyNumberFormat="1" applyFont="1" applyBorder="1" applyAlignment="1">
      <alignment horizontal="right" vertical="center"/>
    </xf>
    <xf numFmtId="0" fontId="1" fillId="0" borderId="2" xfId="2" quotePrefix="1" applyFont="1" applyBorder="1" applyAlignment="1">
      <alignment horizontal="left" vertical="center"/>
    </xf>
    <xf numFmtId="0" fontId="1" fillId="0" borderId="3" xfId="2" applyFont="1" applyBorder="1" applyAlignment="1">
      <alignment vertical="center"/>
    </xf>
    <xf numFmtId="2" fontId="1" fillId="0" borderId="4" xfId="2" applyNumberFormat="1" applyFont="1" applyBorder="1" applyAlignment="1">
      <alignment horizontal="right" vertical="center"/>
    </xf>
    <xf numFmtId="0" fontId="4" fillId="0" borderId="67" xfId="2" applyFont="1" applyBorder="1" applyAlignment="1">
      <alignment horizontal="center"/>
    </xf>
    <xf numFmtId="0" fontId="4" fillId="0" borderId="68" xfId="2" applyFont="1" applyBorder="1" applyAlignment="1">
      <alignment horizontal="center"/>
    </xf>
    <xf numFmtId="0" fontId="0" fillId="10" borderId="69" xfId="0" applyFill="1" applyBorder="1"/>
    <xf numFmtId="0" fontId="4" fillId="10" borderId="64" xfId="0" applyFont="1" applyFill="1" applyBorder="1" applyAlignment="1">
      <alignment horizontal="center"/>
    </xf>
    <xf numFmtId="0" fontId="4" fillId="10" borderId="65" xfId="0" applyFont="1" applyFill="1" applyBorder="1" applyAlignment="1">
      <alignment horizontal="center"/>
    </xf>
    <xf numFmtId="0" fontId="4" fillId="10" borderId="6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21" fillId="0" borderId="0" xfId="0" applyFont="1" applyAlignment="1">
      <alignment horizontal="center" vertical="center" wrapText="1"/>
    </xf>
    <xf numFmtId="0" fontId="0" fillId="0" borderId="50" xfId="0" applyBorder="1"/>
    <xf numFmtId="0" fontId="0" fillId="0" borderId="15" xfId="0" applyBorder="1"/>
    <xf numFmtId="0" fontId="6" fillId="13" borderId="48" xfId="0" applyFont="1" applyFill="1" applyBorder="1"/>
    <xf numFmtId="0" fontId="0" fillId="0" borderId="24" xfId="0" applyBorder="1"/>
    <xf numFmtId="0" fontId="8" fillId="13" borderId="70" xfId="0" applyFont="1" applyFill="1" applyBorder="1" applyAlignment="1">
      <alignment wrapText="1"/>
    </xf>
    <xf numFmtId="164" fontId="0" fillId="17" borderId="50" xfId="0" applyNumberFormat="1" applyFill="1" applyBorder="1"/>
    <xf numFmtId="164" fontId="0" fillId="17" borderId="1" xfId="0" applyNumberFormat="1" applyFill="1" applyBorder="1"/>
    <xf numFmtId="164" fontId="0" fillId="17" borderId="24" xfId="0" applyNumberFormat="1" applyFill="1" applyBorder="1"/>
    <xf numFmtId="164" fontId="0" fillId="17" borderId="13" xfId="0" applyNumberFormat="1" applyFill="1" applyBorder="1"/>
    <xf numFmtId="164" fontId="0" fillId="17" borderId="40" xfId="0" applyNumberFormat="1" applyFill="1" applyBorder="1"/>
    <xf numFmtId="164" fontId="0" fillId="16" borderId="51" xfId="0" applyNumberFormat="1" applyFill="1" applyBorder="1"/>
    <xf numFmtId="164" fontId="0" fillId="16" borderId="16" xfId="0" applyNumberFormat="1" applyFill="1" applyBorder="1"/>
    <xf numFmtId="164" fontId="0" fillId="16" borderId="25" xfId="0" applyNumberFormat="1" applyFill="1" applyBorder="1"/>
    <xf numFmtId="164" fontId="0" fillId="16" borderId="14" xfId="0" applyNumberFormat="1" applyFill="1" applyBorder="1"/>
    <xf numFmtId="164" fontId="0" fillId="16" borderId="41" xfId="0" applyNumberFormat="1" applyFill="1" applyBorder="1"/>
    <xf numFmtId="0" fontId="3" fillId="15" borderId="48" xfId="0" applyFont="1" applyFill="1" applyBorder="1"/>
    <xf numFmtId="0" fontId="3" fillId="15" borderId="54" xfId="0" applyFont="1" applyFill="1" applyBorder="1"/>
    <xf numFmtId="0" fontId="3" fillId="15" borderId="70" xfId="0" applyFont="1" applyFill="1" applyBorder="1"/>
    <xf numFmtId="0" fontId="0" fillId="0" borderId="39" xfId="0" applyBorder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0" xfId="0" quotePrefix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6" fillId="0" borderId="21" xfId="0" applyFont="1" applyBorder="1" applyAlignment="1">
      <alignment horizontal="right" wrapText="1"/>
    </xf>
    <xf numFmtId="0" fontId="6" fillId="0" borderId="22" xfId="0" applyFont="1" applyBorder="1" applyAlignment="1">
      <alignment horizontal="right" wrapText="1"/>
    </xf>
    <xf numFmtId="0" fontId="3" fillId="0" borderId="78" xfId="0" applyFont="1" applyBorder="1"/>
    <xf numFmtId="0" fontId="3" fillId="0" borderId="52" xfId="0" applyFont="1" applyBorder="1"/>
    <xf numFmtId="14" fontId="7" fillId="0" borderId="1" xfId="0" applyNumberFormat="1" applyFont="1" applyBorder="1"/>
    <xf numFmtId="0" fontId="7" fillId="0" borderId="16" xfId="0" applyFont="1" applyBorder="1" applyAlignment="1">
      <alignment vertical="center"/>
    </xf>
    <xf numFmtId="14" fontId="7" fillId="0" borderId="40" xfId="0" applyNumberFormat="1" applyFont="1" applyBorder="1"/>
    <xf numFmtId="0" fontId="7" fillId="0" borderId="41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1" fillId="0" borderId="3" xfId="2" applyFont="1" applyBorder="1"/>
    <xf numFmtId="0" fontId="1" fillId="0" borderId="4" xfId="2" applyFont="1" applyBorder="1"/>
    <xf numFmtId="0" fontId="1" fillId="0" borderId="2" xfId="2" applyFont="1" applyBorder="1"/>
    <xf numFmtId="0" fontId="6" fillId="0" borderId="48" xfId="0" applyFont="1" applyBorder="1"/>
    <xf numFmtId="0" fontId="6" fillId="0" borderId="54" xfId="0" applyFont="1" applyBorder="1"/>
    <xf numFmtId="0" fontId="6" fillId="0" borderId="54" xfId="0" applyFont="1" applyBorder="1" applyAlignment="1">
      <alignment wrapText="1"/>
    </xf>
    <xf numFmtId="0" fontId="6" fillId="0" borderId="56" xfId="0" applyFont="1" applyBorder="1"/>
    <xf numFmtId="0" fontId="4" fillId="0" borderId="57" xfId="0" applyFont="1" applyBorder="1"/>
    <xf numFmtId="0" fontId="4" fillId="0" borderId="53" xfId="0" applyFont="1" applyBorder="1"/>
    <xf numFmtId="0" fontId="4" fillId="0" borderId="1" xfId="0" applyFont="1" applyBorder="1"/>
    <xf numFmtId="0" fontId="4" fillId="0" borderId="15" xfId="1" applyFont="1" applyFill="1" applyBorder="1"/>
    <xf numFmtId="0" fontId="4" fillId="0" borderId="55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6" xfId="5" applyFont="1" applyFill="1" applyBorder="1"/>
    <xf numFmtId="0" fontId="4" fillId="0" borderId="40" xfId="0" applyFont="1" applyBorder="1"/>
    <xf numFmtId="0" fontId="4" fillId="0" borderId="41" xfId="0" applyFont="1" applyBorder="1"/>
    <xf numFmtId="0" fontId="4" fillId="0" borderId="50" xfId="0" applyFont="1" applyBorder="1"/>
    <xf numFmtId="0" fontId="4" fillId="0" borderId="51" xfId="0" applyFont="1" applyBorder="1"/>
    <xf numFmtId="0" fontId="4" fillId="0" borderId="24" xfId="0" applyFont="1" applyBorder="1"/>
    <xf numFmtId="0" fontId="6" fillId="0" borderId="70" xfId="0" applyFont="1" applyBorder="1"/>
    <xf numFmtId="0" fontId="4" fillId="0" borderId="79" xfId="0" applyFont="1" applyBorder="1"/>
    <xf numFmtId="0" fontId="3" fillId="15" borderId="54" xfId="0" applyFont="1" applyFill="1" applyBorder="1" applyAlignment="1">
      <alignment horizontal="right"/>
    </xf>
    <xf numFmtId="0" fontId="1" fillId="17" borderId="15" xfId="0" applyFont="1" applyFill="1" applyBorder="1"/>
    <xf numFmtId="0" fontId="1" fillId="18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  <xf numFmtId="0" fontId="1" fillId="0" borderId="16" xfId="0" applyFont="1" applyBorder="1"/>
    <xf numFmtId="0" fontId="7" fillId="0" borderId="80" xfId="0" applyFont="1" applyBorder="1"/>
    <xf numFmtId="0" fontId="1" fillId="17" borderId="39" xfId="0" applyFont="1" applyFill="1" applyBorder="1"/>
    <xf numFmtId="0" fontId="1" fillId="18" borderId="40" xfId="0" applyFont="1" applyFill="1" applyBorder="1" applyAlignment="1">
      <alignment horizontal="right"/>
    </xf>
    <xf numFmtId="0" fontId="1" fillId="0" borderId="40" xfId="0" applyFont="1" applyBorder="1" applyAlignment="1">
      <alignment horizontal="right"/>
    </xf>
    <xf numFmtId="0" fontId="1" fillId="0" borderId="40" xfId="0" applyFont="1" applyBorder="1"/>
    <xf numFmtId="14" fontId="1" fillId="0" borderId="40" xfId="0" applyNumberFormat="1" applyFont="1" applyBorder="1"/>
    <xf numFmtId="20" fontId="1" fillId="0" borderId="40" xfId="0" applyNumberFormat="1" applyFont="1" applyBorder="1"/>
    <xf numFmtId="164" fontId="1" fillId="0" borderId="40" xfId="0" applyNumberFormat="1" applyFont="1" applyBorder="1"/>
    <xf numFmtId="0" fontId="1" fillId="0" borderId="41" xfId="0" applyFont="1" applyBorder="1"/>
    <xf numFmtId="0" fontId="4" fillId="0" borderId="15" xfId="6" applyFont="1" applyFill="1" applyBorder="1"/>
    <xf numFmtId="0" fontId="4" fillId="0" borderId="39" xfId="6" applyFont="1" applyFill="1" applyBorder="1"/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164" fontId="0" fillId="20" borderId="12" xfId="0" applyNumberFormat="1" applyFill="1" applyBorder="1" applyAlignment="1">
      <alignment horizontal="left"/>
    </xf>
    <xf numFmtId="164" fontId="0" fillId="20" borderId="13" xfId="0" applyNumberFormat="1" applyFill="1" applyBorder="1" applyAlignment="1">
      <alignment horizontal="left"/>
    </xf>
    <xf numFmtId="164" fontId="0" fillId="20" borderId="14" xfId="0" applyNumberFormat="1" applyFill="1" applyBorder="1" applyAlignment="1">
      <alignment horizontal="left"/>
    </xf>
    <xf numFmtId="164" fontId="0" fillId="20" borderId="15" xfId="0" applyNumberFormat="1" applyFill="1" applyBorder="1" applyAlignment="1">
      <alignment horizontal="left"/>
    </xf>
    <xf numFmtId="164" fontId="0" fillId="20" borderId="1" xfId="0" applyNumberFormat="1" applyFill="1" applyBorder="1" applyAlignment="1">
      <alignment horizontal="left"/>
    </xf>
    <xf numFmtId="164" fontId="0" fillId="20" borderId="16" xfId="0" applyNumberFormat="1" applyFill="1" applyBorder="1" applyAlignment="1">
      <alignment horizontal="left"/>
    </xf>
    <xf numFmtId="164" fontId="7" fillId="20" borderId="16" xfId="0" applyNumberFormat="1" applyFont="1" applyFill="1" applyBorder="1" applyAlignment="1">
      <alignment horizontal="left"/>
    </xf>
    <xf numFmtId="164" fontId="0" fillId="20" borderId="39" xfId="0" applyNumberFormat="1" applyFill="1" applyBorder="1" applyAlignment="1">
      <alignment horizontal="left"/>
    </xf>
    <xf numFmtId="164" fontId="0" fillId="20" borderId="40" xfId="0" applyNumberFormat="1" applyFill="1" applyBorder="1" applyAlignment="1">
      <alignment horizontal="left"/>
    </xf>
    <xf numFmtId="164" fontId="7" fillId="20" borderId="4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21" borderId="12" xfId="0" applyNumberFormat="1" applyFill="1" applyBorder="1" applyAlignment="1">
      <alignment horizontal="left"/>
    </xf>
    <xf numFmtId="164" fontId="0" fillId="21" borderId="13" xfId="0" applyNumberFormat="1" applyFill="1" applyBorder="1" applyAlignment="1">
      <alignment horizontal="left"/>
    </xf>
    <xf numFmtId="164" fontId="0" fillId="21" borderId="14" xfId="0" applyNumberFormat="1" applyFill="1" applyBorder="1" applyAlignment="1">
      <alignment horizontal="left"/>
    </xf>
    <xf numFmtId="164" fontId="0" fillId="21" borderId="15" xfId="0" applyNumberFormat="1" applyFill="1" applyBorder="1" applyAlignment="1">
      <alignment horizontal="left"/>
    </xf>
    <xf numFmtId="164" fontId="0" fillId="21" borderId="1" xfId="0" applyNumberFormat="1" applyFill="1" applyBorder="1" applyAlignment="1">
      <alignment horizontal="left"/>
    </xf>
    <xf numFmtId="164" fontId="0" fillId="21" borderId="16" xfId="0" applyNumberFormat="1" applyFill="1" applyBorder="1" applyAlignment="1">
      <alignment horizontal="left"/>
    </xf>
    <xf numFmtId="164" fontId="7" fillId="21" borderId="16" xfId="0" applyNumberFormat="1" applyFont="1" applyFill="1" applyBorder="1" applyAlignment="1">
      <alignment horizontal="left"/>
    </xf>
    <xf numFmtId="164" fontId="0" fillId="21" borderId="39" xfId="0" applyNumberFormat="1" applyFill="1" applyBorder="1" applyAlignment="1">
      <alignment horizontal="left"/>
    </xf>
    <xf numFmtId="164" fontId="0" fillId="21" borderId="40" xfId="0" applyNumberFormat="1" applyFill="1" applyBorder="1" applyAlignment="1">
      <alignment horizontal="left"/>
    </xf>
    <xf numFmtId="164" fontId="7" fillId="21" borderId="41" xfId="0" applyNumberFormat="1" applyFont="1" applyFill="1" applyBorder="1" applyAlignment="1">
      <alignment horizontal="left"/>
    </xf>
    <xf numFmtId="0" fontId="0" fillId="19" borderId="12" xfId="0" applyFill="1" applyBorder="1" applyAlignment="1">
      <alignment horizontal="left"/>
    </xf>
    <xf numFmtId="0" fontId="0" fillId="19" borderId="13" xfId="0" applyFill="1" applyBorder="1" applyAlignment="1">
      <alignment horizontal="left"/>
    </xf>
    <xf numFmtId="0" fontId="0" fillId="19" borderId="15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19" borderId="39" xfId="0" applyFill="1" applyBorder="1" applyAlignment="1">
      <alignment horizontal="left"/>
    </xf>
    <xf numFmtId="0" fontId="0" fillId="19" borderId="40" xfId="0" applyFill="1" applyBorder="1" applyAlignment="1">
      <alignment horizontal="left"/>
    </xf>
    <xf numFmtId="0" fontId="0" fillId="19" borderId="14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7" fillId="19" borderId="1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41" xfId="0" applyFont="1" applyFill="1" applyBorder="1" applyAlignment="1">
      <alignment horizontal="left"/>
    </xf>
    <xf numFmtId="164" fontId="7" fillId="21" borderId="12" xfId="2" applyNumberFormat="1" applyFont="1" applyFill="1" applyBorder="1" applyAlignment="1">
      <alignment horizontal="center"/>
    </xf>
    <xf numFmtId="164" fontId="7" fillId="21" borderId="13" xfId="2" applyNumberFormat="1" applyFont="1" applyFill="1" applyBorder="1" applyAlignment="1">
      <alignment horizontal="center"/>
    </xf>
    <xf numFmtId="164" fontId="7" fillId="21" borderId="14" xfId="2" applyNumberFormat="1" applyFont="1" applyFill="1" applyBorder="1" applyAlignment="1">
      <alignment horizontal="center"/>
    </xf>
    <xf numFmtId="164" fontId="7" fillId="21" borderId="15" xfId="2" applyNumberFormat="1" applyFont="1" applyFill="1" applyBorder="1" applyAlignment="1">
      <alignment horizontal="center"/>
    </xf>
    <xf numFmtId="164" fontId="7" fillId="21" borderId="1" xfId="2" applyNumberFormat="1" applyFont="1" applyFill="1" applyBorder="1" applyAlignment="1">
      <alignment horizontal="center"/>
    </xf>
    <xf numFmtId="164" fontId="7" fillId="21" borderId="16" xfId="2" applyNumberFormat="1" applyFont="1" applyFill="1" applyBorder="1" applyAlignment="1">
      <alignment horizontal="center"/>
    </xf>
    <xf numFmtId="164" fontId="7" fillId="21" borderId="39" xfId="2" applyNumberFormat="1" applyFont="1" applyFill="1" applyBorder="1" applyAlignment="1">
      <alignment horizontal="center"/>
    </xf>
    <xf numFmtId="164" fontId="7" fillId="21" borderId="40" xfId="2" applyNumberFormat="1" applyFont="1" applyFill="1" applyBorder="1" applyAlignment="1">
      <alignment horizontal="center"/>
    </xf>
    <xf numFmtId="164" fontId="7" fillId="21" borderId="41" xfId="2" applyNumberFormat="1" applyFont="1" applyFill="1" applyBorder="1" applyAlignment="1">
      <alignment horizontal="center"/>
    </xf>
    <xf numFmtId="164" fontId="0" fillId="20" borderId="41" xfId="0" applyNumberFormat="1" applyFill="1" applyBorder="1" applyAlignment="1">
      <alignment horizontal="left"/>
    </xf>
    <xf numFmtId="0" fontId="0" fillId="0" borderId="41" xfId="0" applyBorder="1" applyAlignment="1">
      <alignment horizontal="left"/>
    </xf>
    <xf numFmtId="0" fontId="1" fillId="19" borderId="13" xfId="0" applyFont="1" applyFill="1" applyBorder="1" applyAlignment="1">
      <alignment horizontal="left"/>
    </xf>
    <xf numFmtId="0" fontId="1" fillId="15" borderId="84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1" fillId="15" borderId="81" xfId="0" applyFont="1" applyFill="1" applyBorder="1" applyAlignment="1">
      <alignment horizontal="left"/>
    </xf>
    <xf numFmtId="0" fontId="1" fillId="15" borderId="82" xfId="0" applyFont="1" applyFill="1" applyBorder="1" applyAlignment="1">
      <alignment horizontal="left"/>
    </xf>
    <xf numFmtId="0" fontId="1" fillId="15" borderId="83" xfId="0" applyFont="1" applyFill="1" applyBorder="1" applyAlignment="1">
      <alignment horizontal="left"/>
    </xf>
    <xf numFmtId="0" fontId="1" fillId="15" borderId="58" xfId="0" applyFont="1" applyFill="1" applyBorder="1" applyAlignment="1">
      <alignment horizontal="left"/>
    </xf>
    <xf numFmtId="0" fontId="1" fillId="15" borderId="59" xfId="0" applyFont="1" applyFill="1" applyBorder="1" applyAlignment="1">
      <alignment horizontal="left"/>
    </xf>
    <xf numFmtId="0" fontId="1" fillId="15" borderId="60" xfId="0" applyFont="1" applyFill="1" applyBorder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0" applyFont="1" applyAlignment="1">
      <alignment horizontal="left"/>
    </xf>
    <xf numFmtId="0" fontId="4" fillId="19" borderId="13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4" fillId="15" borderId="81" xfId="0" applyFont="1" applyFill="1" applyBorder="1" applyAlignment="1">
      <alignment horizontal="left"/>
    </xf>
    <xf numFmtId="0" fontId="4" fillId="15" borderId="59" xfId="0" applyFont="1" applyFill="1" applyBorder="1" applyAlignment="1">
      <alignment horizontal="left"/>
    </xf>
    <xf numFmtId="164" fontId="1" fillId="21" borderId="12" xfId="0" applyNumberFormat="1" applyFont="1" applyFill="1" applyBorder="1" applyAlignment="1">
      <alignment horizontal="left"/>
    </xf>
    <xf numFmtId="164" fontId="1" fillId="21" borderId="13" xfId="0" applyNumberFormat="1" applyFont="1" applyFill="1" applyBorder="1" applyAlignment="1">
      <alignment horizontal="left"/>
    </xf>
    <xf numFmtId="164" fontId="4" fillId="21" borderId="13" xfId="0" applyNumberFormat="1" applyFont="1" applyFill="1" applyBorder="1" applyAlignment="1">
      <alignment horizontal="left"/>
    </xf>
    <xf numFmtId="164" fontId="1" fillId="15" borderId="84" xfId="0" applyNumberFormat="1" applyFont="1" applyFill="1" applyBorder="1" applyAlignment="1">
      <alignment horizontal="left"/>
    </xf>
    <xf numFmtId="164" fontId="1" fillId="21" borderId="15" xfId="0" applyNumberFormat="1" applyFont="1" applyFill="1" applyBorder="1" applyAlignment="1">
      <alignment horizontal="left"/>
    </xf>
    <xf numFmtId="164" fontId="1" fillId="21" borderId="1" xfId="0" applyNumberFormat="1" applyFont="1" applyFill="1" applyBorder="1" applyAlignment="1">
      <alignment horizontal="left"/>
    </xf>
    <xf numFmtId="164" fontId="4" fillId="21" borderId="1" xfId="0" applyNumberFormat="1" applyFont="1" applyFill="1" applyBorder="1" applyAlignment="1">
      <alignment horizontal="left"/>
    </xf>
    <xf numFmtId="164" fontId="1" fillId="15" borderId="81" xfId="0" applyNumberFormat="1" applyFont="1" applyFill="1" applyBorder="1" applyAlignment="1">
      <alignment horizontal="left"/>
    </xf>
    <xf numFmtId="164" fontId="1" fillId="15" borderId="82" xfId="0" applyNumberFormat="1" applyFont="1" applyFill="1" applyBorder="1" applyAlignment="1">
      <alignment horizontal="left"/>
    </xf>
    <xf numFmtId="164" fontId="1" fillId="15" borderId="83" xfId="0" applyNumberFormat="1" applyFont="1" applyFill="1" applyBorder="1" applyAlignment="1">
      <alignment horizontal="left"/>
    </xf>
    <xf numFmtId="164" fontId="4" fillId="15" borderId="81" xfId="0" applyNumberFormat="1" applyFont="1" applyFill="1" applyBorder="1" applyAlignment="1">
      <alignment horizontal="left"/>
    </xf>
    <xf numFmtId="164" fontId="1" fillId="15" borderId="58" xfId="0" applyNumberFormat="1" applyFont="1" applyFill="1" applyBorder="1" applyAlignment="1">
      <alignment horizontal="left"/>
    </xf>
    <xf numFmtId="164" fontId="1" fillId="15" borderId="59" xfId="0" applyNumberFormat="1" applyFont="1" applyFill="1" applyBorder="1" applyAlignment="1">
      <alignment horizontal="left"/>
    </xf>
    <xf numFmtId="164" fontId="4" fillId="15" borderId="59" xfId="0" applyNumberFormat="1" applyFont="1" applyFill="1" applyBorder="1" applyAlignment="1">
      <alignment horizontal="left"/>
    </xf>
    <xf numFmtId="164" fontId="1" fillId="15" borderId="60" xfId="0" applyNumberFormat="1" applyFont="1" applyFill="1" applyBorder="1" applyAlignment="1">
      <alignment horizontal="left"/>
    </xf>
    <xf numFmtId="164" fontId="1" fillId="20" borderId="12" xfId="0" applyNumberFormat="1" applyFont="1" applyFill="1" applyBorder="1" applyAlignment="1">
      <alignment horizontal="left"/>
    </xf>
    <xf numFmtId="164" fontId="1" fillId="20" borderId="13" xfId="0" applyNumberFormat="1" applyFont="1" applyFill="1" applyBorder="1" applyAlignment="1">
      <alignment horizontal="left"/>
    </xf>
    <xf numFmtId="164" fontId="1" fillId="20" borderId="15" xfId="0" applyNumberFormat="1" applyFont="1" applyFill="1" applyBorder="1" applyAlignment="1">
      <alignment horizontal="left"/>
    </xf>
    <xf numFmtId="164" fontId="1" fillId="20" borderId="1" xfId="0" applyNumberFormat="1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7">
    <cellStyle name="Bad" xfId="6" builtinId="27"/>
    <cellStyle name="Bad 2" xfId="3" xr:uid="{87E13064-B662-534B-9B5D-8BEAB39282EA}"/>
    <cellStyle name="Good" xfId="1" builtinId="26"/>
    <cellStyle name="Good 2" xfId="4" xr:uid="{31D80D6A-1366-734D-A06C-244214DD1558}"/>
    <cellStyle name="Neutral" xfId="5" builtinId="28"/>
    <cellStyle name="Normal" xfId="0" builtinId="0"/>
    <cellStyle name="Normal 2" xfId="2" xr:uid="{37801CD2-F3CF-5E4E-8C0B-0FDB21EF745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700"/>
      <color rgb="FF905096"/>
      <color rgb="FFFF8836"/>
      <color rgb="FFFF6D55"/>
      <color rgb="FFF65A6F"/>
      <color rgb="FFDB5184"/>
      <color rgb="FFB84F91"/>
      <color rgb="FF6650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eckert/Documents/HBOI/Bioinformatics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vcom"/>
    </sheetNames>
    <definedNames>
      <definedName name="revco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D463-F27C-7C4C-82B0-B356F096AA08}">
  <dimension ref="A1:R227"/>
  <sheetViews>
    <sheetView workbookViewId="0">
      <selection activeCell="T9" sqref="T9"/>
    </sheetView>
  </sheetViews>
  <sheetFormatPr baseColWidth="10" defaultColWidth="11.5703125" defaultRowHeight="16"/>
  <cols>
    <col min="1" max="1" width="8.140625" bestFit="1" customWidth="1"/>
    <col min="2" max="2" width="13.7109375" customWidth="1"/>
    <col min="3" max="3" width="6.28515625" customWidth="1"/>
    <col min="4" max="4" width="14.7109375" bestFit="1" customWidth="1"/>
    <col min="5" max="5" width="14.85546875" customWidth="1"/>
    <col min="6" max="6" width="16.28515625" customWidth="1"/>
    <col min="7" max="7" width="6.85546875" customWidth="1"/>
    <col min="8" max="8" width="22.5703125" customWidth="1"/>
    <col min="9" max="9" width="12" customWidth="1"/>
    <col min="10" max="10" width="12.5703125" customWidth="1"/>
    <col min="11" max="11" width="7.140625" customWidth="1"/>
    <col min="12" max="12" width="7" customWidth="1"/>
    <col min="13" max="13" width="10" customWidth="1"/>
    <col min="14" max="14" width="11.28515625" bestFit="1" customWidth="1"/>
    <col min="15" max="15" width="7.85546875" bestFit="1" customWidth="1"/>
    <col min="16" max="16" width="8" bestFit="1" customWidth="1"/>
    <col min="17" max="17" width="8.5703125" bestFit="1" customWidth="1"/>
    <col min="18" max="18" width="8.140625" bestFit="1" customWidth="1"/>
    <col min="19" max="19" width="14.85546875" bestFit="1" customWidth="1"/>
    <col min="21" max="21" width="7.140625" bestFit="1" customWidth="1"/>
    <col min="22" max="22" width="7" bestFit="1" customWidth="1"/>
    <col min="23" max="23" width="10" bestFit="1" customWidth="1"/>
    <col min="24" max="24" width="8.85546875" bestFit="1" customWidth="1"/>
    <col min="25" max="25" width="6.42578125" bestFit="1" customWidth="1"/>
    <col min="26" max="26" width="3" bestFit="1" customWidth="1"/>
  </cols>
  <sheetData>
    <row r="1" spans="1:18" ht="17" thickBot="1">
      <c r="A1" s="271" t="s">
        <v>3</v>
      </c>
      <c r="B1" s="272" t="s">
        <v>0</v>
      </c>
      <c r="C1" s="272" t="s">
        <v>1</v>
      </c>
      <c r="D1" s="272" t="s">
        <v>359</v>
      </c>
      <c r="E1" s="272" t="s">
        <v>360</v>
      </c>
      <c r="F1" s="272" t="s">
        <v>361</v>
      </c>
      <c r="G1" s="272" t="s">
        <v>362</v>
      </c>
      <c r="H1" s="330" t="s">
        <v>2</v>
      </c>
      <c r="I1" s="330" t="s">
        <v>363</v>
      </c>
      <c r="J1" s="330" t="s">
        <v>364</v>
      </c>
      <c r="K1" s="272" t="s">
        <v>365</v>
      </c>
      <c r="L1" s="272" t="s">
        <v>366</v>
      </c>
      <c r="M1" s="272" t="s">
        <v>367</v>
      </c>
      <c r="N1" s="273" t="s">
        <v>368</v>
      </c>
      <c r="O1" s="272" t="s">
        <v>215</v>
      </c>
      <c r="P1" s="272" t="s">
        <v>216</v>
      </c>
      <c r="Q1" s="272" t="s">
        <v>217</v>
      </c>
      <c r="R1" s="273" t="s">
        <v>218</v>
      </c>
    </row>
    <row r="2" spans="1:18" ht="17" thickTop="1">
      <c r="A2" s="331" t="s">
        <v>234</v>
      </c>
      <c r="B2" s="332" t="s">
        <v>369</v>
      </c>
      <c r="C2" s="333">
        <v>1</v>
      </c>
      <c r="D2" s="334" t="s">
        <v>370</v>
      </c>
      <c r="E2" s="334" t="s">
        <v>371</v>
      </c>
      <c r="F2" s="335">
        <v>44720</v>
      </c>
      <c r="G2" s="336">
        <v>0.42499999999999999</v>
      </c>
      <c r="H2" s="217" t="s">
        <v>372</v>
      </c>
      <c r="I2" s="333">
        <v>26.710432999999998</v>
      </c>
      <c r="J2" s="333">
        <v>-80.015816999999998</v>
      </c>
      <c r="K2" s="334">
        <v>59</v>
      </c>
      <c r="L2" s="337">
        <f>CONVERT(K2,"ft","m")</f>
        <v>17.9832</v>
      </c>
      <c r="M2" s="334">
        <v>301</v>
      </c>
      <c r="N2" s="338"/>
      <c r="O2" s="256"/>
      <c r="P2" s="256"/>
      <c r="Q2" s="256"/>
      <c r="R2" s="224"/>
    </row>
    <row r="3" spans="1:18">
      <c r="A3" s="331" t="s">
        <v>235</v>
      </c>
      <c r="B3" s="332" t="s">
        <v>373</v>
      </c>
      <c r="C3" s="333">
        <v>2</v>
      </c>
      <c r="D3" s="334" t="s">
        <v>370</v>
      </c>
      <c r="E3" s="334" t="s">
        <v>371</v>
      </c>
      <c r="F3" s="335">
        <v>44720</v>
      </c>
      <c r="G3" s="336">
        <v>0.43194444444444446</v>
      </c>
      <c r="H3" s="217" t="s">
        <v>372</v>
      </c>
      <c r="I3" s="333">
        <v>26.710432999999998</v>
      </c>
      <c r="J3" s="333">
        <v>-80.015816999999998</v>
      </c>
      <c r="K3" s="334">
        <v>53</v>
      </c>
      <c r="L3" s="337">
        <f t="shared" ref="L3:L66" si="0">CONVERT(K3,"ft","m")</f>
        <v>16.154399999999999</v>
      </c>
      <c r="M3" s="334">
        <v>302</v>
      </c>
      <c r="N3" s="338"/>
      <c r="O3" s="205"/>
      <c r="P3" s="256"/>
      <c r="Q3" s="205"/>
      <c r="R3" s="206"/>
    </row>
    <row r="4" spans="1:18">
      <c r="A4" s="331" t="s">
        <v>236</v>
      </c>
      <c r="B4" s="332" t="s">
        <v>374</v>
      </c>
      <c r="C4" s="333">
        <v>3</v>
      </c>
      <c r="D4" s="334" t="s">
        <v>370</v>
      </c>
      <c r="E4" s="334" t="s">
        <v>371</v>
      </c>
      <c r="F4" s="335">
        <v>44720</v>
      </c>
      <c r="G4" s="336">
        <v>0.4368055555555555</v>
      </c>
      <c r="H4" s="217" t="s">
        <v>372</v>
      </c>
      <c r="I4" s="333">
        <v>26.710432999999998</v>
      </c>
      <c r="J4" s="333">
        <v>-80.015816999999998</v>
      </c>
      <c r="K4" s="334">
        <v>57</v>
      </c>
      <c r="L4" s="337">
        <f t="shared" si="0"/>
        <v>17.3736</v>
      </c>
      <c r="M4" s="334">
        <v>303</v>
      </c>
      <c r="N4" s="338"/>
      <c r="O4" s="205"/>
      <c r="P4" s="256"/>
      <c r="Q4" s="205"/>
      <c r="R4" s="206"/>
    </row>
    <row r="5" spans="1:18">
      <c r="A5" s="331" t="s">
        <v>237</v>
      </c>
      <c r="B5" s="332" t="s">
        <v>375</v>
      </c>
      <c r="C5" s="333">
        <v>4</v>
      </c>
      <c r="D5" s="334" t="s">
        <v>370</v>
      </c>
      <c r="E5" s="334" t="s">
        <v>371</v>
      </c>
      <c r="F5" s="335">
        <v>44720</v>
      </c>
      <c r="G5" s="336">
        <v>0.44027777777777777</v>
      </c>
      <c r="H5" s="217" t="s">
        <v>372</v>
      </c>
      <c r="I5" s="333">
        <v>26.710432999999998</v>
      </c>
      <c r="J5" s="333">
        <v>-80.015816999999998</v>
      </c>
      <c r="K5" s="334">
        <v>54</v>
      </c>
      <c r="L5" s="337">
        <f t="shared" si="0"/>
        <v>16.459199999999999</v>
      </c>
      <c r="M5" s="334">
        <v>304</v>
      </c>
      <c r="N5" s="338"/>
      <c r="O5" s="205"/>
      <c r="P5" s="256"/>
      <c r="Q5" s="205"/>
      <c r="R5" s="206"/>
    </row>
    <row r="6" spans="1:18">
      <c r="A6" s="331" t="s">
        <v>238</v>
      </c>
      <c r="B6" s="332" t="s">
        <v>376</v>
      </c>
      <c r="C6" s="333">
        <v>5</v>
      </c>
      <c r="D6" s="334" t="s">
        <v>370</v>
      </c>
      <c r="E6" s="334" t="s">
        <v>371</v>
      </c>
      <c r="F6" s="335">
        <v>44720</v>
      </c>
      <c r="G6" s="336">
        <v>0.44166666666666665</v>
      </c>
      <c r="H6" s="217" t="s">
        <v>372</v>
      </c>
      <c r="I6" s="333">
        <v>26.710432999999998</v>
      </c>
      <c r="J6" s="333">
        <v>-80.015816999999998</v>
      </c>
      <c r="K6" s="334">
        <v>56</v>
      </c>
      <c r="L6" s="337">
        <f t="shared" si="0"/>
        <v>17.0688</v>
      </c>
      <c r="M6" s="334">
        <v>305</v>
      </c>
      <c r="N6" s="338"/>
      <c r="O6" s="205"/>
      <c r="P6" s="256"/>
      <c r="Q6" s="205"/>
      <c r="R6" s="206"/>
    </row>
    <row r="7" spans="1:18">
      <c r="A7" s="331" t="s">
        <v>239</v>
      </c>
      <c r="B7" s="332" t="s">
        <v>377</v>
      </c>
      <c r="C7" s="333">
        <v>6</v>
      </c>
      <c r="D7" s="334" t="s">
        <v>370</v>
      </c>
      <c r="E7" s="334" t="s">
        <v>371</v>
      </c>
      <c r="F7" s="335">
        <v>44720</v>
      </c>
      <c r="G7" s="336">
        <v>0.4465277777777778</v>
      </c>
      <c r="H7" s="217" t="s">
        <v>372</v>
      </c>
      <c r="I7" s="333">
        <v>26.710432999999998</v>
      </c>
      <c r="J7" s="333">
        <v>-80.015816999999998</v>
      </c>
      <c r="K7" s="334">
        <v>52</v>
      </c>
      <c r="L7" s="337">
        <f t="shared" si="0"/>
        <v>15.849600000000001</v>
      </c>
      <c r="M7" s="334">
        <v>306</v>
      </c>
      <c r="N7" s="338"/>
      <c r="O7" s="205"/>
      <c r="P7" s="256"/>
      <c r="Q7" s="205"/>
      <c r="R7" s="206"/>
    </row>
    <row r="8" spans="1:18">
      <c r="A8" s="331" t="s">
        <v>240</v>
      </c>
      <c r="B8" s="332" t="s">
        <v>378</v>
      </c>
      <c r="C8" s="333">
        <v>7</v>
      </c>
      <c r="D8" s="334" t="s">
        <v>370</v>
      </c>
      <c r="E8" s="334" t="s">
        <v>371</v>
      </c>
      <c r="F8" s="335">
        <v>44720</v>
      </c>
      <c r="G8" s="336">
        <v>0.45208333333333334</v>
      </c>
      <c r="H8" s="217" t="s">
        <v>372</v>
      </c>
      <c r="I8" s="333">
        <v>26.710432999999998</v>
      </c>
      <c r="J8" s="333">
        <v>-80.015816999999998</v>
      </c>
      <c r="K8" s="334">
        <v>51</v>
      </c>
      <c r="L8" s="337">
        <f t="shared" si="0"/>
        <v>15.5448</v>
      </c>
      <c r="M8" s="334">
        <v>307</v>
      </c>
      <c r="N8" s="338"/>
      <c r="O8" s="205"/>
      <c r="P8" s="256"/>
      <c r="Q8" s="205"/>
      <c r="R8" s="206"/>
    </row>
    <row r="9" spans="1:18">
      <c r="A9" s="331" t="s">
        <v>241</v>
      </c>
      <c r="B9" s="332" t="s">
        <v>379</v>
      </c>
      <c r="C9" s="333">
        <v>8</v>
      </c>
      <c r="D9" s="334" t="s">
        <v>370</v>
      </c>
      <c r="E9" s="334" t="s">
        <v>371</v>
      </c>
      <c r="F9" s="335">
        <v>44720</v>
      </c>
      <c r="G9" s="336">
        <v>0.45277777777777778</v>
      </c>
      <c r="H9" s="217" t="s">
        <v>372</v>
      </c>
      <c r="I9" s="333">
        <v>26.710432999999998</v>
      </c>
      <c r="J9" s="333">
        <v>-80.015816999999998</v>
      </c>
      <c r="K9" s="334">
        <v>52</v>
      </c>
      <c r="L9" s="337">
        <f t="shared" si="0"/>
        <v>15.849600000000001</v>
      </c>
      <c r="M9" s="334">
        <v>308</v>
      </c>
      <c r="N9" s="338"/>
      <c r="O9" s="205"/>
      <c r="P9" s="256"/>
      <c r="Q9" s="256"/>
      <c r="R9" s="206"/>
    </row>
    <row r="10" spans="1:18">
      <c r="A10" s="331" t="s">
        <v>242</v>
      </c>
      <c r="B10" s="332" t="s">
        <v>380</v>
      </c>
      <c r="C10" s="333">
        <v>9</v>
      </c>
      <c r="D10" s="334" t="s">
        <v>370</v>
      </c>
      <c r="E10" s="334" t="s">
        <v>371</v>
      </c>
      <c r="F10" s="335">
        <v>44720</v>
      </c>
      <c r="G10" s="336">
        <v>0.45416666666666666</v>
      </c>
      <c r="H10" s="217" t="s">
        <v>372</v>
      </c>
      <c r="I10" s="333">
        <v>26.710432999999998</v>
      </c>
      <c r="J10" s="333">
        <v>-80.015816999999998</v>
      </c>
      <c r="K10" s="334">
        <v>52</v>
      </c>
      <c r="L10" s="337">
        <f t="shared" si="0"/>
        <v>15.849600000000001</v>
      </c>
      <c r="M10" s="334">
        <v>309</v>
      </c>
      <c r="N10" s="338"/>
      <c r="O10" s="205"/>
      <c r="P10" s="256"/>
      <c r="Q10" s="205"/>
      <c r="R10" s="206"/>
    </row>
    <row r="11" spans="1:18">
      <c r="A11" s="331" t="s">
        <v>243</v>
      </c>
      <c r="B11" s="332" t="s">
        <v>381</v>
      </c>
      <c r="C11" s="333">
        <v>10</v>
      </c>
      <c r="D11" s="334" t="s">
        <v>370</v>
      </c>
      <c r="E11" s="334" t="s">
        <v>371</v>
      </c>
      <c r="F11" s="335">
        <v>44720</v>
      </c>
      <c r="G11" s="336">
        <v>0.45902777777777781</v>
      </c>
      <c r="H11" s="217" t="s">
        <v>372</v>
      </c>
      <c r="I11" s="333">
        <v>26.710432999999998</v>
      </c>
      <c r="J11" s="333">
        <v>-80.015816999999998</v>
      </c>
      <c r="K11" s="334">
        <v>54</v>
      </c>
      <c r="L11" s="337">
        <f t="shared" si="0"/>
        <v>16.459199999999999</v>
      </c>
      <c r="M11" s="334">
        <v>310</v>
      </c>
      <c r="N11" s="338"/>
      <c r="O11" s="205"/>
      <c r="P11" s="256"/>
      <c r="Q11" s="205"/>
      <c r="R11" s="206"/>
    </row>
    <row r="12" spans="1:18">
      <c r="A12" s="331" t="s">
        <v>244</v>
      </c>
      <c r="B12" s="332" t="s">
        <v>382</v>
      </c>
      <c r="C12" s="333">
        <v>11</v>
      </c>
      <c r="D12" s="334" t="s">
        <v>370</v>
      </c>
      <c r="E12" s="334" t="s">
        <v>383</v>
      </c>
      <c r="F12" s="335">
        <v>44720</v>
      </c>
      <c r="G12" s="336">
        <v>0.49791666666666662</v>
      </c>
      <c r="H12" s="217" t="s">
        <v>372</v>
      </c>
      <c r="I12" s="333">
        <v>26.6785</v>
      </c>
      <c r="J12" s="333">
        <v>-80.018249999999995</v>
      </c>
      <c r="K12" s="334">
        <v>53</v>
      </c>
      <c r="L12" s="337">
        <f t="shared" si="0"/>
        <v>16.154399999999999</v>
      </c>
      <c r="M12" s="334">
        <v>320</v>
      </c>
      <c r="N12" s="338"/>
      <c r="O12" s="205"/>
      <c r="P12" s="256"/>
      <c r="Q12" s="205"/>
      <c r="R12" s="206"/>
    </row>
    <row r="13" spans="1:18">
      <c r="A13" s="331" t="s">
        <v>245</v>
      </c>
      <c r="B13" s="332" t="s">
        <v>384</v>
      </c>
      <c r="C13" s="333">
        <v>12</v>
      </c>
      <c r="D13" s="334" t="s">
        <v>370</v>
      </c>
      <c r="E13" s="334" t="s">
        <v>383</v>
      </c>
      <c r="F13" s="335">
        <v>44720</v>
      </c>
      <c r="G13" s="336">
        <v>0.50069444444444444</v>
      </c>
      <c r="H13" s="217" t="s">
        <v>372</v>
      </c>
      <c r="I13" s="333">
        <v>26.6785</v>
      </c>
      <c r="J13" s="333">
        <v>-80.018249999999995</v>
      </c>
      <c r="K13" s="334">
        <v>53</v>
      </c>
      <c r="L13" s="337">
        <f t="shared" si="0"/>
        <v>16.154399999999999</v>
      </c>
      <c r="M13" s="334">
        <v>319</v>
      </c>
      <c r="N13" s="338"/>
      <c r="O13" s="205"/>
      <c r="P13" s="256"/>
      <c r="Q13" s="205"/>
      <c r="R13" s="206"/>
    </row>
    <row r="14" spans="1:18">
      <c r="A14" s="331" t="s">
        <v>246</v>
      </c>
      <c r="B14" s="332" t="s">
        <v>385</v>
      </c>
      <c r="C14" s="333">
        <v>13</v>
      </c>
      <c r="D14" s="334" t="s">
        <v>370</v>
      </c>
      <c r="E14" s="334" t="s">
        <v>383</v>
      </c>
      <c r="F14" s="335">
        <v>44720</v>
      </c>
      <c r="G14" s="336">
        <v>0.50277777777777777</v>
      </c>
      <c r="H14" s="217" t="s">
        <v>372</v>
      </c>
      <c r="I14" s="333">
        <v>26.6785</v>
      </c>
      <c r="J14" s="333">
        <v>-80.018249999999995</v>
      </c>
      <c r="K14" s="334">
        <v>51</v>
      </c>
      <c r="L14" s="337">
        <f t="shared" si="0"/>
        <v>15.5448</v>
      </c>
      <c r="M14" s="334">
        <v>318</v>
      </c>
      <c r="N14" s="338"/>
      <c r="O14" s="205"/>
      <c r="P14" s="256"/>
      <c r="Q14" s="205"/>
      <c r="R14" s="206"/>
    </row>
    <row r="15" spans="1:18">
      <c r="A15" s="331" t="s">
        <v>247</v>
      </c>
      <c r="B15" s="332" t="s">
        <v>386</v>
      </c>
      <c r="C15" s="333">
        <v>14</v>
      </c>
      <c r="D15" s="334" t="s">
        <v>370</v>
      </c>
      <c r="E15" s="334" t="s">
        <v>383</v>
      </c>
      <c r="F15" s="335">
        <v>44720</v>
      </c>
      <c r="G15" s="336">
        <v>0.50624999999999998</v>
      </c>
      <c r="H15" s="217" t="s">
        <v>372</v>
      </c>
      <c r="I15" s="333">
        <v>26.6785</v>
      </c>
      <c r="J15" s="333">
        <v>-80.018249999999995</v>
      </c>
      <c r="K15" s="334">
        <v>54</v>
      </c>
      <c r="L15" s="337">
        <f t="shared" si="0"/>
        <v>16.459199999999999</v>
      </c>
      <c r="M15" s="334">
        <v>317</v>
      </c>
      <c r="N15" s="338"/>
      <c r="O15" s="205"/>
      <c r="P15" s="256"/>
      <c r="Q15" s="205"/>
      <c r="R15" s="206"/>
    </row>
    <row r="16" spans="1:18">
      <c r="A16" s="331" t="s">
        <v>248</v>
      </c>
      <c r="B16" s="332" t="s">
        <v>387</v>
      </c>
      <c r="C16" s="333">
        <v>15</v>
      </c>
      <c r="D16" s="334" t="s">
        <v>370</v>
      </c>
      <c r="E16" s="334" t="s">
        <v>383</v>
      </c>
      <c r="F16" s="335">
        <v>44720</v>
      </c>
      <c r="G16" s="336">
        <v>0.51041666666666663</v>
      </c>
      <c r="H16" s="217" t="s">
        <v>372</v>
      </c>
      <c r="I16" s="333">
        <v>26.6785</v>
      </c>
      <c r="J16" s="333">
        <v>-80.018249999999995</v>
      </c>
      <c r="K16" s="334">
        <v>52</v>
      </c>
      <c r="L16" s="337">
        <f t="shared" si="0"/>
        <v>15.849600000000001</v>
      </c>
      <c r="M16" s="334">
        <v>316</v>
      </c>
      <c r="N16" s="338"/>
      <c r="O16" s="205"/>
      <c r="P16" s="256"/>
      <c r="Q16" s="256"/>
      <c r="R16" s="206"/>
    </row>
    <row r="17" spans="1:18">
      <c r="A17" s="331" t="s">
        <v>249</v>
      </c>
      <c r="B17" s="332" t="s">
        <v>388</v>
      </c>
      <c r="C17" s="333">
        <v>16</v>
      </c>
      <c r="D17" s="334" t="s">
        <v>370</v>
      </c>
      <c r="E17" s="334" t="s">
        <v>383</v>
      </c>
      <c r="F17" s="335">
        <v>44720</v>
      </c>
      <c r="G17" s="336">
        <v>0.5131944444444444</v>
      </c>
      <c r="H17" s="217" t="s">
        <v>372</v>
      </c>
      <c r="I17" s="333">
        <v>26.6785</v>
      </c>
      <c r="J17" s="333">
        <v>-80.018249999999995</v>
      </c>
      <c r="K17" s="334">
        <v>52</v>
      </c>
      <c r="L17" s="337">
        <f t="shared" si="0"/>
        <v>15.849600000000001</v>
      </c>
      <c r="M17" s="334">
        <v>321</v>
      </c>
      <c r="N17" s="338"/>
      <c r="O17" s="205"/>
      <c r="P17" s="256"/>
      <c r="Q17" s="205"/>
      <c r="R17" s="206"/>
    </row>
    <row r="18" spans="1:18">
      <c r="A18" s="331" t="s">
        <v>250</v>
      </c>
      <c r="B18" s="332" t="s">
        <v>389</v>
      </c>
      <c r="C18" s="333">
        <v>17</v>
      </c>
      <c r="D18" s="334" t="s">
        <v>370</v>
      </c>
      <c r="E18" s="334" t="s">
        <v>383</v>
      </c>
      <c r="F18" s="335">
        <v>44720</v>
      </c>
      <c r="G18" s="336">
        <v>0.51597222222222217</v>
      </c>
      <c r="H18" s="217" t="s">
        <v>372</v>
      </c>
      <c r="I18" s="333">
        <v>26.6785</v>
      </c>
      <c r="J18" s="333">
        <v>-80.018249999999995</v>
      </c>
      <c r="K18" s="334">
        <v>52</v>
      </c>
      <c r="L18" s="337">
        <f t="shared" si="0"/>
        <v>15.849600000000001</v>
      </c>
      <c r="M18" s="334">
        <v>322</v>
      </c>
      <c r="N18" s="338"/>
      <c r="O18" s="205"/>
      <c r="P18" s="256"/>
      <c r="Q18" s="205"/>
      <c r="R18" s="206"/>
    </row>
    <row r="19" spans="1:18">
      <c r="A19" s="331" t="s">
        <v>251</v>
      </c>
      <c r="B19" s="332" t="s">
        <v>390</v>
      </c>
      <c r="C19" s="333">
        <v>18</v>
      </c>
      <c r="D19" s="334" t="s">
        <v>370</v>
      </c>
      <c r="E19" s="334" t="s">
        <v>383</v>
      </c>
      <c r="F19" s="335">
        <v>44720</v>
      </c>
      <c r="G19" s="336">
        <v>0.5180555555555556</v>
      </c>
      <c r="H19" s="217" t="s">
        <v>372</v>
      </c>
      <c r="I19" s="333">
        <v>26.6785</v>
      </c>
      <c r="J19" s="333">
        <v>-80.018249999999995</v>
      </c>
      <c r="K19" s="334">
        <v>53</v>
      </c>
      <c r="L19" s="337">
        <f t="shared" si="0"/>
        <v>16.154399999999999</v>
      </c>
      <c r="M19" s="334">
        <v>323</v>
      </c>
      <c r="N19" s="338"/>
      <c r="O19" s="205"/>
      <c r="P19" s="256"/>
      <c r="Q19" s="205"/>
      <c r="R19" s="206"/>
    </row>
    <row r="20" spans="1:18">
      <c r="A20" s="331" t="s">
        <v>252</v>
      </c>
      <c r="B20" s="332" t="s">
        <v>391</v>
      </c>
      <c r="C20" s="333">
        <v>19</v>
      </c>
      <c r="D20" s="334" t="s">
        <v>370</v>
      </c>
      <c r="E20" s="334" t="s">
        <v>383</v>
      </c>
      <c r="F20" s="335">
        <v>44720</v>
      </c>
      <c r="G20" s="336">
        <v>0.51944444444444449</v>
      </c>
      <c r="H20" s="217" t="s">
        <v>372</v>
      </c>
      <c r="I20" s="333">
        <v>26.6785</v>
      </c>
      <c r="J20" s="333">
        <v>-80.018249999999995</v>
      </c>
      <c r="K20" s="334">
        <v>51</v>
      </c>
      <c r="L20" s="337">
        <f t="shared" si="0"/>
        <v>15.5448</v>
      </c>
      <c r="M20" s="334">
        <v>324</v>
      </c>
      <c r="N20" s="338"/>
      <c r="O20" s="205"/>
      <c r="P20" s="256"/>
      <c r="Q20" s="205"/>
      <c r="R20" s="206"/>
    </row>
    <row r="21" spans="1:18">
      <c r="A21" s="331" t="s">
        <v>253</v>
      </c>
      <c r="B21" s="332" t="s">
        <v>392</v>
      </c>
      <c r="C21" s="333">
        <v>20</v>
      </c>
      <c r="D21" s="334" t="s">
        <v>370</v>
      </c>
      <c r="E21" s="334" t="s">
        <v>383</v>
      </c>
      <c r="F21" s="335">
        <v>44720</v>
      </c>
      <c r="G21" s="336">
        <v>0.52500000000000002</v>
      </c>
      <c r="H21" s="217" t="s">
        <v>372</v>
      </c>
      <c r="I21" s="333">
        <v>26.6785</v>
      </c>
      <c r="J21" s="333">
        <v>-80.018249999999995</v>
      </c>
      <c r="K21" s="334">
        <v>55</v>
      </c>
      <c r="L21" s="337">
        <f t="shared" si="0"/>
        <v>16.763999999999999</v>
      </c>
      <c r="M21" s="334">
        <v>325</v>
      </c>
      <c r="N21" s="338" t="s">
        <v>393</v>
      </c>
      <c r="O21" s="205"/>
      <c r="P21" s="256"/>
      <c r="Q21" s="205"/>
      <c r="R21" s="206"/>
    </row>
    <row r="22" spans="1:18">
      <c r="A22" s="331" t="s">
        <v>254</v>
      </c>
      <c r="B22" s="332" t="s">
        <v>394</v>
      </c>
      <c r="C22" s="333">
        <v>21</v>
      </c>
      <c r="D22" s="334" t="s">
        <v>370</v>
      </c>
      <c r="E22" s="334" t="s">
        <v>395</v>
      </c>
      <c r="F22" s="335">
        <v>44720</v>
      </c>
      <c r="G22" s="336">
        <v>0.56319444444444444</v>
      </c>
      <c r="H22" s="217" t="s">
        <v>372</v>
      </c>
      <c r="I22" s="333">
        <v>26.652387000000001</v>
      </c>
      <c r="J22" s="333">
        <v>-80.020681699999997</v>
      </c>
      <c r="K22" s="334">
        <v>47</v>
      </c>
      <c r="L22" s="337">
        <f t="shared" si="0"/>
        <v>14.3256</v>
      </c>
      <c r="M22" s="334">
        <v>311</v>
      </c>
      <c r="N22" s="338"/>
      <c r="O22" s="205"/>
      <c r="P22" s="256"/>
      <c r="Q22" s="205"/>
      <c r="R22" s="206"/>
    </row>
    <row r="23" spans="1:18">
      <c r="A23" s="331" t="s">
        <v>255</v>
      </c>
      <c r="B23" s="332" t="s">
        <v>396</v>
      </c>
      <c r="C23" s="333">
        <v>22</v>
      </c>
      <c r="D23" s="334" t="s">
        <v>370</v>
      </c>
      <c r="E23" s="334" t="s">
        <v>395</v>
      </c>
      <c r="F23" s="335">
        <v>44720</v>
      </c>
      <c r="G23" s="336">
        <v>0.56527777777777777</v>
      </c>
      <c r="H23" s="217" t="s">
        <v>372</v>
      </c>
      <c r="I23" s="333">
        <v>26.652387000000001</v>
      </c>
      <c r="J23" s="333">
        <v>-80.020681699999997</v>
      </c>
      <c r="K23" s="334">
        <v>52</v>
      </c>
      <c r="L23" s="337">
        <f t="shared" si="0"/>
        <v>15.849600000000001</v>
      </c>
      <c r="M23" s="334">
        <v>312</v>
      </c>
      <c r="N23" s="338"/>
      <c r="O23" s="205"/>
      <c r="P23" s="256"/>
      <c r="Q23" s="256"/>
      <c r="R23" s="206"/>
    </row>
    <row r="24" spans="1:18">
      <c r="A24" s="331" t="s">
        <v>256</v>
      </c>
      <c r="B24" s="332" t="s">
        <v>397</v>
      </c>
      <c r="C24" s="333">
        <v>23</v>
      </c>
      <c r="D24" s="334" t="s">
        <v>370</v>
      </c>
      <c r="E24" s="334" t="s">
        <v>395</v>
      </c>
      <c r="F24" s="335">
        <v>44720</v>
      </c>
      <c r="G24" s="336">
        <v>0.56666666666666665</v>
      </c>
      <c r="H24" s="217" t="s">
        <v>372</v>
      </c>
      <c r="I24" s="333">
        <v>26.652387000000001</v>
      </c>
      <c r="J24" s="333">
        <v>-80.020681699999997</v>
      </c>
      <c r="K24" s="334">
        <v>52</v>
      </c>
      <c r="L24" s="337">
        <f t="shared" si="0"/>
        <v>15.849600000000001</v>
      </c>
      <c r="M24" s="334">
        <v>313</v>
      </c>
      <c r="N24" s="338"/>
      <c r="O24" s="205"/>
      <c r="P24" s="256"/>
      <c r="Q24" s="205"/>
      <c r="R24" s="206"/>
    </row>
    <row r="25" spans="1:18">
      <c r="A25" s="331" t="s">
        <v>257</v>
      </c>
      <c r="B25" s="332" t="s">
        <v>398</v>
      </c>
      <c r="C25" s="333">
        <v>24</v>
      </c>
      <c r="D25" s="334" t="s">
        <v>370</v>
      </c>
      <c r="E25" s="334" t="s">
        <v>395</v>
      </c>
      <c r="F25" s="335">
        <v>44720</v>
      </c>
      <c r="G25" s="336">
        <v>0.57013888888888886</v>
      </c>
      <c r="H25" s="217" t="s">
        <v>372</v>
      </c>
      <c r="I25" s="333">
        <v>26.652387000000001</v>
      </c>
      <c r="J25" s="333">
        <v>-80.020681699999997</v>
      </c>
      <c r="K25" s="334">
        <v>53</v>
      </c>
      <c r="L25" s="337">
        <f t="shared" si="0"/>
        <v>16.154399999999999</v>
      </c>
      <c r="M25" s="334">
        <v>314</v>
      </c>
      <c r="N25" s="338"/>
      <c r="O25" s="205"/>
      <c r="P25" s="256"/>
      <c r="Q25" s="205"/>
      <c r="R25" s="206"/>
    </row>
    <row r="26" spans="1:18">
      <c r="A26" s="331" t="s">
        <v>258</v>
      </c>
      <c r="B26" s="332" t="s">
        <v>399</v>
      </c>
      <c r="C26" s="333">
        <v>25</v>
      </c>
      <c r="D26" s="334" t="s">
        <v>370</v>
      </c>
      <c r="E26" s="334" t="s">
        <v>395</v>
      </c>
      <c r="F26" s="335">
        <v>44720</v>
      </c>
      <c r="G26" s="336">
        <v>0.5708333333333333</v>
      </c>
      <c r="H26" s="217" t="s">
        <v>372</v>
      </c>
      <c r="I26" s="333">
        <v>26.652387000000001</v>
      </c>
      <c r="J26" s="333">
        <v>-80.020681699999997</v>
      </c>
      <c r="K26" s="334">
        <v>52</v>
      </c>
      <c r="L26" s="337">
        <f t="shared" si="0"/>
        <v>15.849600000000001</v>
      </c>
      <c r="M26" s="334">
        <v>315</v>
      </c>
      <c r="N26" s="338"/>
      <c r="O26" s="205"/>
      <c r="P26" s="256"/>
      <c r="Q26" s="205"/>
      <c r="R26" s="206"/>
    </row>
    <row r="27" spans="1:18">
      <c r="A27" s="331" t="s">
        <v>259</v>
      </c>
      <c r="B27" s="332" t="s">
        <v>400</v>
      </c>
      <c r="C27" s="333">
        <v>26</v>
      </c>
      <c r="D27" s="334" t="s">
        <v>370</v>
      </c>
      <c r="E27" s="334" t="s">
        <v>395</v>
      </c>
      <c r="F27" s="335">
        <v>44720</v>
      </c>
      <c r="G27" s="336">
        <v>0.57430555555555551</v>
      </c>
      <c r="H27" s="217" t="s">
        <v>372</v>
      </c>
      <c r="I27" s="333">
        <v>26.652387000000001</v>
      </c>
      <c r="J27" s="333">
        <v>-80.020681699999997</v>
      </c>
      <c r="K27" s="334">
        <v>51</v>
      </c>
      <c r="L27" s="337">
        <f t="shared" si="0"/>
        <v>15.5448</v>
      </c>
      <c r="M27" s="334">
        <v>331</v>
      </c>
      <c r="N27" s="338"/>
      <c r="O27" s="205"/>
      <c r="P27" s="256"/>
      <c r="Q27" s="205"/>
      <c r="R27" s="206"/>
    </row>
    <row r="28" spans="1:18">
      <c r="A28" s="331" t="s">
        <v>260</v>
      </c>
      <c r="B28" s="332" t="s">
        <v>401</v>
      </c>
      <c r="C28" s="333">
        <v>27</v>
      </c>
      <c r="D28" s="334" t="s">
        <v>370</v>
      </c>
      <c r="E28" s="334" t="s">
        <v>395</v>
      </c>
      <c r="F28" s="335">
        <v>44720</v>
      </c>
      <c r="G28" s="336">
        <v>0.5756944444444444</v>
      </c>
      <c r="H28" s="217" t="s">
        <v>372</v>
      </c>
      <c r="I28" s="333">
        <v>26.652387000000001</v>
      </c>
      <c r="J28" s="333">
        <v>-80.020681699999997</v>
      </c>
      <c r="K28" s="334">
        <v>49</v>
      </c>
      <c r="L28" s="337">
        <f t="shared" si="0"/>
        <v>14.9352</v>
      </c>
      <c r="M28" s="334">
        <v>332</v>
      </c>
      <c r="N28" s="338"/>
      <c r="O28" s="205"/>
      <c r="P28" s="256"/>
      <c r="Q28" s="205"/>
      <c r="R28" s="206"/>
    </row>
    <row r="29" spans="1:18">
      <c r="A29" s="331" t="s">
        <v>261</v>
      </c>
      <c r="B29" s="332" t="s">
        <v>402</v>
      </c>
      <c r="C29" s="333">
        <v>28</v>
      </c>
      <c r="D29" s="334" t="s">
        <v>370</v>
      </c>
      <c r="E29" s="334" t="s">
        <v>395</v>
      </c>
      <c r="F29" s="335">
        <v>44720</v>
      </c>
      <c r="G29" s="336">
        <v>0.57916666666666672</v>
      </c>
      <c r="H29" s="217" t="s">
        <v>372</v>
      </c>
      <c r="I29" s="333">
        <v>26.652387000000001</v>
      </c>
      <c r="J29" s="333">
        <v>-80.020681699999997</v>
      </c>
      <c r="K29" s="334">
        <v>50</v>
      </c>
      <c r="L29" s="337">
        <f t="shared" si="0"/>
        <v>15.24</v>
      </c>
      <c r="M29" s="334">
        <v>333</v>
      </c>
      <c r="N29" s="338"/>
      <c r="O29" s="205"/>
      <c r="P29" s="256"/>
      <c r="Q29" s="205"/>
      <c r="R29" s="206"/>
    </row>
    <row r="30" spans="1:18">
      <c r="A30" s="331" t="s">
        <v>262</v>
      </c>
      <c r="B30" s="332" t="s">
        <v>403</v>
      </c>
      <c r="C30" s="333">
        <v>29</v>
      </c>
      <c r="D30" s="334" t="s">
        <v>370</v>
      </c>
      <c r="E30" s="334" t="s">
        <v>395</v>
      </c>
      <c r="F30" s="335">
        <v>44720</v>
      </c>
      <c r="G30" s="336">
        <v>0.5805555555555556</v>
      </c>
      <c r="H30" s="217" t="s">
        <v>372</v>
      </c>
      <c r="I30" s="333">
        <v>26.652387000000001</v>
      </c>
      <c r="J30" s="333">
        <v>-80.020681699999997</v>
      </c>
      <c r="K30" s="334">
        <v>49</v>
      </c>
      <c r="L30" s="337">
        <f t="shared" si="0"/>
        <v>14.9352</v>
      </c>
      <c r="M30" s="334">
        <v>334</v>
      </c>
      <c r="N30" s="338"/>
      <c r="O30" s="205"/>
      <c r="P30" s="256"/>
      <c r="Q30" s="256"/>
      <c r="R30" s="206"/>
    </row>
    <row r="31" spans="1:18">
      <c r="A31" s="331" t="s">
        <v>263</v>
      </c>
      <c r="B31" s="332" t="s">
        <v>404</v>
      </c>
      <c r="C31" s="333">
        <v>30</v>
      </c>
      <c r="D31" s="334" t="s">
        <v>370</v>
      </c>
      <c r="E31" s="334" t="s">
        <v>395</v>
      </c>
      <c r="F31" s="335">
        <v>44720</v>
      </c>
      <c r="G31" s="336">
        <v>0.58402777777777781</v>
      </c>
      <c r="H31" s="217" t="s">
        <v>372</v>
      </c>
      <c r="I31" s="333">
        <v>26.652387000000001</v>
      </c>
      <c r="J31" s="333">
        <v>-80.020681699999997</v>
      </c>
      <c r="K31" s="334">
        <v>48</v>
      </c>
      <c r="L31" s="337">
        <f t="shared" si="0"/>
        <v>14.6304</v>
      </c>
      <c r="M31" s="334">
        <v>335</v>
      </c>
      <c r="N31" s="338"/>
      <c r="O31" s="205"/>
      <c r="P31" s="256"/>
      <c r="Q31" s="205"/>
      <c r="R31" s="206"/>
    </row>
    <row r="32" spans="1:18">
      <c r="A32" s="331" t="s">
        <v>264</v>
      </c>
      <c r="B32" s="332" t="s">
        <v>405</v>
      </c>
      <c r="C32" s="333">
        <v>31</v>
      </c>
      <c r="D32" s="334" t="s">
        <v>406</v>
      </c>
      <c r="E32" s="334" t="s">
        <v>407</v>
      </c>
      <c r="F32" s="335">
        <v>44722</v>
      </c>
      <c r="G32" s="336">
        <v>0.39444444444444443</v>
      </c>
      <c r="H32" s="217" t="s">
        <v>372</v>
      </c>
      <c r="I32" s="333">
        <v>26.897735000000001</v>
      </c>
      <c r="J32" s="333">
        <v>-80.016383000000005</v>
      </c>
      <c r="K32" s="334">
        <v>68</v>
      </c>
      <c r="L32" s="337">
        <f t="shared" si="0"/>
        <v>20.726400000000002</v>
      </c>
      <c r="M32" s="334">
        <v>326</v>
      </c>
      <c r="N32" s="338"/>
      <c r="O32" s="205"/>
      <c r="P32" s="256"/>
      <c r="Q32" s="205"/>
      <c r="R32" s="206"/>
    </row>
    <row r="33" spans="1:18">
      <c r="A33" s="331" t="s">
        <v>265</v>
      </c>
      <c r="B33" s="332" t="s">
        <v>408</v>
      </c>
      <c r="C33" s="333">
        <v>32</v>
      </c>
      <c r="D33" s="334" t="s">
        <v>406</v>
      </c>
      <c r="E33" s="334" t="s">
        <v>407</v>
      </c>
      <c r="F33" s="335">
        <v>44722</v>
      </c>
      <c r="G33" s="336">
        <v>0.39513888888888887</v>
      </c>
      <c r="H33" s="217" t="s">
        <v>372</v>
      </c>
      <c r="I33" s="333">
        <v>26.897735000000001</v>
      </c>
      <c r="J33" s="333">
        <v>-80.016383000000005</v>
      </c>
      <c r="K33" s="334">
        <v>68</v>
      </c>
      <c r="L33" s="337">
        <f t="shared" si="0"/>
        <v>20.726400000000002</v>
      </c>
      <c r="M33" s="334">
        <v>327</v>
      </c>
      <c r="N33" s="338"/>
      <c r="O33" s="205"/>
      <c r="P33" s="256"/>
      <c r="Q33" s="205"/>
      <c r="R33" s="206"/>
    </row>
    <row r="34" spans="1:18">
      <c r="A34" s="331" t="s">
        <v>266</v>
      </c>
      <c r="B34" s="332" t="s">
        <v>409</v>
      </c>
      <c r="C34" s="333">
        <v>33</v>
      </c>
      <c r="D34" s="334" t="s">
        <v>406</v>
      </c>
      <c r="E34" s="334" t="s">
        <v>407</v>
      </c>
      <c r="F34" s="335">
        <v>44722</v>
      </c>
      <c r="G34" s="336">
        <v>0.39652777777777781</v>
      </c>
      <c r="H34" s="217" t="s">
        <v>372</v>
      </c>
      <c r="I34" s="333">
        <v>26.897735000000001</v>
      </c>
      <c r="J34" s="333">
        <v>-80.016383000000005</v>
      </c>
      <c r="K34" s="334">
        <v>68</v>
      </c>
      <c r="L34" s="337">
        <f t="shared" si="0"/>
        <v>20.726400000000002</v>
      </c>
      <c r="M34" s="334">
        <v>328</v>
      </c>
      <c r="N34" s="338"/>
      <c r="O34" s="205"/>
      <c r="P34" s="256"/>
      <c r="Q34" s="205"/>
      <c r="R34" s="206"/>
    </row>
    <row r="35" spans="1:18">
      <c r="A35" s="331" t="s">
        <v>267</v>
      </c>
      <c r="B35" s="332" t="s">
        <v>410</v>
      </c>
      <c r="C35" s="333">
        <v>34</v>
      </c>
      <c r="D35" s="334" t="s">
        <v>406</v>
      </c>
      <c r="E35" s="334" t="s">
        <v>407</v>
      </c>
      <c r="F35" s="335">
        <v>44722</v>
      </c>
      <c r="G35" s="336">
        <v>0.3979166666666667</v>
      </c>
      <c r="H35" s="217" t="s">
        <v>372</v>
      </c>
      <c r="I35" s="333">
        <v>26.897735000000001</v>
      </c>
      <c r="J35" s="333">
        <v>-80.016383000000005</v>
      </c>
      <c r="K35" s="334">
        <v>67</v>
      </c>
      <c r="L35" s="337">
        <f t="shared" si="0"/>
        <v>20.421600000000002</v>
      </c>
      <c r="M35" s="334">
        <v>329</v>
      </c>
      <c r="N35" s="338"/>
      <c r="O35" s="205"/>
      <c r="P35" s="256"/>
      <c r="Q35" s="205"/>
      <c r="R35" s="206"/>
    </row>
    <row r="36" spans="1:18">
      <c r="A36" s="331" t="s">
        <v>268</v>
      </c>
      <c r="B36" s="332" t="s">
        <v>411</v>
      </c>
      <c r="C36" s="333">
        <v>35</v>
      </c>
      <c r="D36" s="334" t="s">
        <v>406</v>
      </c>
      <c r="E36" s="334" t="s">
        <v>407</v>
      </c>
      <c r="F36" s="335">
        <v>44722</v>
      </c>
      <c r="G36" s="336">
        <v>0.39930555555555558</v>
      </c>
      <c r="H36" s="217" t="s">
        <v>372</v>
      </c>
      <c r="I36" s="333">
        <v>26.897735000000001</v>
      </c>
      <c r="J36" s="333">
        <v>-80.016383000000005</v>
      </c>
      <c r="K36" s="334">
        <v>68</v>
      </c>
      <c r="L36" s="337">
        <f t="shared" si="0"/>
        <v>20.726400000000002</v>
      </c>
      <c r="M36" s="334">
        <v>330</v>
      </c>
      <c r="N36" s="338"/>
      <c r="O36" s="205"/>
      <c r="P36" s="256"/>
      <c r="Q36" s="205"/>
      <c r="R36" s="206"/>
    </row>
    <row r="37" spans="1:18">
      <c r="A37" s="331" t="s">
        <v>269</v>
      </c>
      <c r="B37" s="332" t="s">
        <v>412</v>
      </c>
      <c r="C37" s="333">
        <v>36</v>
      </c>
      <c r="D37" s="334" t="s">
        <v>406</v>
      </c>
      <c r="E37" s="334" t="s">
        <v>407</v>
      </c>
      <c r="F37" s="335">
        <v>44722</v>
      </c>
      <c r="G37" s="336">
        <v>0.40208333333333335</v>
      </c>
      <c r="H37" s="217" t="s">
        <v>372</v>
      </c>
      <c r="I37" s="333">
        <v>26.897735000000001</v>
      </c>
      <c r="J37" s="333">
        <v>-80.016383000000005</v>
      </c>
      <c r="K37" s="334">
        <v>71</v>
      </c>
      <c r="L37" s="337">
        <f t="shared" si="0"/>
        <v>21.640799999999999</v>
      </c>
      <c r="M37" s="334">
        <v>341</v>
      </c>
      <c r="N37" s="338"/>
      <c r="O37" s="205"/>
      <c r="P37" s="256"/>
      <c r="Q37" s="256"/>
      <c r="R37" s="206"/>
    </row>
    <row r="38" spans="1:18">
      <c r="A38" s="331" t="s">
        <v>270</v>
      </c>
      <c r="B38" s="332" t="s">
        <v>413</v>
      </c>
      <c r="C38" s="333">
        <v>37</v>
      </c>
      <c r="D38" s="334" t="s">
        <v>406</v>
      </c>
      <c r="E38" s="334" t="s">
        <v>407</v>
      </c>
      <c r="F38" s="335">
        <v>44722</v>
      </c>
      <c r="G38" s="336">
        <v>0.40277777777777773</v>
      </c>
      <c r="H38" s="217" t="s">
        <v>372</v>
      </c>
      <c r="I38" s="333">
        <v>26.897735000000001</v>
      </c>
      <c r="J38" s="333">
        <v>-80.016383000000005</v>
      </c>
      <c r="K38" s="334">
        <v>71</v>
      </c>
      <c r="L38" s="337">
        <f t="shared" si="0"/>
        <v>21.640799999999999</v>
      </c>
      <c r="M38" s="334">
        <v>342</v>
      </c>
      <c r="N38" s="338"/>
      <c r="O38" s="205"/>
      <c r="P38" s="256"/>
      <c r="Q38" s="205"/>
      <c r="R38" s="206"/>
    </row>
    <row r="39" spans="1:18">
      <c r="A39" s="331" t="s">
        <v>271</v>
      </c>
      <c r="B39" s="332" t="s">
        <v>414</v>
      </c>
      <c r="C39" s="333">
        <v>38</v>
      </c>
      <c r="D39" s="334" t="s">
        <v>406</v>
      </c>
      <c r="E39" s="334" t="s">
        <v>407</v>
      </c>
      <c r="F39" s="335">
        <v>44722</v>
      </c>
      <c r="G39" s="336">
        <v>0.40347222222222223</v>
      </c>
      <c r="H39" s="217" t="s">
        <v>372</v>
      </c>
      <c r="I39" s="333">
        <v>26.897735000000001</v>
      </c>
      <c r="J39" s="333">
        <v>-80.016383000000005</v>
      </c>
      <c r="K39" s="334">
        <v>71</v>
      </c>
      <c r="L39" s="337">
        <f t="shared" si="0"/>
        <v>21.640799999999999</v>
      </c>
      <c r="M39" s="334">
        <v>343</v>
      </c>
      <c r="N39" s="338"/>
      <c r="O39" s="205"/>
      <c r="P39" s="256"/>
      <c r="Q39" s="205"/>
      <c r="R39" s="206"/>
    </row>
    <row r="40" spans="1:18">
      <c r="A40" s="331" t="s">
        <v>272</v>
      </c>
      <c r="B40" s="332" t="s">
        <v>415</v>
      </c>
      <c r="C40" s="333">
        <v>39</v>
      </c>
      <c r="D40" s="334" t="s">
        <v>406</v>
      </c>
      <c r="E40" s="334" t="s">
        <v>407</v>
      </c>
      <c r="F40" s="335">
        <v>44722</v>
      </c>
      <c r="G40" s="336">
        <v>0.40486111111111112</v>
      </c>
      <c r="H40" s="217" t="s">
        <v>372</v>
      </c>
      <c r="I40" s="333">
        <v>26.897735000000001</v>
      </c>
      <c r="J40" s="333">
        <v>-80.016383000000005</v>
      </c>
      <c r="K40" s="334">
        <v>69</v>
      </c>
      <c r="L40" s="337">
        <f t="shared" si="0"/>
        <v>21.031199999999998</v>
      </c>
      <c r="M40" s="334">
        <v>344</v>
      </c>
      <c r="N40" s="338"/>
      <c r="O40" s="205"/>
      <c r="P40" s="256"/>
      <c r="Q40" s="205"/>
      <c r="R40" s="206"/>
    </row>
    <row r="41" spans="1:18">
      <c r="A41" s="331" t="s">
        <v>273</v>
      </c>
      <c r="B41" s="332" t="s">
        <v>416</v>
      </c>
      <c r="C41" s="333">
        <v>40</v>
      </c>
      <c r="D41" s="334" t="s">
        <v>406</v>
      </c>
      <c r="E41" s="334" t="s">
        <v>407</v>
      </c>
      <c r="F41" s="335">
        <v>44722</v>
      </c>
      <c r="G41" s="336">
        <v>0.40625</v>
      </c>
      <c r="H41" s="217" t="s">
        <v>372</v>
      </c>
      <c r="I41" s="333">
        <v>26.897735000000001</v>
      </c>
      <c r="J41" s="333">
        <v>-80.016383000000005</v>
      </c>
      <c r="K41" s="334">
        <v>68</v>
      </c>
      <c r="L41" s="337">
        <f t="shared" si="0"/>
        <v>20.726400000000002</v>
      </c>
      <c r="M41" s="334">
        <v>345</v>
      </c>
      <c r="N41" s="338"/>
      <c r="O41" s="205"/>
      <c r="P41" s="256"/>
      <c r="Q41" s="205"/>
      <c r="R41" s="206"/>
    </row>
    <row r="42" spans="1:18">
      <c r="A42" s="331" t="s">
        <v>274</v>
      </c>
      <c r="B42" s="332" t="s">
        <v>417</v>
      </c>
      <c r="C42" s="333">
        <v>41</v>
      </c>
      <c r="D42" s="334" t="s">
        <v>406</v>
      </c>
      <c r="E42" s="334" t="s">
        <v>418</v>
      </c>
      <c r="F42" s="335">
        <v>44722</v>
      </c>
      <c r="G42" s="336">
        <v>0.43263888888888885</v>
      </c>
      <c r="H42" s="217" t="s">
        <v>372</v>
      </c>
      <c r="I42" s="333">
        <v>26.927444999999999</v>
      </c>
      <c r="J42" s="333">
        <v>-80.030100000000004</v>
      </c>
      <c r="K42" s="334">
        <v>70</v>
      </c>
      <c r="L42" s="337">
        <f t="shared" si="0"/>
        <v>21.335999999999999</v>
      </c>
      <c r="M42" s="334">
        <v>351</v>
      </c>
      <c r="N42" s="338"/>
      <c r="O42" s="205"/>
      <c r="P42" s="256"/>
      <c r="Q42" s="205"/>
      <c r="R42" s="206"/>
    </row>
    <row r="43" spans="1:18">
      <c r="A43" s="331" t="s">
        <v>275</v>
      </c>
      <c r="B43" s="332" t="s">
        <v>419</v>
      </c>
      <c r="C43" s="333">
        <v>42</v>
      </c>
      <c r="D43" s="334" t="s">
        <v>406</v>
      </c>
      <c r="E43" s="334" t="s">
        <v>418</v>
      </c>
      <c r="F43" s="335">
        <v>44722</v>
      </c>
      <c r="G43" s="336">
        <v>0.43472222222222223</v>
      </c>
      <c r="H43" s="217" t="s">
        <v>372</v>
      </c>
      <c r="I43" s="333">
        <v>26.927444999999999</v>
      </c>
      <c r="J43" s="333">
        <v>-80.030100000000004</v>
      </c>
      <c r="K43" s="334">
        <v>70</v>
      </c>
      <c r="L43" s="337">
        <f t="shared" si="0"/>
        <v>21.335999999999999</v>
      </c>
      <c r="M43" s="334">
        <v>352</v>
      </c>
      <c r="N43" s="338"/>
      <c r="O43" s="205"/>
      <c r="P43" s="256"/>
      <c r="Q43" s="205"/>
      <c r="R43" s="206"/>
    </row>
    <row r="44" spans="1:18">
      <c r="A44" s="331" t="s">
        <v>276</v>
      </c>
      <c r="B44" s="332" t="s">
        <v>420</v>
      </c>
      <c r="C44" s="333">
        <v>43</v>
      </c>
      <c r="D44" s="334" t="s">
        <v>406</v>
      </c>
      <c r="E44" s="334" t="s">
        <v>418</v>
      </c>
      <c r="F44" s="335">
        <v>44722</v>
      </c>
      <c r="G44" s="336">
        <v>0.43541666666666662</v>
      </c>
      <c r="H44" s="217" t="s">
        <v>372</v>
      </c>
      <c r="I44" s="333">
        <v>26.927444999999999</v>
      </c>
      <c r="J44" s="333">
        <v>-80.030100000000004</v>
      </c>
      <c r="K44" s="334">
        <v>72</v>
      </c>
      <c r="L44" s="337">
        <f t="shared" si="0"/>
        <v>21.945599999999999</v>
      </c>
      <c r="M44" s="334">
        <v>353</v>
      </c>
      <c r="N44" s="338"/>
      <c r="O44" s="205"/>
      <c r="P44" s="256"/>
      <c r="Q44" s="256"/>
      <c r="R44" s="206"/>
    </row>
    <row r="45" spans="1:18">
      <c r="A45" s="331" t="s">
        <v>277</v>
      </c>
      <c r="B45" s="332" t="s">
        <v>421</v>
      </c>
      <c r="C45" s="333">
        <v>44</v>
      </c>
      <c r="D45" s="334" t="s">
        <v>406</v>
      </c>
      <c r="E45" s="334" t="s">
        <v>418</v>
      </c>
      <c r="F45" s="335">
        <v>44722</v>
      </c>
      <c r="G45" s="336">
        <v>0.4381944444444445</v>
      </c>
      <c r="H45" s="217" t="s">
        <v>372</v>
      </c>
      <c r="I45" s="333">
        <v>26.927444999999999</v>
      </c>
      <c r="J45" s="333">
        <v>-80.030100000000004</v>
      </c>
      <c r="K45" s="334">
        <v>71</v>
      </c>
      <c r="L45" s="337">
        <f t="shared" si="0"/>
        <v>21.640799999999999</v>
      </c>
      <c r="M45" s="334">
        <v>354</v>
      </c>
      <c r="N45" s="338"/>
      <c r="O45" s="205"/>
      <c r="P45" s="256"/>
      <c r="Q45" s="205"/>
      <c r="R45" s="206"/>
    </row>
    <row r="46" spans="1:18">
      <c r="A46" s="331" t="s">
        <v>278</v>
      </c>
      <c r="B46" s="332" t="s">
        <v>422</v>
      </c>
      <c r="C46" s="333">
        <v>45</v>
      </c>
      <c r="D46" s="334" t="s">
        <v>406</v>
      </c>
      <c r="E46" s="334" t="s">
        <v>418</v>
      </c>
      <c r="F46" s="335">
        <v>44722</v>
      </c>
      <c r="G46" s="336">
        <v>0.44166666666666665</v>
      </c>
      <c r="H46" s="217" t="s">
        <v>372</v>
      </c>
      <c r="I46" s="333">
        <v>26.927444999999999</v>
      </c>
      <c r="J46" s="333">
        <v>-80.030100000000004</v>
      </c>
      <c r="K46" s="334">
        <v>72</v>
      </c>
      <c r="L46" s="337">
        <f t="shared" si="0"/>
        <v>21.945599999999999</v>
      </c>
      <c r="M46" s="334">
        <v>355</v>
      </c>
      <c r="N46" s="338"/>
      <c r="O46" s="205"/>
      <c r="P46" s="256"/>
      <c r="Q46" s="205"/>
      <c r="R46" s="206"/>
    </row>
    <row r="47" spans="1:18">
      <c r="A47" s="331" t="s">
        <v>279</v>
      </c>
      <c r="B47" s="332" t="s">
        <v>423</v>
      </c>
      <c r="C47" s="333">
        <v>46</v>
      </c>
      <c r="D47" s="334" t="s">
        <v>406</v>
      </c>
      <c r="E47" s="334" t="s">
        <v>418</v>
      </c>
      <c r="F47" s="335">
        <v>44722</v>
      </c>
      <c r="G47" s="336">
        <v>0.44375000000000003</v>
      </c>
      <c r="H47" s="217" t="s">
        <v>372</v>
      </c>
      <c r="I47" s="333">
        <v>26.927444999999999</v>
      </c>
      <c r="J47" s="333">
        <v>-80.030100000000004</v>
      </c>
      <c r="K47" s="334">
        <v>73</v>
      </c>
      <c r="L47" s="337">
        <f t="shared" si="0"/>
        <v>22.250399999999999</v>
      </c>
      <c r="M47" s="334">
        <v>356</v>
      </c>
      <c r="N47" s="338"/>
      <c r="O47" s="205"/>
      <c r="P47" s="256"/>
      <c r="Q47" s="205"/>
      <c r="R47" s="206"/>
    </row>
    <row r="48" spans="1:18">
      <c r="A48" s="331" t="s">
        <v>280</v>
      </c>
      <c r="B48" s="332" t="s">
        <v>424</v>
      </c>
      <c r="C48" s="333">
        <v>47</v>
      </c>
      <c r="D48" s="334" t="s">
        <v>406</v>
      </c>
      <c r="E48" s="334" t="s">
        <v>418</v>
      </c>
      <c r="F48" s="335">
        <v>44722</v>
      </c>
      <c r="G48" s="336">
        <v>0.4458333333333333</v>
      </c>
      <c r="H48" s="217" t="s">
        <v>372</v>
      </c>
      <c r="I48" s="333">
        <v>26.927444999999999</v>
      </c>
      <c r="J48" s="333">
        <v>-80.030100000000004</v>
      </c>
      <c r="K48" s="334">
        <v>73</v>
      </c>
      <c r="L48" s="337">
        <f t="shared" si="0"/>
        <v>22.250399999999999</v>
      </c>
      <c r="M48" s="334">
        <v>357</v>
      </c>
      <c r="N48" s="338"/>
      <c r="O48" s="205"/>
      <c r="P48" s="256"/>
      <c r="Q48" s="205"/>
      <c r="R48" s="206"/>
    </row>
    <row r="49" spans="1:18">
      <c r="A49" s="331" t="s">
        <v>281</v>
      </c>
      <c r="B49" s="332" t="s">
        <v>425</v>
      </c>
      <c r="C49" s="333">
        <v>48</v>
      </c>
      <c r="D49" s="334" t="s">
        <v>406</v>
      </c>
      <c r="E49" s="334" t="s">
        <v>418</v>
      </c>
      <c r="F49" s="335">
        <v>44722</v>
      </c>
      <c r="G49" s="336">
        <v>0.44722222222222219</v>
      </c>
      <c r="H49" s="217" t="s">
        <v>372</v>
      </c>
      <c r="I49" s="333">
        <v>26.927444999999999</v>
      </c>
      <c r="J49" s="333">
        <v>-80.030100000000004</v>
      </c>
      <c r="K49" s="334">
        <v>75</v>
      </c>
      <c r="L49" s="337">
        <f t="shared" si="0"/>
        <v>22.86</v>
      </c>
      <c r="M49" s="334">
        <v>358</v>
      </c>
      <c r="N49" s="338"/>
      <c r="O49" s="205"/>
      <c r="P49" s="256"/>
      <c r="Q49" s="205"/>
      <c r="R49" s="206"/>
    </row>
    <row r="50" spans="1:18">
      <c r="A50" s="331" t="s">
        <v>282</v>
      </c>
      <c r="B50" s="332" t="s">
        <v>426</v>
      </c>
      <c r="C50" s="333">
        <v>49</v>
      </c>
      <c r="D50" s="334" t="s">
        <v>406</v>
      </c>
      <c r="E50" s="334" t="s">
        <v>418</v>
      </c>
      <c r="F50" s="335">
        <v>44722</v>
      </c>
      <c r="G50" s="336">
        <v>0.44861111111111113</v>
      </c>
      <c r="H50" s="217" t="s">
        <v>372</v>
      </c>
      <c r="I50" s="333">
        <v>26.927444999999999</v>
      </c>
      <c r="J50" s="333">
        <v>-80.030100000000004</v>
      </c>
      <c r="K50" s="334">
        <v>72</v>
      </c>
      <c r="L50" s="337">
        <f t="shared" si="0"/>
        <v>21.945599999999999</v>
      </c>
      <c r="M50" s="334">
        <v>359</v>
      </c>
      <c r="N50" s="338"/>
      <c r="O50" s="205"/>
      <c r="P50" s="256"/>
      <c r="Q50" s="205"/>
      <c r="R50" s="206"/>
    </row>
    <row r="51" spans="1:18">
      <c r="A51" s="331" t="s">
        <v>283</v>
      </c>
      <c r="B51" s="332" t="s">
        <v>427</v>
      </c>
      <c r="C51" s="333">
        <v>50</v>
      </c>
      <c r="D51" s="334" t="s">
        <v>406</v>
      </c>
      <c r="E51" s="334" t="s">
        <v>418</v>
      </c>
      <c r="F51" s="335">
        <v>44722</v>
      </c>
      <c r="G51" s="336">
        <v>0.45</v>
      </c>
      <c r="H51" s="217" t="s">
        <v>372</v>
      </c>
      <c r="I51" s="333">
        <v>26.927444999999999</v>
      </c>
      <c r="J51" s="333">
        <v>-80.030100000000004</v>
      </c>
      <c r="K51" s="334">
        <v>73</v>
      </c>
      <c r="L51" s="337">
        <f t="shared" si="0"/>
        <v>22.250399999999999</v>
      </c>
      <c r="M51" s="334">
        <v>360</v>
      </c>
      <c r="N51" s="338"/>
      <c r="O51" s="205"/>
      <c r="P51" s="256"/>
      <c r="Q51" s="256"/>
      <c r="R51" s="206"/>
    </row>
    <row r="52" spans="1:18">
      <c r="A52" s="331" t="s">
        <v>284</v>
      </c>
      <c r="B52" s="332" t="s">
        <v>428</v>
      </c>
      <c r="C52" s="333">
        <v>51</v>
      </c>
      <c r="D52" s="334" t="s">
        <v>406</v>
      </c>
      <c r="E52" s="334" t="s">
        <v>429</v>
      </c>
      <c r="F52" s="335">
        <v>44722</v>
      </c>
      <c r="G52" s="336">
        <v>0.48333333333333334</v>
      </c>
      <c r="H52" s="217" t="s">
        <v>372</v>
      </c>
      <c r="I52" s="333">
        <v>26.94370833</v>
      </c>
      <c r="J52" s="333">
        <v>-80.021971669999999</v>
      </c>
      <c r="K52" s="334">
        <v>73</v>
      </c>
      <c r="L52" s="337">
        <f t="shared" si="0"/>
        <v>22.250399999999999</v>
      </c>
      <c r="M52" s="334">
        <v>346</v>
      </c>
      <c r="N52" s="338"/>
      <c r="O52" s="205"/>
      <c r="P52" s="256"/>
      <c r="Q52" s="205"/>
      <c r="R52" s="206"/>
    </row>
    <row r="53" spans="1:18">
      <c r="A53" s="331" t="s">
        <v>285</v>
      </c>
      <c r="B53" s="332" t="s">
        <v>430</v>
      </c>
      <c r="C53" s="333">
        <v>52</v>
      </c>
      <c r="D53" s="334" t="s">
        <v>406</v>
      </c>
      <c r="E53" s="334" t="s">
        <v>429</v>
      </c>
      <c r="F53" s="335">
        <v>44722</v>
      </c>
      <c r="G53" s="336">
        <v>0.48402777777777778</v>
      </c>
      <c r="H53" s="217" t="s">
        <v>372</v>
      </c>
      <c r="I53" s="333">
        <v>26.94370833</v>
      </c>
      <c r="J53" s="333">
        <v>-80.021971669999999</v>
      </c>
      <c r="K53" s="334">
        <v>73</v>
      </c>
      <c r="L53" s="337">
        <f t="shared" si="0"/>
        <v>22.250399999999999</v>
      </c>
      <c r="M53" s="334">
        <v>347</v>
      </c>
      <c r="N53" s="338"/>
      <c r="O53" s="205"/>
      <c r="P53" s="256"/>
      <c r="Q53" s="205"/>
      <c r="R53" s="206"/>
    </row>
    <row r="54" spans="1:18">
      <c r="A54" s="331" t="s">
        <v>286</v>
      </c>
      <c r="B54" s="332" t="s">
        <v>431</v>
      </c>
      <c r="C54" s="333">
        <v>53</v>
      </c>
      <c r="D54" s="334" t="s">
        <v>406</v>
      </c>
      <c r="E54" s="334" t="s">
        <v>429</v>
      </c>
      <c r="F54" s="335">
        <v>44722</v>
      </c>
      <c r="G54" s="336">
        <v>0.48472222222222222</v>
      </c>
      <c r="H54" s="217" t="s">
        <v>372</v>
      </c>
      <c r="I54" s="333">
        <v>26.94370833</v>
      </c>
      <c r="J54" s="333">
        <v>-80.021971669999999</v>
      </c>
      <c r="K54" s="334">
        <v>71</v>
      </c>
      <c r="L54" s="337">
        <f t="shared" si="0"/>
        <v>21.640799999999999</v>
      </c>
      <c r="M54" s="334">
        <v>348</v>
      </c>
      <c r="N54" s="338"/>
      <c r="O54" s="205"/>
      <c r="P54" s="256"/>
      <c r="Q54" s="205"/>
      <c r="R54" s="206"/>
    </row>
    <row r="55" spans="1:18">
      <c r="A55" s="331" t="s">
        <v>287</v>
      </c>
      <c r="B55" s="332" t="s">
        <v>432</v>
      </c>
      <c r="C55" s="333">
        <v>54</v>
      </c>
      <c r="D55" s="334" t="s">
        <v>406</v>
      </c>
      <c r="E55" s="334" t="s">
        <v>429</v>
      </c>
      <c r="F55" s="335">
        <v>44722</v>
      </c>
      <c r="G55" s="336">
        <v>0.48749999999999999</v>
      </c>
      <c r="H55" s="217" t="s">
        <v>372</v>
      </c>
      <c r="I55" s="333">
        <v>26.94370833</v>
      </c>
      <c r="J55" s="333">
        <v>-80.021971669999999</v>
      </c>
      <c r="K55" s="334">
        <v>73</v>
      </c>
      <c r="L55" s="337">
        <f t="shared" si="0"/>
        <v>22.250399999999999</v>
      </c>
      <c r="M55" s="334">
        <v>349</v>
      </c>
      <c r="N55" s="338"/>
      <c r="O55" s="205"/>
      <c r="P55" s="256"/>
      <c r="Q55" s="205"/>
      <c r="R55" s="206"/>
    </row>
    <row r="56" spans="1:18">
      <c r="A56" s="331" t="s">
        <v>288</v>
      </c>
      <c r="B56" s="332" t="s">
        <v>433</v>
      </c>
      <c r="C56" s="333">
        <v>55</v>
      </c>
      <c r="D56" s="334" t="s">
        <v>406</v>
      </c>
      <c r="E56" s="334" t="s">
        <v>429</v>
      </c>
      <c r="F56" s="335">
        <v>44722</v>
      </c>
      <c r="G56" s="336">
        <v>0.48819444444444443</v>
      </c>
      <c r="H56" s="217" t="s">
        <v>372</v>
      </c>
      <c r="I56" s="333">
        <v>26.94370833</v>
      </c>
      <c r="J56" s="333">
        <v>-80.021971669999999</v>
      </c>
      <c r="K56" s="334">
        <v>73</v>
      </c>
      <c r="L56" s="337">
        <f t="shared" si="0"/>
        <v>22.250399999999999</v>
      </c>
      <c r="M56" s="334">
        <v>350</v>
      </c>
      <c r="N56" s="338"/>
      <c r="O56" s="205"/>
      <c r="P56" s="256"/>
      <c r="Q56" s="205"/>
      <c r="R56" s="206"/>
    </row>
    <row r="57" spans="1:18">
      <c r="A57" s="331" t="s">
        <v>289</v>
      </c>
      <c r="B57" s="332" t="s">
        <v>434</v>
      </c>
      <c r="C57" s="333">
        <v>56</v>
      </c>
      <c r="D57" s="334" t="s">
        <v>406</v>
      </c>
      <c r="E57" s="334" t="s">
        <v>429</v>
      </c>
      <c r="F57" s="335">
        <v>44722</v>
      </c>
      <c r="G57" s="336">
        <v>0.48958333333333331</v>
      </c>
      <c r="H57" s="217" t="s">
        <v>372</v>
      </c>
      <c r="I57" s="333">
        <v>26.94370833</v>
      </c>
      <c r="J57" s="333">
        <v>-80.021971669999999</v>
      </c>
      <c r="K57" s="334">
        <v>74</v>
      </c>
      <c r="L57" s="337">
        <f t="shared" si="0"/>
        <v>22.555199999999999</v>
      </c>
      <c r="M57" s="334">
        <v>361</v>
      </c>
      <c r="N57" s="338"/>
      <c r="O57" s="205"/>
      <c r="P57" s="256"/>
      <c r="Q57" s="205"/>
      <c r="R57" s="206"/>
    </row>
    <row r="58" spans="1:18">
      <c r="A58" s="331" t="s">
        <v>290</v>
      </c>
      <c r="B58" s="332" t="s">
        <v>435</v>
      </c>
      <c r="C58" s="333">
        <v>57</v>
      </c>
      <c r="D58" s="334" t="s">
        <v>406</v>
      </c>
      <c r="E58" s="334" t="s">
        <v>429</v>
      </c>
      <c r="F58" s="335">
        <v>44722</v>
      </c>
      <c r="G58" s="336">
        <v>0.49236111111111108</v>
      </c>
      <c r="H58" s="217" t="s">
        <v>372</v>
      </c>
      <c r="I58" s="333">
        <v>26.94370833</v>
      </c>
      <c r="J58" s="333">
        <v>-80.021971669999999</v>
      </c>
      <c r="K58" s="334">
        <v>72</v>
      </c>
      <c r="L58" s="337">
        <f t="shared" si="0"/>
        <v>21.945599999999999</v>
      </c>
      <c r="M58" s="334">
        <v>362</v>
      </c>
      <c r="N58" s="338"/>
      <c r="O58" s="205"/>
      <c r="P58" s="256"/>
      <c r="Q58" s="256"/>
      <c r="R58" s="206"/>
    </row>
    <row r="59" spans="1:18">
      <c r="A59" s="331" t="s">
        <v>291</v>
      </c>
      <c r="B59" s="332" t="s">
        <v>436</v>
      </c>
      <c r="C59" s="333">
        <v>58</v>
      </c>
      <c r="D59" s="334" t="s">
        <v>406</v>
      </c>
      <c r="E59" s="334" t="s">
        <v>429</v>
      </c>
      <c r="F59" s="335">
        <v>44722</v>
      </c>
      <c r="G59" s="336">
        <v>0.49305555555555558</v>
      </c>
      <c r="H59" s="217" t="s">
        <v>372</v>
      </c>
      <c r="I59" s="333">
        <v>26.94370833</v>
      </c>
      <c r="J59" s="333">
        <v>-80.021971669999999</v>
      </c>
      <c r="K59" s="334">
        <v>74</v>
      </c>
      <c r="L59" s="337">
        <f t="shared" si="0"/>
        <v>22.555199999999999</v>
      </c>
      <c r="M59" s="334">
        <v>363</v>
      </c>
      <c r="N59" s="338"/>
      <c r="O59" s="205"/>
      <c r="P59" s="256"/>
      <c r="Q59" s="205"/>
      <c r="R59" s="206"/>
    </row>
    <row r="60" spans="1:18">
      <c r="A60" s="331" t="s">
        <v>292</v>
      </c>
      <c r="B60" s="332" t="s">
        <v>437</v>
      </c>
      <c r="C60" s="333">
        <v>59</v>
      </c>
      <c r="D60" s="334" t="s">
        <v>406</v>
      </c>
      <c r="E60" s="334" t="s">
        <v>429</v>
      </c>
      <c r="F60" s="335">
        <v>44722</v>
      </c>
      <c r="G60" s="336">
        <v>0.49444444444444446</v>
      </c>
      <c r="H60" s="217" t="s">
        <v>372</v>
      </c>
      <c r="I60" s="333">
        <v>26.94370833</v>
      </c>
      <c r="J60" s="333">
        <v>-80.021971669999999</v>
      </c>
      <c r="K60" s="334">
        <v>71</v>
      </c>
      <c r="L60" s="337">
        <f t="shared" si="0"/>
        <v>21.640799999999999</v>
      </c>
      <c r="M60" s="334">
        <v>364</v>
      </c>
      <c r="N60" s="338"/>
      <c r="O60" s="205"/>
      <c r="P60" s="256"/>
      <c r="Q60" s="205"/>
      <c r="R60" s="206"/>
    </row>
    <row r="61" spans="1:18">
      <c r="A61" s="331" t="s">
        <v>293</v>
      </c>
      <c r="B61" s="332" t="s">
        <v>438</v>
      </c>
      <c r="C61" s="333">
        <v>60</v>
      </c>
      <c r="D61" s="334" t="s">
        <v>406</v>
      </c>
      <c r="E61" s="334" t="s">
        <v>429</v>
      </c>
      <c r="F61" s="335">
        <v>44722</v>
      </c>
      <c r="G61" s="336">
        <v>0.49513888888888885</v>
      </c>
      <c r="H61" s="217" t="s">
        <v>372</v>
      </c>
      <c r="I61" s="333">
        <v>26.94370833</v>
      </c>
      <c r="J61" s="333">
        <v>-80.021971669999999</v>
      </c>
      <c r="K61" s="334">
        <v>71</v>
      </c>
      <c r="L61" s="337">
        <f t="shared" si="0"/>
        <v>21.640799999999999</v>
      </c>
      <c r="M61" s="334">
        <v>365</v>
      </c>
      <c r="N61" s="338"/>
      <c r="O61" s="205"/>
      <c r="P61" s="256"/>
      <c r="Q61" s="205"/>
      <c r="R61" s="206"/>
    </row>
    <row r="62" spans="1:18">
      <c r="A62" s="331" t="s">
        <v>294</v>
      </c>
      <c r="B62" s="332" t="s">
        <v>439</v>
      </c>
      <c r="C62" s="333">
        <v>61</v>
      </c>
      <c r="D62" s="334" t="s">
        <v>440</v>
      </c>
      <c r="E62" s="334" t="s">
        <v>441</v>
      </c>
      <c r="F62" s="335">
        <v>44735</v>
      </c>
      <c r="G62" s="336">
        <v>0.5229166666666667</v>
      </c>
      <c r="H62" s="217" t="s">
        <v>372</v>
      </c>
      <c r="I62" s="333">
        <v>27.121433329999999</v>
      </c>
      <c r="J62" s="333" t="s">
        <v>442</v>
      </c>
      <c r="K62" s="334">
        <v>17</v>
      </c>
      <c r="L62" s="337">
        <f t="shared" si="0"/>
        <v>5.1816000000000004</v>
      </c>
      <c r="M62" s="334">
        <v>391</v>
      </c>
      <c r="N62" s="338"/>
      <c r="O62" s="205"/>
      <c r="P62" s="256"/>
      <c r="Q62" s="205"/>
      <c r="R62" s="206"/>
    </row>
    <row r="63" spans="1:18">
      <c r="A63" s="331" t="s">
        <v>295</v>
      </c>
      <c r="B63" s="332" t="s">
        <v>443</v>
      </c>
      <c r="C63" s="333">
        <v>62</v>
      </c>
      <c r="D63" s="334" t="s">
        <v>440</v>
      </c>
      <c r="E63" s="334" t="s">
        <v>441</v>
      </c>
      <c r="F63" s="335">
        <v>44735</v>
      </c>
      <c r="G63" s="336">
        <v>0.52986111111111112</v>
      </c>
      <c r="H63" s="217" t="s">
        <v>372</v>
      </c>
      <c r="I63" s="333">
        <v>27.121433329999999</v>
      </c>
      <c r="J63" s="333" t="s">
        <v>442</v>
      </c>
      <c r="K63" s="334">
        <v>15</v>
      </c>
      <c r="L63" s="337">
        <f t="shared" si="0"/>
        <v>4.5720000000000001</v>
      </c>
      <c r="M63" s="334">
        <v>392</v>
      </c>
      <c r="N63" s="338"/>
      <c r="O63" s="205"/>
      <c r="P63" s="256"/>
      <c r="Q63" s="205"/>
      <c r="R63" s="206"/>
    </row>
    <row r="64" spans="1:18">
      <c r="A64" s="331" t="s">
        <v>296</v>
      </c>
      <c r="B64" s="332" t="s">
        <v>444</v>
      </c>
      <c r="C64" s="333">
        <v>63</v>
      </c>
      <c r="D64" s="334" t="s">
        <v>445</v>
      </c>
      <c r="E64" s="334" t="s">
        <v>446</v>
      </c>
      <c r="F64" s="335">
        <v>44776</v>
      </c>
      <c r="G64" s="336">
        <v>0.42222222222222222</v>
      </c>
      <c r="H64" s="217" t="s">
        <v>372</v>
      </c>
      <c r="I64" s="333">
        <v>26.136610000000001</v>
      </c>
      <c r="J64" s="333">
        <v>-80.097380000000001</v>
      </c>
      <c r="K64" s="334">
        <v>20</v>
      </c>
      <c r="L64" s="337">
        <f t="shared" si="0"/>
        <v>6.0960000000000001</v>
      </c>
      <c r="M64" s="334">
        <v>420</v>
      </c>
      <c r="N64" s="338"/>
      <c r="O64" s="205"/>
      <c r="P64" s="256"/>
      <c r="Q64" s="205"/>
      <c r="R64" s="206"/>
    </row>
    <row r="65" spans="1:18">
      <c r="A65" s="331" t="s">
        <v>297</v>
      </c>
      <c r="B65" s="332" t="s">
        <v>447</v>
      </c>
      <c r="C65" s="333">
        <v>64</v>
      </c>
      <c r="D65" s="334" t="s">
        <v>445</v>
      </c>
      <c r="E65" s="334" t="s">
        <v>446</v>
      </c>
      <c r="F65" s="335">
        <v>44776</v>
      </c>
      <c r="G65" s="336">
        <v>0.42569444444444443</v>
      </c>
      <c r="H65" s="217" t="s">
        <v>372</v>
      </c>
      <c r="I65" s="333">
        <v>26.136610000000001</v>
      </c>
      <c r="J65" s="333">
        <v>-80.097380000000001</v>
      </c>
      <c r="K65" s="334">
        <v>19</v>
      </c>
      <c r="L65" s="337">
        <f t="shared" si="0"/>
        <v>5.7911999999999999</v>
      </c>
      <c r="M65" s="334">
        <v>419</v>
      </c>
      <c r="N65" s="338"/>
      <c r="O65" s="205"/>
      <c r="P65" s="256"/>
      <c r="Q65" s="256"/>
      <c r="R65" s="206"/>
    </row>
    <row r="66" spans="1:18">
      <c r="A66" s="331" t="s">
        <v>298</v>
      </c>
      <c r="B66" s="332" t="s">
        <v>448</v>
      </c>
      <c r="C66" s="333">
        <v>65</v>
      </c>
      <c r="D66" s="334" t="s">
        <v>445</v>
      </c>
      <c r="E66" s="334" t="s">
        <v>446</v>
      </c>
      <c r="F66" s="335">
        <v>44776</v>
      </c>
      <c r="G66" s="336">
        <v>0.42777777777777781</v>
      </c>
      <c r="H66" s="217" t="s">
        <v>372</v>
      </c>
      <c r="I66" s="333">
        <v>26.136610000000001</v>
      </c>
      <c r="J66" s="333">
        <v>-80.097380000000001</v>
      </c>
      <c r="K66" s="334">
        <v>19</v>
      </c>
      <c r="L66" s="337">
        <f t="shared" si="0"/>
        <v>5.7911999999999999</v>
      </c>
      <c r="M66" s="334">
        <v>418</v>
      </c>
      <c r="N66" s="338"/>
      <c r="O66" s="205"/>
      <c r="P66" s="256"/>
      <c r="Q66" s="205"/>
      <c r="R66" s="206"/>
    </row>
    <row r="67" spans="1:18">
      <c r="A67" s="331" t="s">
        <v>299</v>
      </c>
      <c r="B67" s="332" t="s">
        <v>449</v>
      </c>
      <c r="C67" s="333">
        <v>66</v>
      </c>
      <c r="D67" s="334" t="s">
        <v>445</v>
      </c>
      <c r="E67" s="334" t="s">
        <v>446</v>
      </c>
      <c r="F67" s="335">
        <v>44776</v>
      </c>
      <c r="G67" s="336">
        <v>0.42986111111111108</v>
      </c>
      <c r="H67" s="217" t="s">
        <v>372</v>
      </c>
      <c r="I67" s="333">
        <v>26.136610000000001</v>
      </c>
      <c r="J67" s="333">
        <v>-80.097380000000001</v>
      </c>
      <c r="K67" s="334">
        <v>20</v>
      </c>
      <c r="L67" s="337">
        <f t="shared" ref="L67:L123" si="1">CONVERT(K67,"ft","m")</f>
        <v>6.0960000000000001</v>
      </c>
      <c r="M67" s="334">
        <v>417</v>
      </c>
      <c r="N67" s="338"/>
      <c r="O67" s="205"/>
      <c r="P67" s="256"/>
      <c r="Q67" s="205"/>
      <c r="R67" s="206"/>
    </row>
    <row r="68" spans="1:18">
      <c r="A68" s="331" t="s">
        <v>300</v>
      </c>
      <c r="B68" s="332" t="s">
        <v>450</v>
      </c>
      <c r="C68" s="333">
        <v>67</v>
      </c>
      <c r="D68" s="334" t="s">
        <v>445</v>
      </c>
      <c r="E68" s="334" t="s">
        <v>446</v>
      </c>
      <c r="F68" s="335">
        <v>44776</v>
      </c>
      <c r="G68" s="336">
        <v>0.43124999999999997</v>
      </c>
      <c r="H68" s="217" t="s">
        <v>372</v>
      </c>
      <c r="I68" s="333">
        <v>26.136610000000001</v>
      </c>
      <c r="J68" s="333">
        <v>-80.097380000000001</v>
      </c>
      <c r="K68" s="334">
        <v>20</v>
      </c>
      <c r="L68" s="337">
        <f t="shared" si="1"/>
        <v>6.0960000000000001</v>
      </c>
      <c r="M68" s="334">
        <v>416</v>
      </c>
      <c r="N68" s="338"/>
      <c r="O68" s="205"/>
      <c r="P68" s="256"/>
      <c r="Q68" s="205"/>
      <c r="R68" s="288"/>
    </row>
    <row r="69" spans="1:18">
      <c r="A69" s="331" t="s">
        <v>301</v>
      </c>
      <c r="B69" s="332" t="s">
        <v>451</v>
      </c>
      <c r="C69" s="333">
        <v>68</v>
      </c>
      <c r="D69" s="334" t="s">
        <v>445</v>
      </c>
      <c r="E69" s="334" t="s">
        <v>446</v>
      </c>
      <c r="F69" s="335">
        <v>44776</v>
      </c>
      <c r="G69" s="336">
        <v>0.43472222222222223</v>
      </c>
      <c r="H69" s="217" t="s">
        <v>372</v>
      </c>
      <c r="I69" s="333">
        <v>26.136610000000001</v>
      </c>
      <c r="J69" s="333">
        <v>-80.097380000000001</v>
      </c>
      <c r="K69" s="334">
        <v>20</v>
      </c>
      <c r="L69" s="337">
        <f t="shared" si="1"/>
        <v>6.0960000000000001</v>
      </c>
      <c r="M69" s="334">
        <v>411</v>
      </c>
      <c r="N69" s="338"/>
      <c r="O69" s="205"/>
      <c r="P69" s="256"/>
      <c r="Q69" s="205"/>
      <c r="R69" s="288"/>
    </row>
    <row r="70" spans="1:18">
      <c r="A70" s="331" t="s">
        <v>302</v>
      </c>
      <c r="B70" s="332" t="s">
        <v>452</v>
      </c>
      <c r="C70" s="333">
        <v>69</v>
      </c>
      <c r="D70" s="334" t="s">
        <v>445</v>
      </c>
      <c r="E70" s="334" t="s">
        <v>446</v>
      </c>
      <c r="F70" s="335">
        <v>44776</v>
      </c>
      <c r="G70" s="336">
        <v>0.43611111111111112</v>
      </c>
      <c r="H70" s="217" t="s">
        <v>372</v>
      </c>
      <c r="I70" s="333">
        <v>26.136610000000001</v>
      </c>
      <c r="J70" s="333">
        <v>-80.097380000000001</v>
      </c>
      <c r="K70" s="334">
        <v>20</v>
      </c>
      <c r="L70" s="337">
        <f t="shared" si="1"/>
        <v>6.0960000000000001</v>
      </c>
      <c r="M70" s="334">
        <v>412</v>
      </c>
      <c r="N70" s="338"/>
      <c r="O70" s="205"/>
      <c r="P70" s="256"/>
      <c r="Q70" s="205"/>
      <c r="R70" s="206"/>
    </row>
    <row r="71" spans="1:18">
      <c r="A71" s="331" t="s">
        <v>303</v>
      </c>
      <c r="B71" s="332" t="s">
        <v>453</v>
      </c>
      <c r="C71" s="333">
        <v>70</v>
      </c>
      <c r="D71" s="334" t="s">
        <v>445</v>
      </c>
      <c r="E71" s="334" t="s">
        <v>446</v>
      </c>
      <c r="F71" s="335">
        <v>44776</v>
      </c>
      <c r="G71" s="336">
        <v>0.4375</v>
      </c>
      <c r="H71" s="217" t="s">
        <v>372</v>
      </c>
      <c r="I71" s="333">
        <v>26.136610000000001</v>
      </c>
      <c r="J71" s="333">
        <v>-80.097380000000001</v>
      </c>
      <c r="K71" s="334">
        <v>21</v>
      </c>
      <c r="L71" s="337">
        <f t="shared" si="1"/>
        <v>6.4008000000000003</v>
      </c>
      <c r="M71" s="334">
        <v>413</v>
      </c>
      <c r="N71" s="338"/>
      <c r="O71" s="205"/>
      <c r="P71" s="256"/>
      <c r="Q71" s="205"/>
      <c r="R71" s="206"/>
    </row>
    <row r="72" spans="1:18">
      <c r="A72" s="331" t="s">
        <v>304</v>
      </c>
      <c r="B72" s="332" t="s">
        <v>454</v>
      </c>
      <c r="C72" s="333">
        <v>71</v>
      </c>
      <c r="D72" s="334" t="s">
        <v>445</v>
      </c>
      <c r="E72" s="334" t="s">
        <v>446</v>
      </c>
      <c r="F72" s="335">
        <v>44776</v>
      </c>
      <c r="G72" s="336">
        <v>0.44027777777777777</v>
      </c>
      <c r="H72" s="217" t="s">
        <v>372</v>
      </c>
      <c r="I72" s="333">
        <v>26.136610000000001</v>
      </c>
      <c r="J72" s="333">
        <v>-80.097380000000001</v>
      </c>
      <c r="K72" s="334">
        <v>23</v>
      </c>
      <c r="L72" s="337">
        <f t="shared" si="1"/>
        <v>7.0103999999999997</v>
      </c>
      <c r="M72" s="334">
        <v>414</v>
      </c>
      <c r="N72" s="338"/>
      <c r="O72" s="205"/>
      <c r="P72" s="256"/>
      <c r="Q72" s="205"/>
      <c r="R72" s="206"/>
    </row>
    <row r="73" spans="1:18">
      <c r="A73" s="331" t="s">
        <v>305</v>
      </c>
      <c r="B73" s="332" t="s">
        <v>455</v>
      </c>
      <c r="C73" s="333">
        <v>72</v>
      </c>
      <c r="D73" s="334" t="s">
        <v>445</v>
      </c>
      <c r="E73" s="334" t="s">
        <v>446</v>
      </c>
      <c r="F73" s="335">
        <v>44776</v>
      </c>
      <c r="G73" s="336">
        <v>0.44305555555555554</v>
      </c>
      <c r="H73" s="217" t="s">
        <v>372</v>
      </c>
      <c r="I73" s="333">
        <v>26.136610000000001</v>
      </c>
      <c r="J73" s="333">
        <v>-80.097380000000001</v>
      </c>
      <c r="K73" s="334">
        <v>19</v>
      </c>
      <c r="L73" s="337">
        <f t="shared" si="1"/>
        <v>5.7911999999999999</v>
      </c>
      <c r="M73" s="334">
        <v>415</v>
      </c>
      <c r="N73" s="338"/>
      <c r="O73" s="205"/>
      <c r="P73" s="256"/>
      <c r="Q73" s="205"/>
      <c r="R73" s="206"/>
    </row>
    <row r="74" spans="1:18">
      <c r="A74" s="331" t="s">
        <v>306</v>
      </c>
      <c r="B74" s="332" t="s">
        <v>456</v>
      </c>
      <c r="C74" s="333">
        <v>73</v>
      </c>
      <c r="D74" s="334" t="s">
        <v>445</v>
      </c>
      <c r="E74" s="334" t="s">
        <v>457</v>
      </c>
      <c r="F74" s="335">
        <v>44776</v>
      </c>
      <c r="G74" s="336">
        <v>0.47916666666666669</v>
      </c>
      <c r="H74" s="217" t="s">
        <v>372</v>
      </c>
      <c r="I74" s="333">
        <v>26.147580000000001</v>
      </c>
      <c r="J74" s="333">
        <v>-80.096100000000007</v>
      </c>
      <c r="K74" s="334">
        <v>25</v>
      </c>
      <c r="L74" s="337">
        <f t="shared" si="1"/>
        <v>7.62</v>
      </c>
      <c r="M74" s="334">
        <v>441</v>
      </c>
      <c r="N74" s="338"/>
      <c r="O74" s="205"/>
      <c r="P74" s="256"/>
      <c r="Q74" s="256"/>
      <c r="R74" s="206"/>
    </row>
    <row r="75" spans="1:18">
      <c r="A75" s="331" t="s">
        <v>307</v>
      </c>
      <c r="B75" s="332" t="s">
        <v>458</v>
      </c>
      <c r="C75" s="333">
        <v>74</v>
      </c>
      <c r="D75" s="334" t="s">
        <v>445</v>
      </c>
      <c r="E75" s="334" t="s">
        <v>457</v>
      </c>
      <c r="F75" s="335">
        <v>44776</v>
      </c>
      <c r="G75" s="336">
        <v>0.48194444444444445</v>
      </c>
      <c r="H75" s="217" t="s">
        <v>372</v>
      </c>
      <c r="I75" s="333">
        <v>26.147580000000001</v>
      </c>
      <c r="J75" s="333">
        <v>-80.096100000000007</v>
      </c>
      <c r="K75" s="334">
        <v>27</v>
      </c>
      <c r="L75" s="337">
        <f t="shared" si="1"/>
        <v>8.2295999999999996</v>
      </c>
      <c r="M75" s="334">
        <v>442</v>
      </c>
      <c r="N75" s="338"/>
      <c r="O75" s="205"/>
      <c r="P75" s="256"/>
      <c r="Q75" s="205"/>
      <c r="R75" s="206"/>
    </row>
    <row r="76" spans="1:18">
      <c r="A76" s="331" t="s">
        <v>308</v>
      </c>
      <c r="B76" s="332" t="s">
        <v>459</v>
      </c>
      <c r="C76" s="333">
        <v>75</v>
      </c>
      <c r="D76" s="334" t="s">
        <v>445</v>
      </c>
      <c r="E76" s="334" t="s">
        <v>457</v>
      </c>
      <c r="F76" s="335">
        <v>44776</v>
      </c>
      <c r="G76" s="336">
        <v>0.48333333333333334</v>
      </c>
      <c r="H76" s="217" t="s">
        <v>372</v>
      </c>
      <c r="I76" s="333">
        <v>26.147580000000001</v>
      </c>
      <c r="J76" s="333">
        <v>-80.096100000000007</v>
      </c>
      <c r="K76" s="334">
        <v>28</v>
      </c>
      <c r="L76" s="337">
        <f t="shared" si="1"/>
        <v>8.5343999999999998</v>
      </c>
      <c r="M76" s="334">
        <v>443</v>
      </c>
      <c r="N76" s="338"/>
      <c r="O76" s="205"/>
      <c r="P76" s="256"/>
      <c r="Q76" s="205"/>
      <c r="R76" s="206"/>
    </row>
    <row r="77" spans="1:18">
      <c r="A77" s="331" t="s">
        <v>309</v>
      </c>
      <c r="B77" s="332" t="s">
        <v>460</v>
      </c>
      <c r="C77" s="333">
        <v>76</v>
      </c>
      <c r="D77" s="334" t="s">
        <v>445</v>
      </c>
      <c r="E77" s="334" t="s">
        <v>457</v>
      </c>
      <c r="F77" s="335">
        <v>44776</v>
      </c>
      <c r="G77" s="336">
        <v>0.48472222222222222</v>
      </c>
      <c r="H77" s="217" t="s">
        <v>372</v>
      </c>
      <c r="I77" s="333">
        <v>26.147580000000001</v>
      </c>
      <c r="J77" s="333">
        <v>-80.096100000000007</v>
      </c>
      <c r="K77" s="334">
        <v>29</v>
      </c>
      <c r="L77" s="337">
        <f t="shared" si="1"/>
        <v>8.8391999999999999</v>
      </c>
      <c r="M77" s="334">
        <v>444</v>
      </c>
      <c r="N77" s="338"/>
      <c r="O77" s="205"/>
      <c r="P77" s="256"/>
      <c r="Q77" s="205"/>
      <c r="R77" s="206"/>
    </row>
    <row r="78" spans="1:18">
      <c r="A78" s="331" t="s">
        <v>310</v>
      </c>
      <c r="B78" s="332" t="s">
        <v>461</v>
      </c>
      <c r="C78" s="333">
        <v>77</v>
      </c>
      <c r="D78" s="334" t="s">
        <v>445</v>
      </c>
      <c r="E78" s="334" t="s">
        <v>457</v>
      </c>
      <c r="F78" s="335">
        <v>44776</v>
      </c>
      <c r="G78" s="336">
        <v>0.4861111111111111</v>
      </c>
      <c r="H78" s="217" t="s">
        <v>372</v>
      </c>
      <c r="I78" s="333">
        <v>26.147580000000001</v>
      </c>
      <c r="J78" s="333">
        <v>-80.096100000000007</v>
      </c>
      <c r="K78" s="334">
        <v>30</v>
      </c>
      <c r="L78" s="337">
        <f t="shared" si="1"/>
        <v>9.1440000000000001</v>
      </c>
      <c r="M78" s="334">
        <v>445</v>
      </c>
      <c r="N78" s="338"/>
      <c r="O78" s="205"/>
      <c r="P78" s="256"/>
      <c r="Q78" s="205"/>
      <c r="R78" s="206"/>
    </row>
    <row r="79" spans="1:18">
      <c r="A79" s="331" t="s">
        <v>311</v>
      </c>
      <c r="B79" s="332" t="s">
        <v>462</v>
      </c>
      <c r="C79" s="333">
        <v>78</v>
      </c>
      <c r="D79" s="334" t="s">
        <v>445</v>
      </c>
      <c r="E79" s="334" t="s">
        <v>457</v>
      </c>
      <c r="F79" s="335">
        <v>44776</v>
      </c>
      <c r="G79" s="336">
        <v>0.48819444444444443</v>
      </c>
      <c r="H79" s="217" t="s">
        <v>372</v>
      </c>
      <c r="I79" s="333">
        <v>26.147580000000001</v>
      </c>
      <c r="J79" s="333">
        <v>-80.096100000000007</v>
      </c>
      <c r="K79" s="334">
        <v>29</v>
      </c>
      <c r="L79" s="337">
        <f t="shared" si="1"/>
        <v>8.8391999999999999</v>
      </c>
      <c r="M79" s="334">
        <v>406</v>
      </c>
      <c r="N79" s="338"/>
      <c r="O79" s="205"/>
      <c r="P79" s="256"/>
      <c r="Q79" s="205"/>
      <c r="R79" s="206"/>
    </row>
    <row r="80" spans="1:18">
      <c r="A80" s="331" t="s">
        <v>312</v>
      </c>
      <c r="B80" s="332" t="s">
        <v>463</v>
      </c>
      <c r="C80" s="333">
        <v>79</v>
      </c>
      <c r="D80" s="334" t="s">
        <v>445</v>
      </c>
      <c r="E80" s="334" t="s">
        <v>457</v>
      </c>
      <c r="F80" s="335">
        <v>44776</v>
      </c>
      <c r="G80" s="336">
        <v>0.48958333333333331</v>
      </c>
      <c r="H80" s="217" t="s">
        <v>372</v>
      </c>
      <c r="I80" s="333">
        <v>26.147580000000001</v>
      </c>
      <c r="J80" s="333">
        <v>-80.096100000000007</v>
      </c>
      <c r="K80" s="334">
        <v>26</v>
      </c>
      <c r="L80" s="337">
        <f t="shared" si="1"/>
        <v>7.9248000000000003</v>
      </c>
      <c r="M80" s="334">
        <v>407</v>
      </c>
      <c r="N80" s="338"/>
      <c r="O80" s="205"/>
      <c r="P80" s="256"/>
      <c r="Q80" s="205"/>
      <c r="R80" s="206"/>
    </row>
    <row r="81" spans="1:18">
      <c r="A81" s="331" t="s">
        <v>313</v>
      </c>
      <c r="B81" s="332" t="s">
        <v>464</v>
      </c>
      <c r="C81" s="333">
        <v>80</v>
      </c>
      <c r="D81" s="334" t="s">
        <v>445</v>
      </c>
      <c r="E81" s="334" t="s">
        <v>457</v>
      </c>
      <c r="F81" s="335">
        <v>44776</v>
      </c>
      <c r="G81" s="336">
        <v>0.4916666666666667</v>
      </c>
      <c r="H81" s="217" t="s">
        <v>372</v>
      </c>
      <c r="I81" s="333">
        <v>26.147580000000001</v>
      </c>
      <c r="J81" s="333">
        <v>-80.096100000000007</v>
      </c>
      <c r="K81" s="334">
        <v>25</v>
      </c>
      <c r="L81" s="337">
        <f t="shared" si="1"/>
        <v>7.62</v>
      </c>
      <c r="M81" s="334">
        <v>408</v>
      </c>
      <c r="N81" s="338"/>
      <c r="O81" s="205"/>
      <c r="P81" s="256"/>
      <c r="Q81" s="256"/>
      <c r="R81" s="206"/>
    </row>
    <row r="82" spans="1:18">
      <c r="A82" s="331" t="s">
        <v>314</v>
      </c>
      <c r="B82" s="332" t="s">
        <v>465</v>
      </c>
      <c r="C82" s="333">
        <v>81</v>
      </c>
      <c r="D82" s="334" t="s">
        <v>445</v>
      </c>
      <c r="E82" s="334" t="s">
        <v>457</v>
      </c>
      <c r="F82" s="335">
        <v>44776</v>
      </c>
      <c r="G82" s="336">
        <v>0.49583333333333335</v>
      </c>
      <c r="H82" s="217" t="s">
        <v>372</v>
      </c>
      <c r="I82" s="333">
        <v>26.147580000000001</v>
      </c>
      <c r="J82" s="333">
        <v>-80.096100000000007</v>
      </c>
      <c r="K82" s="334">
        <v>32</v>
      </c>
      <c r="L82" s="337">
        <f t="shared" si="1"/>
        <v>9.7536000000000005</v>
      </c>
      <c r="M82" s="334">
        <v>409</v>
      </c>
      <c r="N82" s="338"/>
      <c r="O82" s="205"/>
      <c r="P82" s="256"/>
      <c r="Q82" s="205"/>
      <c r="R82" s="206"/>
    </row>
    <row r="83" spans="1:18">
      <c r="A83" s="331" t="s">
        <v>315</v>
      </c>
      <c r="B83" s="332" t="s">
        <v>466</v>
      </c>
      <c r="C83" s="333">
        <v>82</v>
      </c>
      <c r="D83" s="334" t="s">
        <v>445</v>
      </c>
      <c r="E83" s="334" t="s">
        <v>457</v>
      </c>
      <c r="F83" s="335">
        <v>44776</v>
      </c>
      <c r="G83" s="336">
        <v>0.49722222222222223</v>
      </c>
      <c r="H83" s="217" t="s">
        <v>372</v>
      </c>
      <c r="I83" s="333">
        <v>26.147580000000001</v>
      </c>
      <c r="J83" s="333">
        <v>-80.096100000000007</v>
      </c>
      <c r="K83" s="334">
        <v>31</v>
      </c>
      <c r="L83" s="337">
        <f t="shared" si="1"/>
        <v>9.4488000000000003</v>
      </c>
      <c r="M83" s="334">
        <v>410</v>
      </c>
      <c r="N83" s="338"/>
      <c r="O83" s="205"/>
      <c r="P83" s="256"/>
      <c r="Q83" s="205"/>
      <c r="R83" s="206"/>
    </row>
    <row r="84" spans="1:18">
      <c r="A84" s="331" t="s">
        <v>316</v>
      </c>
      <c r="B84" s="332" t="s">
        <v>467</v>
      </c>
      <c r="C84" s="333">
        <v>83</v>
      </c>
      <c r="D84" s="334" t="s">
        <v>445</v>
      </c>
      <c r="E84" s="334" t="s">
        <v>468</v>
      </c>
      <c r="F84" s="335">
        <v>44776</v>
      </c>
      <c r="G84" s="336">
        <v>0.57152777777777775</v>
      </c>
      <c r="H84" s="217" t="s">
        <v>372</v>
      </c>
      <c r="I84" s="333">
        <v>26.176110000000001</v>
      </c>
      <c r="J84" s="333">
        <v>-80.093879999999999</v>
      </c>
      <c r="K84" s="334">
        <v>18</v>
      </c>
      <c r="L84" s="337">
        <f t="shared" si="1"/>
        <v>5.4863999999999997</v>
      </c>
      <c r="M84" s="334">
        <v>366</v>
      </c>
      <c r="N84" s="338"/>
      <c r="O84" s="205"/>
      <c r="P84" s="256"/>
      <c r="Q84" s="205"/>
      <c r="R84" s="206"/>
    </row>
    <row r="85" spans="1:18">
      <c r="A85" s="331" t="s">
        <v>317</v>
      </c>
      <c r="B85" s="332" t="s">
        <v>469</v>
      </c>
      <c r="C85" s="333">
        <v>84</v>
      </c>
      <c r="D85" s="334" t="s">
        <v>445</v>
      </c>
      <c r="E85" s="334" t="s">
        <v>468</v>
      </c>
      <c r="F85" s="335">
        <v>44776</v>
      </c>
      <c r="G85" s="336">
        <v>0.57361111111111118</v>
      </c>
      <c r="H85" s="217" t="s">
        <v>372</v>
      </c>
      <c r="I85" s="333">
        <v>26.176110000000001</v>
      </c>
      <c r="J85" s="333">
        <v>-80.093879999999999</v>
      </c>
      <c r="K85" s="334">
        <v>17</v>
      </c>
      <c r="L85" s="337">
        <f t="shared" si="1"/>
        <v>5.1816000000000004</v>
      </c>
      <c r="M85" s="334">
        <v>367</v>
      </c>
      <c r="N85" s="338"/>
      <c r="O85" s="205"/>
      <c r="P85" s="256"/>
      <c r="Q85" s="205"/>
      <c r="R85" s="206"/>
    </row>
    <row r="86" spans="1:18">
      <c r="A86" s="331" t="s">
        <v>318</v>
      </c>
      <c r="B86" s="332" t="s">
        <v>470</v>
      </c>
      <c r="C86" s="333">
        <v>85</v>
      </c>
      <c r="D86" s="334" t="s">
        <v>445</v>
      </c>
      <c r="E86" s="334" t="s">
        <v>468</v>
      </c>
      <c r="F86" s="335">
        <v>44776</v>
      </c>
      <c r="G86" s="336">
        <v>0.5756944444444444</v>
      </c>
      <c r="H86" s="217" t="s">
        <v>372</v>
      </c>
      <c r="I86" s="333">
        <v>26.176110000000001</v>
      </c>
      <c r="J86" s="333">
        <v>-80.093879999999999</v>
      </c>
      <c r="K86" s="334">
        <v>20</v>
      </c>
      <c r="L86" s="337">
        <f t="shared" si="1"/>
        <v>6.0960000000000001</v>
      </c>
      <c r="M86" s="334">
        <v>368</v>
      </c>
      <c r="N86" s="338"/>
      <c r="O86" s="205"/>
      <c r="P86" s="256"/>
      <c r="Q86" s="205"/>
      <c r="R86" s="206"/>
    </row>
    <row r="87" spans="1:18">
      <c r="A87" s="331" t="s">
        <v>319</v>
      </c>
      <c r="B87" s="332" t="s">
        <v>471</v>
      </c>
      <c r="C87" s="333">
        <v>86</v>
      </c>
      <c r="D87" s="334" t="s">
        <v>445</v>
      </c>
      <c r="E87" s="334" t="s">
        <v>468</v>
      </c>
      <c r="F87" s="335">
        <v>44776</v>
      </c>
      <c r="G87" s="336">
        <v>0.57708333333333328</v>
      </c>
      <c r="H87" s="217" t="s">
        <v>372</v>
      </c>
      <c r="I87" s="333">
        <v>26.176110000000001</v>
      </c>
      <c r="J87" s="333">
        <v>-80.093879999999999</v>
      </c>
      <c r="K87" s="334">
        <v>20</v>
      </c>
      <c r="L87" s="337">
        <f t="shared" si="1"/>
        <v>6.0960000000000001</v>
      </c>
      <c r="M87" s="334">
        <v>369</v>
      </c>
      <c r="N87" s="338"/>
      <c r="O87" s="205"/>
      <c r="P87" s="256"/>
      <c r="Q87" s="205"/>
      <c r="R87" s="206"/>
    </row>
    <row r="88" spans="1:18">
      <c r="A88" s="331" t="s">
        <v>320</v>
      </c>
      <c r="B88" s="332" t="s">
        <v>472</v>
      </c>
      <c r="C88" s="333">
        <v>87</v>
      </c>
      <c r="D88" s="334" t="s">
        <v>445</v>
      </c>
      <c r="E88" s="334" t="s">
        <v>468</v>
      </c>
      <c r="F88" s="335">
        <v>44776</v>
      </c>
      <c r="G88" s="336">
        <v>0.57847222222222217</v>
      </c>
      <c r="H88" s="217" t="s">
        <v>372</v>
      </c>
      <c r="I88" s="333">
        <v>26.176110000000001</v>
      </c>
      <c r="J88" s="333">
        <v>-80.093879999999999</v>
      </c>
      <c r="K88" s="334">
        <v>19</v>
      </c>
      <c r="L88" s="337">
        <f t="shared" si="1"/>
        <v>5.7911999999999999</v>
      </c>
      <c r="M88" s="334">
        <v>370</v>
      </c>
      <c r="N88" s="338"/>
      <c r="O88" s="205"/>
      <c r="P88" s="256"/>
      <c r="Q88" s="256"/>
      <c r="R88" s="288"/>
    </row>
    <row r="89" spans="1:18">
      <c r="A89" s="331" t="s">
        <v>321</v>
      </c>
      <c r="B89" s="332" t="s">
        <v>473</v>
      </c>
      <c r="C89" s="333">
        <v>88</v>
      </c>
      <c r="D89" s="334" t="s">
        <v>445</v>
      </c>
      <c r="E89" s="334" t="s">
        <v>468</v>
      </c>
      <c r="F89" s="335">
        <v>44776</v>
      </c>
      <c r="G89" s="336">
        <v>0.58194444444444449</v>
      </c>
      <c r="H89" s="217" t="s">
        <v>372</v>
      </c>
      <c r="I89" s="333">
        <v>26.176110000000001</v>
      </c>
      <c r="J89" s="333">
        <v>-80.093879999999999</v>
      </c>
      <c r="K89" s="334">
        <v>19</v>
      </c>
      <c r="L89" s="337">
        <f t="shared" si="1"/>
        <v>5.7911999999999999</v>
      </c>
      <c r="M89" s="334">
        <v>436</v>
      </c>
      <c r="N89" s="338"/>
      <c r="O89" s="205"/>
      <c r="P89" s="256"/>
      <c r="Q89" s="205"/>
      <c r="R89" s="288"/>
    </row>
    <row r="90" spans="1:18">
      <c r="A90" s="331" t="s">
        <v>322</v>
      </c>
      <c r="B90" s="332" t="s">
        <v>474</v>
      </c>
      <c r="C90" s="333">
        <v>89</v>
      </c>
      <c r="D90" s="334" t="s">
        <v>445</v>
      </c>
      <c r="E90" s="334" t="s">
        <v>468</v>
      </c>
      <c r="F90" s="335">
        <v>44776</v>
      </c>
      <c r="G90" s="336">
        <v>0.58750000000000002</v>
      </c>
      <c r="H90" s="217" t="s">
        <v>372</v>
      </c>
      <c r="I90" s="333">
        <v>26.176110000000001</v>
      </c>
      <c r="J90" s="333">
        <v>-80.093879999999999</v>
      </c>
      <c r="K90" s="334">
        <v>17</v>
      </c>
      <c r="L90" s="337">
        <f t="shared" si="1"/>
        <v>5.1816000000000004</v>
      </c>
      <c r="M90" s="334">
        <v>437</v>
      </c>
      <c r="N90" s="338"/>
      <c r="O90" s="205"/>
      <c r="P90" s="256"/>
      <c r="Q90" s="205"/>
      <c r="R90" s="288"/>
    </row>
    <row r="91" spans="1:18">
      <c r="A91" s="331" t="s">
        <v>323</v>
      </c>
      <c r="B91" s="332" t="s">
        <v>475</v>
      </c>
      <c r="C91" s="333">
        <v>90</v>
      </c>
      <c r="D91" s="334" t="s">
        <v>445</v>
      </c>
      <c r="E91" s="334" t="s">
        <v>468</v>
      </c>
      <c r="F91" s="335">
        <v>44776</v>
      </c>
      <c r="G91" s="336">
        <v>0.58888888888888891</v>
      </c>
      <c r="H91" s="217" t="s">
        <v>372</v>
      </c>
      <c r="I91" s="333">
        <v>26.176110000000001</v>
      </c>
      <c r="J91" s="333">
        <v>-80.093879999999999</v>
      </c>
      <c r="K91" s="334">
        <v>18</v>
      </c>
      <c r="L91" s="337">
        <f t="shared" si="1"/>
        <v>5.4863999999999997</v>
      </c>
      <c r="M91" s="334">
        <v>438</v>
      </c>
      <c r="N91" s="338"/>
      <c r="O91" s="205"/>
      <c r="P91" s="256"/>
      <c r="Q91" s="205"/>
      <c r="R91" s="288"/>
    </row>
    <row r="92" spans="1:18">
      <c r="A92" s="331" t="s">
        <v>324</v>
      </c>
      <c r="B92" s="332" t="s">
        <v>476</v>
      </c>
      <c r="C92" s="333">
        <v>91</v>
      </c>
      <c r="D92" s="334" t="s">
        <v>445</v>
      </c>
      <c r="E92" s="334" t="s">
        <v>468</v>
      </c>
      <c r="F92" s="335">
        <v>44776</v>
      </c>
      <c r="G92" s="336">
        <v>0.58958333333333335</v>
      </c>
      <c r="H92" s="217" t="s">
        <v>372</v>
      </c>
      <c r="I92" s="333">
        <v>26.176110000000001</v>
      </c>
      <c r="J92" s="333">
        <v>-80.093879999999999</v>
      </c>
      <c r="K92" s="334">
        <v>19</v>
      </c>
      <c r="L92" s="337">
        <f t="shared" si="1"/>
        <v>5.7911999999999999</v>
      </c>
      <c r="M92" s="334">
        <v>439</v>
      </c>
      <c r="N92" s="338"/>
      <c r="O92" s="205"/>
      <c r="P92" s="256"/>
      <c r="Q92" s="205"/>
      <c r="R92" s="288"/>
    </row>
    <row r="93" spans="1:18">
      <c r="A93" s="331" t="s">
        <v>325</v>
      </c>
      <c r="B93" s="332" t="s">
        <v>477</v>
      </c>
      <c r="C93" s="333">
        <v>92</v>
      </c>
      <c r="D93" s="334" t="s">
        <v>445</v>
      </c>
      <c r="E93" s="334" t="s">
        <v>468</v>
      </c>
      <c r="F93" s="335">
        <v>44776</v>
      </c>
      <c r="G93" s="336">
        <v>0.59097222222222223</v>
      </c>
      <c r="H93" s="217" t="s">
        <v>372</v>
      </c>
      <c r="I93" s="333">
        <v>26.176110000000001</v>
      </c>
      <c r="J93" s="333">
        <v>-80.093879999999999</v>
      </c>
      <c r="K93" s="334">
        <v>18</v>
      </c>
      <c r="L93" s="337">
        <f t="shared" si="1"/>
        <v>5.4863999999999997</v>
      </c>
      <c r="M93" s="334">
        <v>440</v>
      </c>
      <c r="N93" s="338"/>
      <c r="O93" s="205"/>
      <c r="P93" s="256"/>
      <c r="Q93" s="205"/>
      <c r="R93" s="288"/>
    </row>
    <row r="94" spans="1:18">
      <c r="A94" s="331" t="s">
        <v>326</v>
      </c>
      <c r="B94" s="332" t="s">
        <v>478</v>
      </c>
      <c r="C94" s="333">
        <v>93</v>
      </c>
      <c r="D94" s="334" t="s">
        <v>479</v>
      </c>
      <c r="E94" s="334" t="s">
        <v>480</v>
      </c>
      <c r="F94" s="335">
        <v>44804</v>
      </c>
      <c r="G94" s="336">
        <v>0.44027777777777777</v>
      </c>
      <c r="H94" s="217" t="s">
        <v>372</v>
      </c>
      <c r="I94" s="225">
        <v>26.45383</v>
      </c>
      <c r="J94" s="339">
        <v>-80.04607</v>
      </c>
      <c r="K94" s="334">
        <v>54</v>
      </c>
      <c r="L94" s="337">
        <f t="shared" si="1"/>
        <v>16.459199999999999</v>
      </c>
      <c r="M94" s="334">
        <v>421</v>
      </c>
      <c r="N94" s="338"/>
      <c r="O94" s="205"/>
      <c r="P94" s="256"/>
      <c r="Q94" s="205"/>
      <c r="R94" s="288"/>
    </row>
    <row r="95" spans="1:18">
      <c r="A95" s="331" t="s">
        <v>327</v>
      </c>
      <c r="B95" s="332" t="s">
        <v>481</v>
      </c>
      <c r="C95" s="333">
        <v>94</v>
      </c>
      <c r="D95" s="334" t="s">
        <v>479</v>
      </c>
      <c r="E95" s="334" t="s">
        <v>480</v>
      </c>
      <c r="F95" s="335">
        <v>44804</v>
      </c>
      <c r="G95" s="336">
        <v>0.44236111111111115</v>
      </c>
      <c r="H95" s="217" t="s">
        <v>372</v>
      </c>
      <c r="I95" s="225">
        <v>26.45383</v>
      </c>
      <c r="J95" s="339">
        <v>-80.04607</v>
      </c>
      <c r="K95" s="334">
        <v>53</v>
      </c>
      <c r="L95" s="337">
        <f t="shared" si="1"/>
        <v>16.154399999999999</v>
      </c>
      <c r="M95" s="334">
        <v>422</v>
      </c>
      <c r="N95" s="338"/>
      <c r="O95" s="205"/>
      <c r="P95" s="256"/>
      <c r="Q95" s="256"/>
      <c r="R95" s="288"/>
    </row>
    <row r="96" spans="1:18">
      <c r="A96" s="331" t="s">
        <v>328</v>
      </c>
      <c r="B96" s="332" t="s">
        <v>482</v>
      </c>
      <c r="C96" s="333">
        <v>95</v>
      </c>
      <c r="D96" s="334" t="s">
        <v>479</v>
      </c>
      <c r="E96" s="334" t="s">
        <v>480</v>
      </c>
      <c r="F96" s="335">
        <v>44804</v>
      </c>
      <c r="G96" s="336">
        <v>0.44375000000000003</v>
      </c>
      <c r="H96" s="217" t="s">
        <v>372</v>
      </c>
      <c r="I96" s="225">
        <v>26.45383</v>
      </c>
      <c r="J96" s="339">
        <v>-80.04607</v>
      </c>
      <c r="K96" s="334">
        <v>52</v>
      </c>
      <c r="L96" s="337">
        <f t="shared" si="1"/>
        <v>15.849600000000001</v>
      </c>
      <c r="M96" s="334">
        <v>423</v>
      </c>
      <c r="N96" s="338"/>
      <c r="O96" s="205"/>
      <c r="P96" s="256"/>
      <c r="Q96" s="205"/>
      <c r="R96" s="288"/>
    </row>
    <row r="97" spans="1:18">
      <c r="A97" s="331" t="s">
        <v>329</v>
      </c>
      <c r="B97" s="332" t="s">
        <v>483</v>
      </c>
      <c r="C97" s="333">
        <v>96</v>
      </c>
      <c r="D97" s="334" t="s">
        <v>479</v>
      </c>
      <c r="E97" s="334" t="s">
        <v>480</v>
      </c>
      <c r="F97" s="335">
        <v>44804</v>
      </c>
      <c r="G97" s="336">
        <v>0.4458333333333333</v>
      </c>
      <c r="H97" s="217" t="s">
        <v>372</v>
      </c>
      <c r="I97" s="225">
        <v>26.45383</v>
      </c>
      <c r="J97" s="339">
        <v>-80.04607</v>
      </c>
      <c r="K97" s="334">
        <v>52</v>
      </c>
      <c r="L97" s="337">
        <f t="shared" si="1"/>
        <v>15.849600000000001</v>
      </c>
      <c r="M97" s="334">
        <v>424</v>
      </c>
      <c r="N97" s="338"/>
      <c r="O97" s="205"/>
      <c r="P97" s="256"/>
      <c r="Q97" s="205"/>
      <c r="R97" s="288"/>
    </row>
    <row r="98" spans="1:18">
      <c r="A98" s="331" t="s">
        <v>330</v>
      </c>
      <c r="B98" s="332" t="s">
        <v>484</v>
      </c>
      <c r="C98" s="333">
        <v>97</v>
      </c>
      <c r="D98" s="334" t="s">
        <v>479</v>
      </c>
      <c r="E98" s="334" t="s">
        <v>480</v>
      </c>
      <c r="F98" s="335">
        <v>44804</v>
      </c>
      <c r="G98" s="336">
        <v>0.44722222222222219</v>
      </c>
      <c r="H98" s="217" t="s">
        <v>372</v>
      </c>
      <c r="I98" s="225">
        <v>26.45383</v>
      </c>
      <c r="J98" s="339">
        <v>-80.04607</v>
      </c>
      <c r="K98" s="334">
        <v>53</v>
      </c>
      <c r="L98" s="337">
        <f t="shared" si="1"/>
        <v>16.154399999999999</v>
      </c>
      <c r="M98" s="334">
        <v>425</v>
      </c>
      <c r="N98" s="338"/>
      <c r="O98" s="205"/>
      <c r="P98" s="256"/>
      <c r="Q98" s="205"/>
      <c r="R98" s="288"/>
    </row>
    <row r="99" spans="1:18">
      <c r="A99" s="331" t="s">
        <v>331</v>
      </c>
      <c r="B99" s="332" t="s">
        <v>485</v>
      </c>
      <c r="C99" s="333">
        <v>98</v>
      </c>
      <c r="D99" s="334" t="s">
        <v>479</v>
      </c>
      <c r="E99" s="334" t="s">
        <v>480</v>
      </c>
      <c r="F99" s="335">
        <v>44804</v>
      </c>
      <c r="G99" s="336">
        <v>0.44930555555555557</v>
      </c>
      <c r="H99" s="217" t="s">
        <v>372</v>
      </c>
      <c r="I99" s="225">
        <v>26.45383</v>
      </c>
      <c r="J99" s="339">
        <v>-80.04607</v>
      </c>
      <c r="K99" s="334">
        <v>53</v>
      </c>
      <c r="L99" s="337">
        <f t="shared" si="1"/>
        <v>16.154399999999999</v>
      </c>
      <c r="M99" s="334">
        <v>426</v>
      </c>
      <c r="N99" s="338"/>
      <c r="O99" s="205"/>
      <c r="P99" s="256"/>
      <c r="Q99" s="205"/>
      <c r="R99" s="288"/>
    </row>
    <row r="100" spans="1:18">
      <c r="A100" s="331" t="s">
        <v>332</v>
      </c>
      <c r="B100" s="332" t="s">
        <v>486</v>
      </c>
      <c r="C100" s="333">
        <v>99</v>
      </c>
      <c r="D100" s="334" t="s">
        <v>479</v>
      </c>
      <c r="E100" s="334" t="s">
        <v>480</v>
      </c>
      <c r="F100" s="335">
        <v>44804</v>
      </c>
      <c r="G100" s="336">
        <v>0.45</v>
      </c>
      <c r="H100" s="217" t="s">
        <v>372</v>
      </c>
      <c r="I100" s="225">
        <v>26.45383</v>
      </c>
      <c r="J100" s="339">
        <v>-80.04607</v>
      </c>
      <c r="K100" s="334">
        <v>55</v>
      </c>
      <c r="L100" s="337">
        <f t="shared" si="1"/>
        <v>16.763999999999999</v>
      </c>
      <c r="M100" s="334">
        <v>427</v>
      </c>
      <c r="N100" s="338"/>
      <c r="O100" s="205"/>
      <c r="P100" s="256"/>
      <c r="Q100" s="205"/>
      <c r="R100" s="288"/>
    </row>
    <row r="101" spans="1:18">
      <c r="A101" s="331" t="s">
        <v>333</v>
      </c>
      <c r="B101" s="332" t="s">
        <v>487</v>
      </c>
      <c r="C101" s="333">
        <v>100</v>
      </c>
      <c r="D101" s="334" t="s">
        <v>479</v>
      </c>
      <c r="E101" s="334" t="s">
        <v>480</v>
      </c>
      <c r="F101" s="335">
        <v>44804</v>
      </c>
      <c r="G101" s="336">
        <v>0.4513888888888889</v>
      </c>
      <c r="H101" s="217" t="s">
        <v>372</v>
      </c>
      <c r="I101" s="225">
        <v>26.45383</v>
      </c>
      <c r="J101" s="339">
        <v>-80.04607</v>
      </c>
      <c r="K101" s="334">
        <v>54</v>
      </c>
      <c r="L101" s="337">
        <f t="shared" si="1"/>
        <v>16.459199999999999</v>
      </c>
      <c r="M101" s="334">
        <v>428</v>
      </c>
      <c r="N101" s="338"/>
      <c r="O101" s="205"/>
      <c r="P101" s="256"/>
      <c r="Q101" s="205"/>
      <c r="R101" s="288"/>
    </row>
    <row r="102" spans="1:18">
      <c r="A102" s="331" t="s">
        <v>334</v>
      </c>
      <c r="B102" s="332" t="s">
        <v>488</v>
      </c>
      <c r="C102" s="333">
        <v>101</v>
      </c>
      <c r="D102" s="334" t="s">
        <v>479</v>
      </c>
      <c r="E102" s="334" t="s">
        <v>480</v>
      </c>
      <c r="F102" s="335">
        <v>44804</v>
      </c>
      <c r="G102" s="336">
        <v>0.4548611111111111</v>
      </c>
      <c r="H102" s="217" t="s">
        <v>372</v>
      </c>
      <c r="I102" s="225">
        <v>26.45383</v>
      </c>
      <c r="J102" s="339">
        <v>-80.04607</v>
      </c>
      <c r="K102" s="334">
        <v>56</v>
      </c>
      <c r="L102" s="337">
        <f t="shared" si="1"/>
        <v>17.0688</v>
      </c>
      <c r="M102" s="334">
        <v>429</v>
      </c>
      <c r="N102" s="338"/>
      <c r="O102" s="205"/>
      <c r="P102" s="256"/>
      <c r="Q102" s="256"/>
      <c r="R102" s="288"/>
    </row>
    <row r="103" spans="1:18">
      <c r="A103" s="331" t="s">
        <v>335</v>
      </c>
      <c r="B103" s="332" t="s">
        <v>489</v>
      </c>
      <c r="C103" s="333">
        <v>102</v>
      </c>
      <c r="D103" s="334" t="s">
        <v>479</v>
      </c>
      <c r="E103" s="334" t="s">
        <v>480</v>
      </c>
      <c r="F103" s="335">
        <v>44804</v>
      </c>
      <c r="G103" s="336">
        <v>0.45694444444444443</v>
      </c>
      <c r="H103" s="217" t="s">
        <v>372</v>
      </c>
      <c r="I103" s="225">
        <v>26.45383</v>
      </c>
      <c r="J103" s="339">
        <v>-80.04607</v>
      </c>
      <c r="K103" s="334">
        <v>59</v>
      </c>
      <c r="L103" s="337">
        <f t="shared" si="1"/>
        <v>17.9832</v>
      </c>
      <c r="M103" s="334">
        <v>430</v>
      </c>
      <c r="N103" s="338"/>
      <c r="O103" s="205"/>
      <c r="P103" s="256"/>
      <c r="Q103" s="205"/>
      <c r="R103" s="288"/>
    </row>
    <row r="104" spans="1:18">
      <c r="A104" s="331" t="s">
        <v>336</v>
      </c>
      <c r="B104" s="332" t="s">
        <v>490</v>
      </c>
      <c r="C104" s="333">
        <v>103</v>
      </c>
      <c r="D104" s="334" t="s">
        <v>479</v>
      </c>
      <c r="E104" s="334" t="s">
        <v>491</v>
      </c>
      <c r="F104" s="335">
        <v>44804</v>
      </c>
      <c r="G104" s="336">
        <v>0.48958333333333331</v>
      </c>
      <c r="H104" s="217" t="s">
        <v>372</v>
      </c>
      <c r="I104" s="334">
        <v>26.4935917</v>
      </c>
      <c r="J104" s="334">
        <v>-80.037514999999999</v>
      </c>
      <c r="K104" s="334">
        <v>53</v>
      </c>
      <c r="L104" s="337">
        <f t="shared" si="1"/>
        <v>16.154399999999999</v>
      </c>
      <c r="M104" s="334">
        <v>431</v>
      </c>
      <c r="N104" s="338"/>
      <c r="O104" s="205"/>
      <c r="P104" s="256"/>
      <c r="Q104" s="205"/>
      <c r="R104" s="288"/>
    </row>
    <row r="105" spans="1:18">
      <c r="A105" s="331" t="s">
        <v>337</v>
      </c>
      <c r="B105" s="332" t="s">
        <v>492</v>
      </c>
      <c r="C105" s="333">
        <v>104</v>
      </c>
      <c r="D105" s="334" t="s">
        <v>479</v>
      </c>
      <c r="E105" s="334" t="s">
        <v>491</v>
      </c>
      <c r="F105" s="335">
        <v>44804</v>
      </c>
      <c r="G105" s="336">
        <v>0.49374999999999997</v>
      </c>
      <c r="H105" s="217" t="s">
        <v>372</v>
      </c>
      <c r="I105" s="334">
        <v>26.4935917</v>
      </c>
      <c r="J105" s="334">
        <v>-80.037514999999999</v>
      </c>
      <c r="K105" s="334">
        <v>53</v>
      </c>
      <c r="L105" s="337">
        <f t="shared" si="1"/>
        <v>16.154399999999999</v>
      </c>
      <c r="M105" s="334">
        <v>432</v>
      </c>
      <c r="N105" s="338"/>
      <c r="O105" s="205"/>
      <c r="P105" s="256"/>
      <c r="Q105" s="205"/>
      <c r="R105" s="288"/>
    </row>
    <row r="106" spans="1:18">
      <c r="A106" s="331" t="s">
        <v>338</v>
      </c>
      <c r="B106" s="332" t="s">
        <v>493</v>
      </c>
      <c r="C106" s="333">
        <v>105</v>
      </c>
      <c r="D106" s="334" t="s">
        <v>479</v>
      </c>
      <c r="E106" s="334" t="s">
        <v>491</v>
      </c>
      <c r="F106" s="335">
        <v>44804</v>
      </c>
      <c r="G106" s="336">
        <v>0.49444444444444446</v>
      </c>
      <c r="H106" s="217" t="s">
        <v>372</v>
      </c>
      <c r="I106" s="334">
        <v>26.4935917</v>
      </c>
      <c r="J106" s="334">
        <v>-80.037514999999999</v>
      </c>
      <c r="K106" s="334">
        <v>53</v>
      </c>
      <c r="L106" s="337">
        <f t="shared" si="1"/>
        <v>16.154399999999999</v>
      </c>
      <c r="M106" s="334">
        <v>433</v>
      </c>
      <c r="N106" s="338"/>
      <c r="O106" s="205"/>
      <c r="P106" s="256"/>
      <c r="Q106" s="205"/>
      <c r="R106" s="288"/>
    </row>
    <row r="107" spans="1:18">
      <c r="A107" s="331" t="s">
        <v>339</v>
      </c>
      <c r="B107" s="332" t="s">
        <v>494</v>
      </c>
      <c r="C107" s="333">
        <v>106</v>
      </c>
      <c r="D107" s="334" t="s">
        <v>479</v>
      </c>
      <c r="E107" s="334" t="s">
        <v>491</v>
      </c>
      <c r="F107" s="335">
        <v>44804</v>
      </c>
      <c r="G107" s="336">
        <v>0.49513888888888885</v>
      </c>
      <c r="H107" s="217" t="s">
        <v>372</v>
      </c>
      <c r="I107" s="334">
        <v>26.4935917</v>
      </c>
      <c r="J107" s="334">
        <v>-80.037514999999999</v>
      </c>
      <c r="K107" s="334">
        <v>52</v>
      </c>
      <c r="L107" s="337">
        <f t="shared" si="1"/>
        <v>15.849600000000001</v>
      </c>
      <c r="M107" s="334">
        <v>434</v>
      </c>
      <c r="N107" s="338"/>
      <c r="O107" s="205"/>
      <c r="P107" s="256"/>
      <c r="Q107" s="205"/>
      <c r="R107" s="288"/>
    </row>
    <row r="108" spans="1:18">
      <c r="A108" s="331" t="s">
        <v>340</v>
      </c>
      <c r="B108" s="332" t="s">
        <v>495</v>
      </c>
      <c r="C108" s="333">
        <v>107</v>
      </c>
      <c r="D108" s="334" t="s">
        <v>479</v>
      </c>
      <c r="E108" s="334" t="s">
        <v>491</v>
      </c>
      <c r="F108" s="335">
        <v>44804</v>
      </c>
      <c r="G108" s="336">
        <v>0.49583333333333335</v>
      </c>
      <c r="H108" s="217" t="s">
        <v>372</v>
      </c>
      <c r="I108" s="334">
        <v>26.4935917</v>
      </c>
      <c r="J108" s="334">
        <v>-80.037514999999999</v>
      </c>
      <c r="K108" s="334">
        <v>53</v>
      </c>
      <c r="L108" s="337">
        <f t="shared" si="1"/>
        <v>16.154399999999999</v>
      </c>
      <c r="M108" s="334">
        <v>435</v>
      </c>
      <c r="N108" s="338"/>
      <c r="O108" s="205"/>
      <c r="P108" s="256"/>
      <c r="Q108" s="205"/>
      <c r="R108" s="288"/>
    </row>
    <row r="109" spans="1:18">
      <c r="A109" s="331" t="s">
        <v>341</v>
      </c>
      <c r="B109" s="332" t="s">
        <v>496</v>
      </c>
      <c r="C109" s="333">
        <v>108</v>
      </c>
      <c r="D109" s="334" t="s">
        <v>479</v>
      </c>
      <c r="E109" s="334" t="s">
        <v>491</v>
      </c>
      <c r="F109" s="335">
        <v>44804</v>
      </c>
      <c r="G109" s="336">
        <v>0.49861111111111112</v>
      </c>
      <c r="H109" s="217" t="s">
        <v>372</v>
      </c>
      <c r="I109" s="334">
        <v>26.4935917</v>
      </c>
      <c r="J109" s="334">
        <v>-80.037514999999999</v>
      </c>
      <c r="K109" s="334">
        <v>55</v>
      </c>
      <c r="L109" s="337">
        <f t="shared" si="1"/>
        <v>16.763999999999999</v>
      </c>
      <c r="M109" s="334">
        <v>446</v>
      </c>
      <c r="N109" s="338"/>
      <c r="O109" s="205"/>
      <c r="P109" s="256"/>
      <c r="Q109" s="256"/>
      <c r="R109" s="288"/>
    </row>
    <row r="110" spans="1:18">
      <c r="A110" s="331" t="s">
        <v>342</v>
      </c>
      <c r="B110" s="332" t="s">
        <v>497</v>
      </c>
      <c r="C110" s="333">
        <v>109</v>
      </c>
      <c r="D110" s="334" t="s">
        <v>479</v>
      </c>
      <c r="E110" s="334" t="s">
        <v>491</v>
      </c>
      <c r="F110" s="335">
        <v>44804</v>
      </c>
      <c r="G110" s="336">
        <v>0.4993055555555555</v>
      </c>
      <c r="H110" s="217" t="s">
        <v>372</v>
      </c>
      <c r="I110" s="334">
        <v>26.4935917</v>
      </c>
      <c r="J110" s="334">
        <v>-80.037514999999999</v>
      </c>
      <c r="K110" s="334">
        <v>53</v>
      </c>
      <c r="L110" s="337">
        <f t="shared" si="1"/>
        <v>16.154399999999999</v>
      </c>
      <c r="M110" s="334">
        <v>447</v>
      </c>
      <c r="N110" s="338"/>
      <c r="O110" s="205"/>
      <c r="P110" s="256"/>
      <c r="Q110" s="205"/>
      <c r="R110" s="288"/>
    </row>
    <row r="111" spans="1:18">
      <c r="A111" s="331" t="s">
        <v>343</v>
      </c>
      <c r="B111" s="332" t="s">
        <v>498</v>
      </c>
      <c r="C111" s="333">
        <v>110</v>
      </c>
      <c r="D111" s="334" t="s">
        <v>479</v>
      </c>
      <c r="E111" s="334" t="s">
        <v>491</v>
      </c>
      <c r="F111" s="335">
        <v>44804</v>
      </c>
      <c r="G111" s="336">
        <v>0.5</v>
      </c>
      <c r="H111" s="217" t="s">
        <v>372</v>
      </c>
      <c r="I111" s="334">
        <v>26.4935917</v>
      </c>
      <c r="J111" s="334">
        <v>-80.037514999999999</v>
      </c>
      <c r="K111" s="334">
        <v>53</v>
      </c>
      <c r="L111" s="337">
        <f t="shared" si="1"/>
        <v>16.154399999999999</v>
      </c>
      <c r="M111" s="334">
        <v>448</v>
      </c>
      <c r="N111" s="338"/>
      <c r="O111" s="205"/>
      <c r="P111" s="256"/>
      <c r="Q111" s="205"/>
      <c r="R111" s="288"/>
    </row>
    <row r="112" spans="1:18">
      <c r="A112" s="331" t="s">
        <v>344</v>
      </c>
      <c r="B112" s="332" t="s">
        <v>499</v>
      </c>
      <c r="C112" s="333">
        <v>111</v>
      </c>
      <c r="D112" s="334" t="s">
        <v>479</v>
      </c>
      <c r="E112" s="334" t="s">
        <v>491</v>
      </c>
      <c r="F112" s="335">
        <v>44804</v>
      </c>
      <c r="G112" s="336">
        <v>0.50069444444444444</v>
      </c>
      <c r="H112" s="217" t="s">
        <v>372</v>
      </c>
      <c r="I112" s="334">
        <v>26.4935917</v>
      </c>
      <c r="J112" s="334">
        <v>-80.037514999999999</v>
      </c>
      <c r="K112" s="334">
        <v>53</v>
      </c>
      <c r="L112" s="337">
        <f t="shared" si="1"/>
        <v>16.154399999999999</v>
      </c>
      <c r="M112" s="334">
        <v>449</v>
      </c>
      <c r="N112" s="338"/>
      <c r="O112" s="205"/>
      <c r="P112" s="256"/>
      <c r="Q112" s="205"/>
      <c r="R112" s="288"/>
    </row>
    <row r="113" spans="1:18">
      <c r="A113" s="331" t="s">
        <v>345</v>
      </c>
      <c r="B113" s="332" t="s">
        <v>500</v>
      </c>
      <c r="C113" s="333">
        <v>112</v>
      </c>
      <c r="D113" s="334" t="s">
        <v>479</v>
      </c>
      <c r="E113" s="334" t="s">
        <v>491</v>
      </c>
      <c r="F113" s="335">
        <v>44804</v>
      </c>
      <c r="G113" s="336">
        <v>0.50138888888888888</v>
      </c>
      <c r="H113" s="217" t="s">
        <v>372</v>
      </c>
      <c r="I113" s="334">
        <v>26.4935917</v>
      </c>
      <c r="J113" s="334">
        <v>-80.037514999999999</v>
      </c>
      <c r="K113" s="334">
        <v>53</v>
      </c>
      <c r="L113" s="337">
        <f t="shared" si="1"/>
        <v>16.154399999999999</v>
      </c>
      <c r="M113" s="334">
        <v>450</v>
      </c>
      <c r="N113" s="338"/>
      <c r="O113" s="205"/>
      <c r="P113" s="256"/>
      <c r="Q113" s="205"/>
      <c r="R113" s="288"/>
    </row>
    <row r="114" spans="1:18">
      <c r="A114" s="331" t="s">
        <v>346</v>
      </c>
      <c r="B114" s="332" t="s">
        <v>501</v>
      </c>
      <c r="C114" s="333">
        <v>113</v>
      </c>
      <c r="D114" s="334" t="s">
        <v>479</v>
      </c>
      <c r="E114" s="334" t="s">
        <v>502</v>
      </c>
      <c r="F114" s="335">
        <v>44804</v>
      </c>
      <c r="G114" s="336">
        <v>0.52708333333333335</v>
      </c>
      <c r="H114" s="217" t="s">
        <v>372</v>
      </c>
      <c r="I114" s="334">
        <v>26.523551699999999</v>
      </c>
      <c r="J114" s="334">
        <v>-80.031692000000007</v>
      </c>
      <c r="K114" s="334">
        <v>54</v>
      </c>
      <c r="L114" s="337">
        <f t="shared" si="1"/>
        <v>16.459199999999999</v>
      </c>
      <c r="M114" s="334">
        <v>371</v>
      </c>
      <c r="N114" s="338"/>
      <c r="O114" s="205"/>
      <c r="P114" s="256"/>
      <c r="Q114" s="205"/>
      <c r="R114" s="288"/>
    </row>
    <row r="115" spans="1:18">
      <c r="A115" s="331" t="s">
        <v>347</v>
      </c>
      <c r="B115" s="332" t="s">
        <v>503</v>
      </c>
      <c r="C115" s="333">
        <v>114</v>
      </c>
      <c r="D115" s="334" t="s">
        <v>479</v>
      </c>
      <c r="E115" s="334" t="s">
        <v>502</v>
      </c>
      <c r="F115" s="335">
        <v>44804</v>
      </c>
      <c r="G115" s="336">
        <v>0.52847222222222223</v>
      </c>
      <c r="H115" s="217" t="s">
        <v>372</v>
      </c>
      <c r="I115" s="334">
        <v>26.523551699999999</v>
      </c>
      <c r="J115" s="334">
        <v>-80.031692000000007</v>
      </c>
      <c r="K115" s="334">
        <v>55</v>
      </c>
      <c r="L115" s="337">
        <f t="shared" si="1"/>
        <v>16.763999999999999</v>
      </c>
      <c r="M115" s="334">
        <v>372</v>
      </c>
      <c r="N115" s="338"/>
      <c r="O115" s="205"/>
      <c r="P115" s="256"/>
      <c r="Q115" s="205"/>
      <c r="R115" s="288"/>
    </row>
    <row r="116" spans="1:18">
      <c r="A116" s="331" t="s">
        <v>348</v>
      </c>
      <c r="B116" s="332" t="s">
        <v>504</v>
      </c>
      <c r="C116" s="333">
        <v>115</v>
      </c>
      <c r="D116" s="334" t="s">
        <v>479</v>
      </c>
      <c r="E116" s="334" t="s">
        <v>502</v>
      </c>
      <c r="F116" s="335">
        <v>44804</v>
      </c>
      <c r="G116" s="336">
        <v>0.52916666666666667</v>
      </c>
      <c r="H116" s="217" t="s">
        <v>372</v>
      </c>
      <c r="I116" s="334">
        <v>26.523551699999999</v>
      </c>
      <c r="J116" s="334">
        <v>-80.031692000000007</v>
      </c>
      <c r="K116" s="334">
        <v>55</v>
      </c>
      <c r="L116" s="337">
        <f t="shared" si="1"/>
        <v>16.763999999999999</v>
      </c>
      <c r="M116" s="334">
        <v>373</v>
      </c>
      <c r="N116" s="338"/>
      <c r="O116" s="205"/>
      <c r="P116" s="256"/>
      <c r="Q116" s="256"/>
      <c r="R116" s="288"/>
    </row>
    <row r="117" spans="1:18">
      <c r="A117" s="331" t="s">
        <v>349</v>
      </c>
      <c r="B117" s="332" t="s">
        <v>505</v>
      </c>
      <c r="C117" s="333">
        <v>116</v>
      </c>
      <c r="D117" s="334" t="s">
        <v>479</v>
      </c>
      <c r="E117" s="334" t="s">
        <v>502</v>
      </c>
      <c r="F117" s="335">
        <v>44804</v>
      </c>
      <c r="G117" s="336">
        <v>0.53055555555555556</v>
      </c>
      <c r="H117" s="217" t="s">
        <v>372</v>
      </c>
      <c r="I117" s="334">
        <v>26.523551699999999</v>
      </c>
      <c r="J117" s="334">
        <v>-80.031692000000007</v>
      </c>
      <c r="K117" s="334">
        <v>55</v>
      </c>
      <c r="L117" s="337">
        <f t="shared" si="1"/>
        <v>16.763999999999999</v>
      </c>
      <c r="M117" s="334">
        <v>374</v>
      </c>
      <c r="N117" s="338"/>
      <c r="O117" s="205"/>
      <c r="P117" s="256"/>
      <c r="Q117" s="205"/>
      <c r="R117" s="288"/>
    </row>
    <row r="118" spans="1:18">
      <c r="A118" s="331" t="s">
        <v>350</v>
      </c>
      <c r="B118" s="332" t="s">
        <v>506</v>
      </c>
      <c r="C118" s="333">
        <v>117</v>
      </c>
      <c r="D118" s="334" t="s">
        <v>479</v>
      </c>
      <c r="E118" s="334" t="s">
        <v>502</v>
      </c>
      <c r="F118" s="335">
        <v>44804</v>
      </c>
      <c r="G118" s="336">
        <v>0.53125</v>
      </c>
      <c r="H118" s="217" t="s">
        <v>372</v>
      </c>
      <c r="I118" s="334">
        <v>26.523551699999999</v>
      </c>
      <c r="J118" s="334">
        <v>-80.031692000000007</v>
      </c>
      <c r="K118" s="334">
        <v>54</v>
      </c>
      <c r="L118" s="337">
        <f t="shared" si="1"/>
        <v>16.459199999999999</v>
      </c>
      <c r="M118" s="334">
        <v>375</v>
      </c>
      <c r="N118" s="338"/>
      <c r="O118" s="205"/>
      <c r="P118" s="256"/>
      <c r="Q118" s="205"/>
      <c r="R118" s="288"/>
    </row>
    <row r="119" spans="1:18">
      <c r="A119" s="331" t="s">
        <v>351</v>
      </c>
      <c r="B119" s="332" t="s">
        <v>507</v>
      </c>
      <c r="C119" s="333">
        <v>118</v>
      </c>
      <c r="D119" s="334" t="s">
        <v>479</v>
      </c>
      <c r="E119" s="334" t="s">
        <v>502</v>
      </c>
      <c r="F119" s="335">
        <v>44804</v>
      </c>
      <c r="G119" s="336">
        <v>0.53263888888888888</v>
      </c>
      <c r="H119" s="217" t="s">
        <v>372</v>
      </c>
      <c r="I119" s="334">
        <v>26.523551699999999</v>
      </c>
      <c r="J119" s="334">
        <v>-80.031692000000007</v>
      </c>
      <c r="K119" s="334">
        <v>57</v>
      </c>
      <c r="L119" s="337">
        <f t="shared" si="1"/>
        <v>17.3736</v>
      </c>
      <c r="M119" s="334">
        <v>376</v>
      </c>
      <c r="N119" s="338"/>
      <c r="O119" s="205"/>
      <c r="P119" s="256"/>
      <c r="Q119" s="205"/>
      <c r="R119" s="288"/>
    </row>
    <row r="120" spans="1:18">
      <c r="A120" s="331" t="s">
        <v>352</v>
      </c>
      <c r="B120" s="332" t="s">
        <v>508</v>
      </c>
      <c r="C120" s="333">
        <v>119</v>
      </c>
      <c r="D120" s="334" t="s">
        <v>479</v>
      </c>
      <c r="E120" s="334" t="s">
        <v>502</v>
      </c>
      <c r="F120" s="335">
        <v>44804</v>
      </c>
      <c r="G120" s="336">
        <v>0.53333333333333333</v>
      </c>
      <c r="H120" s="217" t="s">
        <v>372</v>
      </c>
      <c r="I120" s="334">
        <v>26.523551699999999</v>
      </c>
      <c r="J120" s="334">
        <v>-80.031692000000007</v>
      </c>
      <c r="K120" s="334">
        <v>58</v>
      </c>
      <c r="L120" s="337">
        <f t="shared" si="1"/>
        <v>17.6784</v>
      </c>
      <c r="M120" s="334">
        <v>377</v>
      </c>
      <c r="N120" s="338"/>
      <c r="O120" s="205"/>
      <c r="P120" s="256"/>
      <c r="Q120" s="205"/>
      <c r="R120" s="288"/>
    </row>
    <row r="121" spans="1:18">
      <c r="A121" s="331" t="s">
        <v>353</v>
      </c>
      <c r="B121" s="332" t="s">
        <v>509</v>
      </c>
      <c r="C121" s="333">
        <v>120</v>
      </c>
      <c r="D121" s="334" t="s">
        <v>479</v>
      </c>
      <c r="E121" s="334" t="s">
        <v>502</v>
      </c>
      <c r="F121" s="335">
        <v>44804</v>
      </c>
      <c r="G121" s="336">
        <v>0.53472222222222221</v>
      </c>
      <c r="H121" s="217" t="s">
        <v>372</v>
      </c>
      <c r="I121" s="334">
        <v>26.523551699999999</v>
      </c>
      <c r="J121" s="334">
        <v>-80.031692000000007</v>
      </c>
      <c r="K121" s="334">
        <v>55</v>
      </c>
      <c r="L121" s="337">
        <f t="shared" si="1"/>
        <v>16.763999999999999</v>
      </c>
      <c r="M121" s="334">
        <v>378</v>
      </c>
      <c r="N121" s="338"/>
      <c r="O121" s="205"/>
      <c r="P121" s="256"/>
      <c r="Q121" s="205"/>
      <c r="R121" s="288"/>
    </row>
    <row r="122" spans="1:18">
      <c r="A122" s="331" t="s">
        <v>354</v>
      </c>
      <c r="B122" s="332" t="s">
        <v>510</v>
      </c>
      <c r="C122" s="333">
        <v>121</v>
      </c>
      <c r="D122" s="334" t="s">
        <v>479</v>
      </c>
      <c r="E122" s="334" t="s">
        <v>502</v>
      </c>
      <c r="F122" s="335">
        <v>44804</v>
      </c>
      <c r="G122" s="336">
        <v>0.53541666666666665</v>
      </c>
      <c r="H122" s="217" t="s">
        <v>372</v>
      </c>
      <c r="I122" s="334">
        <v>26.523551699999999</v>
      </c>
      <c r="J122" s="334">
        <v>-80.031692000000007</v>
      </c>
      <c r="K122" s="334">
        <v>55</v>
      </c>
      <c r="L122" s="337">
        <f t="shared" si="1"/>
        <v>16.763999999999999</v>
      </c>
      <c r="M122" s="334">
        <v>379</v>
      </c>
      <c r="N122" s="338"/>
      <c r="O122" s="205"/>
      <c r="P122" s="256"/>
      <c r="Q122" s="205"/>
      <c r="R122" s="288"/>
    </row>
    <row r="123" spans="1:18" ht="17" thickBot="1">
      <c r="A123" s="340" t="s">
        <v>355</v>
      </c>
      <c r="B123" s="341" t="s">
        <v>511</v>
      </c>
      <c r="C123" s="342">
        <v>122</v>
      </c>
      <c r="D123" s="343" t="s">
        <v>479</v>
      </c>
      <c r="E123" s="343" t="s">
        <v>502</v>
      </c>
      <c r="F123" s="344">
        <v>44804</v>
      </c>
      <c r="G123" s="345">
        <v>0.53749999999999998</v>
      </c>
      <c r="H123" s="218" t="s">
        <v>372</v>
      </c>
      <c r="I123" s="343">
        <v>26.523551699999999</v>
      </c>
      <c r="J123" s="343">
        <v>-80.031692000000007</v>
      </c>
      <c r="K123" s="343">
        <v>56</v>
      </c>
      <c r="L123" s="346">
        <f t="shared" si="1"/>
        <v>17.0688</v>
      </c>
      <c r="M123" s="343">
        <v>380</v>
      </c>
      <c r="N123" s="347"/>
      <c r="O123" s="205"/>
      <c r="P123" s="256"/>
      <c r="Q123" s="256"/>
      <c r="R123" s="288"/>
    </row>
    <row r="124" spans="1:18">
      <c r="A124" s="257"/>
      <c r="B124" s="205"/>
      <c r="C124" s="205"/>
      <c r="D124" s="219"/>
      <c r="E124" s="219"/>
      <c r="F124" s="219"/>
      <c r="G124" s="287"/>
      <c r="H124" s="217"/>
      <c r="I124" s="205"/>
      <c r="J124" s="205"/>
      <c r="K124" s="205"/>
      <c r="L124" s="205"/>
      <c r="M124" s="205"/>
      <c r="N124" s="205"/>
      <c r="O124" s="205"/>
      <c r="P124" s="256"/>
      <c r="Q124" s="205"/>
      <c r="R124" s="288"/>
    </row>
    <row r="125" spans="1:18">
      <c r="A125" s="257"/>
      <c r="B125" s="205"/>
      <c r="C125" s="205"/>
      <c r="D125" s="219"/>
      <c r="E125" s="219"/>
      <c r="F125" s="219"/>
      <c r="G125" s="287"/>
      <c r="H125" s="217"/>
      <c r="I125" s="205"/>
      <c r="J125" s="205"/>
      <c r="K125" s="205"/>
      <c r="L125" s="205"/>
      <c r="M125" s="205"/>
      <c r="N125" s="205"/>
      <c r="O125" s="205"/>
      <c r="P125" s="256"/>
      <c r="Q125" s="205"/>
      <c r="R125" s="288"/>
    </row>
    <row r="126" spans="1:18">
      <c r="A126" s="257"/>
      <c r="B126" s="205"/>
      <c r="C126" s="205"/>
      <c r="D126" s="219"/>
      <c r="E126" s="219"/>
      <c r="F126" s="219"/>
      <c r="G126" s="287"/>
      <c r="H126" s="217"/>
      <c r="I126" s="205"/>
      <c r="J126" s="205"/>
      <c r="K126" s="205"/>
      <c r="L126" s="205"/>
      <c r="M126" s="205"/>
      <c r="N126" s="205"/>
      <c r="O126" s="205"/>
      <c r="P126" s="256"/>
      <c r="Q126" s="205"/>
      <c r="R126" s="288"/>
    </row>
    <row r="127" spans="1:18">
      <c r="A127" s="257"/>
      <c r="B127" s="205"/>
      <c r="C127" s="205"/>
      <c r="D127" s="219"/>
      <c r="E127" s="219"/>
      <c r="F127" s="219"/>
      <c r="G127" s="287"/>
      <c r="H127" s="217"/>
      <c r="I127" s="205"/>
      <c r="J127" s="205"/>
      <c r="K127" s="205"/>
      <c r="L127" s="205"/>
      <c r="M127" s="205"/>
      <c r="N127" s="205"/>
      <c r="O127" s="205"/>
      <c r="P127" s="256"/>
      <c r="Q127" s="205"/>
      <c r="R127" s="288"/>
    </row>
    <row r="128" spans="1:18">
      <c r="A128" s="257"/>
      <c r="B128" s="205"/>
      <c r="C128" s="205"/>
      <c r="D128" s="219"/>
      <c r="E128" s="219"/>
      <c r="F128" s="219"/>
      <c r="G128" s="287"/>
      <c r="H128" s="217"/>
      <c r="I128" s="205"/>
      <c r="J128" s="205"/>
      <c r="K128" s="205"/>
      <c r="L128" s="205"/>
      <c r="M128" s="205"/>
      <c r="N128" s="205"/>
      <c r="O128" s="205"/>
      <c r="P128" s="256"/>
      <c r="Q128" s="205"/>
      <c r="R128" s="288"/>
    </row>
    <row r="129" spans="1:18">
      <c r="A129" s="257"/>
      <c r="B129" s="205"/>
      <c r="C129" s="205"/>
      <c r="D129" s="219"/>
      <c r="E129" s="219"/>
      <c r="F129" s="219"/>
      <c r="G129" s="287"/>
      <c r="H129" s="217"/>
      <c r="I129" s="205"/>
      <c r="J129" s="205"/>
      <c r="K129" s="205"/>
      <c r="L129" s="205"/>
      <c r="M129" s="205"/>
      <c r="N129" s="205"/>
      <c r="O129" s="205"/>
      <c r="P129" s="256"/>
      <c r="Q129" s="205"/>
      <c r="R129" s="288"/>
    </row>
    <row r="130" spans="1:18">
      <c r="A130" s="257"/>
      <c r="B130" s="205"/>
      <c r="C130" s="205"/>
      <c r="D130" s="219"/>
      <c r="E130" s="219"/>
      <c r="F130" s="219"/>
      <c r="G130" s="287"/>
      <c r="H130" s="217"/>
      <c r="I130" s="205"/>
      <c r="J130" s="205"/>
      <c r="K130" s="205"/>
      <c r="L130" s="205"/>
      <c r="M130" s="205"/>
      <c r="N130" s="205"/>
      <c r="O130" s="205"/>
      <c r="P130" s="256"/>
      <c r="Q130" s="256"/>
      <c r="R130" s="288"/>
    </row>
    <row r="131" spans="1:18">
      <c r="A131" s="257"/>
      <c r="B131" s="205"/>
      <c r="C131" s="205"/>
      <c r="D131" s="219"/>
      <c r="E131" s="219"/>
      <c r="F131" s="219"/>
      <c r="G131" s="287"/>
      <c r="H131" s="217"/>
      <c r="I131" s="205"/>
      <c r="J131" s="205"/>
      <c r="K131" s="205"/>
      <c r="L131" s="205"/>
      <c r="M131" s="205"/>
      <c r="N131" s="205"/>
      <c r="O131" s="205"/>
      <c r="P131" s="256"/>
      <c r="Q131" s="205"/>
      <c r="R131" s="288"/>
    </row>
    <row r="132" spans="1:18">
      <c r="A132" s="257"/>
      <c r="B132" s="205"/>
      <c r="C132" s="205"/>
      <c r="D132" s="219"/>
      <c r="E132" s="219"/>
      <c r="F132" s="219"/>
      <c r="G132" s="287"/>
      <c r="H132" s="217"/>
      <c r="I132" s="205"/>
      <c r="J132" s="205"/>
      <c r="K132" s="205"/>
      <c r="L132" s="205"/>
      <c r="M132" s="205"/>
      <c r="N132" s="205"/>
      <c r="O132" s="205"/>
      <c r="P132" s="256"/>
      <c r="Q132" s="205"/>
      <c r="R132" s="288"/>
    </row>
    <row r="133" spans="1:18">
      <c r="A133" s="257"/>
      <c r="B133" s="205"/>
      <c r="C133" s="205"/>
      <c r="D133" s="219"/>
      <c r="E133" s="219"/>
      <c r="F133" s="219"/>
      <c r="G133" s="287"/>
      <c r="H133" s="217"/>
      <c r="I133" s="205"/>
      <c r="J133" s="205"/>
      <c r="K133" s="205"/>
      <c r="L133" s="205"/>
      <c r="M133" s="205"/>
      <c r="N133" s="205"/>
      <c r="O133" s="205"/>
      <c r="P133" s="256"/>
      <c r="Q133" s="205"/>
      <c r="R133" s="288"/>
    </row>
    <row r="134" spans="1:18">
      <c r="A134" s="257"/>
      <c r="B134" s="205"/>
      <c r="C134" s="205"/>
      <c r="D134" s="219"/>
      <c r="E134" s="219"/>
      <c r="F134" s="219"/>
      <c r="G134" s="287"/>
      <c r="H134" s="217"/>
      <c r="I134" s="205"/>
      <c r="J134" s="205"/>
      <c r="K134" s="205"/>
      <c r="L134" s="205"/>
      <c r="M134" s="205"/>
      <c r="N134" s="205"/>
      <c r="O134" s="205"/>
      <c r="P134" s="256"/>
      <c r="Q134" s="205"/>
      <c r="R134" s="288"/>
    </row>
    <row r="135" spans="1:18">
      <c r="A135" s="257"/>
      <c r="B135" s="205"/>
      <c r="C135" s="205"/>
      <c r="D135" s="219"/>
      <c r="E135" s="219"/>
      <c r="F135" s="219"/>
      <c r="G135" s="287"/>
      <c r="H135" s="217"/>
      <c r="I135" s="205"/>
      <c r="J135" s="205"/>
      <c r="K135" s="205"/>
      <c r="L135" s="205"/>
      <c r="M135" s="205"/>
      <c r="N135" s="205"/>
      <c r="O135" s="205"/>
      <c r="P135" s="256"/>
      <c r="Q135" s="205"/>
      <c r="R135" s="288"/>
    </row>
    <row r="136" spans="1:18">
      <c r="A136" s="257"/>
      <c r="B136" s="205"/>
      <c r="C136" s="205"/>
      <c r="D136" s="219"/>
      <c r="E136" s="219"/>
      <c r="F136" s="219"/>
      <c r="G136" s="287"/>
      <c r="H136" s="217"/>
      <c r="I136" s="205"/>
      <c r="J136" s="205"/>
      <c r="K136" s="205"/>
      <c r="L136" s="205"/>
      <c r="M136" s="205"/>
      <c r="N136" s="205"/>
      <c r="O136" s="205"/>
      <c r="P136" s="256"/>
      <c r="Q136" s="205"/>
      <c r="R136" s="288"/>
    </row>
    <row r="137" spans="1:18">
      <c r="A137" s="257"/>
      <c r="B137" s="205"/>
      <c r="C137" s="205"/>
      <c r="D137" s="219"/>
      <c r="E137" s="219"/>
      <c r="F137" s="219"/>
      <c r="G137" s="287"/>
      <c r="H137" s="217"/>
      <c r="I137" s="205"/>
      <c r="J137" s="205"/>
      <c r="K137" s="205"/>
      <c r="L137" s="205"/>
      <c r="M137" s="205"/>
      <c r="N137" s="205"/>
      <c r="O137" s="205"/>
      <c r="P137" s="256"/>
      <c r="Q137" s="256"/>
      <c r="R137" s="288"/>
    </row>
    <row r="138" spans="1:18">
      <c r="A138" s="257"/>
      <c r="B138" s="205"/>
      <c r="C138" s="205"/>
      <c r="D138" s="219"/>
      <c r="E138" s="219"/>
      <c r="F138" s="219"/>
      <c r="G138" s="287"/>
      <c r="H138" s="217"/>
      <c r="I138" s="205"/>
      <c r="J138" s="205"/>
      <c r="K138" s="205"/>
      <c r="L138" s="205"/>
      <c r="M138" s="205"/>
      <c r="N138" s="205"/>
      <c r="O138" s="205"/>
      <c r="P138" s="256"/>
      <c r="Q138" s="205"/>
      <c r="R138" s="288"/>
    </row>
    <row r="139" spans="1:18">
      <c r="A139" s="257"/>
      <c r="B139" s="205"/>
      <c r="C139" s="205"/>
      <c r="D139" s="219"/>
      <c r="E139" s="219"/>
      <c r="F139" s="219"/>
      <c r="G139" s="287"/>
      <c r="H139" s="217"/>
      <c r="I139" s="205"/>
      <c r="J139" s="205"/>
      <c r="K139" s="205"/>
      <c r="L139" s="205"/>
      <c r="M139" s="205"/>
      <c r="N139" s="205"/>
      <c r="O139" s="205"/>
      <c r="P139" s="256"/>
      <c r="Q139" s="205"/>
      <c r="R139" s="288"/>
    </row>
    <row r="140" spans="1:18">
      <c r="A140" s="257"/>
      <c r="B140" s="205"/>
      <c r="C140" s="205"/>
      <c r="D140" s="219"/>
      <c r="E140" s="219"/>
      <c r="F140" s="219"/>
      <c r="G140" s="287"/>
      <c r="H140" s="217"/>
      <c r="I140" s="205"/>
      <c r="J140" s="205"/>
      <c r="K140" s="205"/>
      <c r="L140" s="205"/>
      <c r="M140" s="205"/>
      <c r="N140" s="205"/>
      <c r="O140" s="205"/>
      <c r="P140" s="256"/>
      <c r="Q140" s="205"/>
      <c r="R140" s="288"/>
    </row>
    <row r="141" spans="1:18">
      <c r="A141" s="257"/>
      <c r="B141" s="205"/>
      <c r="C141" s="205"/>
      <c r="D141" s="219"/>
      <c r="E141" s="219"/>
      <c r="F141" s="219"/>
      <c r="G141" s="287"/>
      <c r="H141" s="217"/>
      <c r="I141" s="205"/>
      <c r="J141" s="205"/>
      <c r="K141" s="205"/>
      <c r="L141" s="205"/>
      <c r="M141" s="205"/>
      <c r="N141" s="205"/>
      <c r="O141" s="205"/>
      <c r="P141" s="256"/>
      <c r="Q141" s="205"/>
      <c r="R141" s="288"/>
    </row>
    <row r="142" spans="1:18">
      <c r="A142" s="257"/>
      <c r="B142" s="205"/>
      <c r="C142" s="205"/>
      <c r="D142" s="219"/>
      <c r="E142" s="219"/>
      <c r="F142" s="219"/>
      <c r="G142" s="287"/>
      <c r="H142" s="217"/>
      <c r="I142" s="205"/>
      <c r="J142" s="205"/>
      <c r="K142" s="205"/>
      <c r="L142" s="205"/>
      <c r="M142" s="205"/>
      <c r="N142" s="205"/>
      <c r="O142" s="205"/>
      <c r="P142" s="256"/>
      <c r="Q142" s="205"/>
      <c r="R142" s="288"/>
    </row>
    <row r="143" spans="1:18">
      <c r="A143" s="257"/>
      <c r="B143" s="205"/>
      <c r="C143" s="205"/>
      <c r="D143" s="219"/>
      <c r="E143" s="219"/>
      <c r="F143" s="219"/>
      <c r="G143" s="287"/>
      <c r="H143" s="217"/>
      <c r="I143" s="205"/>
      <c r="J143" s="205"/>
      <c r="K143" s="205"/>
      <c r="L143" s="205"/>
      <c r="M143" s="205"/>
      <c r="N143" s="205"/>
      <c r="O143" s="205"/>
      <c r="P143" s="256"/>
      <c r="Q143" s="205"/>
      <c r="R143" s="288"/>
    </row>
    <row r="144" spans="1:18">
      <c r="A144" s="257"/>
      <c r="B144" s="205"/>
      <c r="C144" s="205"/>
      <c r="D144" s="219"/>
      <c r="E144" s="219"/>
      <c r="F144" s="219"/>
      <c r="G144" s="287"/>
      <c r="H144" s="217"/>
      <c r="I144" s="205"/>
      <c r="J144" s="205"/>
      <c r="K144" s="205"/>
      <c r="L144" s="205"/>
      <c r="M144" s="205"/>
      <c r="N144" s="205"/>
      <c r="O144" s="205"/>
      <c r="P144" s="256"/>
      <c r="Q144" s="256"/>
      <c r="R144" s="288"/>
    </row>
    <row r="145" spans="1:18">
      <c r="A145" s="257"/>
      <c r="B145" s="205"/>
      <c r="C145" s="205"/>
      <c r="D145" s="219"/>
      <c r="E145" s="219"/>
      <c r="F145" s="219"/>
      <c r="G145" s="287"/>
      <c r="H145" s="217"/>
      <c r="I145" s="205"/>
      <c r="J145" s="205"/>
      <c r="K145" s="205"/>
      <c r="L145" s="205"/>
      <c r="M145" s="205"/>
      <c r="N145" s="205"/>
      <c r="O145" s="205"/>
      <c r="P145" s="256"/>
      <c r="Q145" s="205"/>
      <c r="R145" s="288"/>
    </row>
    <row r="146" spans="1:18">
      <c r="A146" s="257"/>
      <c r="B146" s="205"/>
      <c r="C146" s="205"/>
      <c r="D146" s="219"/>
      <c r="E146" s="219"/>
      <c r="F146" s="219"/>
      <c r="G146" s="287"/>
      <c r="H146" s="217"/>
      <c r="I146" s="205"/>
      <c r="J146" s="205"/>
      <c r="K146" s="205"/>
      <c r="L146" s="205"/>
      <c r="M146" s="205"/>
      <c r="N146" s="205"/>
      <c r="O146" s="205"/>
      <c r="P146" s="256"/>
      <c r="Q146" s="205"/>
      <c r="R146" s="288"/>
    </row>
    <row r="147" spans="1:18">
      <c r="A147" s="257"/>
      <c r="B147" s="205"/>
      <c r="C147" s="205"/>
      <c r="D147" s="219"/>
      <c r="E147" s="219"/>
      <c r="F147" s="219"/>
      <c r="G147" s="287"/>
      <c r="H147" s="217"/>
      <c r="I147" s="205"/>
      <c r="J147" s="205"/>
      <c r="K147" s="205"/>
      <c r="L147" s="205"/>
      <c r="M147" s="205"/>
      <c r="N147" s="205"/>
      <c r="O147" s="205"/>
      <c r="P147" s="256"/>
      <c r="Q147" s="205"/>
      <c r="R147" s="288"/>
    </row>
    <row r="148" spans="1:18">
      <c r="A148" s="257"/>
      <c r="B148" s="205"/>
      <c r="C148" s="205"/>
      <c r="D148" s="219"/>
      <c r="E148" s="219"/>
      <c r="F148" s="219"/>
      <c r="G148" s="287"/>
      <c r="H148" s="217"/>
      <c r="I148" s="205"/>
      <c r="J148" s="205"/>
      <c r="K148" s="205"/>
      <c r="L148" s="205"/>
      <c r="M148" s="205"/>
      <c r="N148" s="205"/>
      <c r="O148" s="205"/>
      <c r="P148" s="256"/>
      <c r="Q148" s="205"/>
      <c r="R148" s="288"/>
    </row>
    <row r="149" spans="1:18">
      <c r="A149" s="257"/>
      <c r="B149" s="205"/>
      <c r="C149" s="205"/>
      <c r="D149" s="219"/>
      <c r="E149" s="219"/>
      <c r="F149" s="219"/>
      <c r="G149" s="287"/>
      <c r="H149" s="217"/>
      <c r="I149" s="205"/>
      <c r="J149" s="205"/>
      <c r="K149" s="205"/>
      <c r="L149" s="205"/>
      <c r="M149" s="205"/>
      <c r="N149" s="205"/>
      <c r="O149" s="205"/>
      <c r="P149" s="256"/>
      <c r="Q149" s="205"/>
      <c r="R149" s="288"/>
    </row>
    <row r="150" spans="1:18">
      <c r="A150" s="257"/>
      <c r="B150" s="205"/>
      <c r="C150" s="205"/>
      <c r="D150" s="219"/>
      <c r="E150" s="219"/>
      <c r="F150" s="219"/>
      <c r="G150" s="287"/>
      <c r="H150" s="217"/>
      <c r="I150" s="205"/>
      <c r="J150" s="205"/>
      <c r="K150" s="205"/>
      <c r="L150" s="205"/>
      <c r="M150" s="205"/>
      <c r="N150" s="205"/>
      <c r="O150" s="205"/>
      <c r="P150" s="256"/>
      <c r="Q150" s="205"/>
      <c r="R150" s="288"/>
    </row>
    <row r="151" spans="1:18">
      <c r="A151" s="257"/>
      <c r="B151" s="205"/>
      <c r="C151" s="205"/>
      <c r="D151" s="219"/>
      <c r="E151" s="219"/>
      <c r="F151" s="219"/>
      <c r="G151" s="287"/>
      <c r="H151" s="217"/>
      <c r="I151" s="205"/>
      <c r="J151" s="205"/>
      <c r="K151" s="205"/>
      <c r="L151" s="205"/>
      <c r="M151" s="205"/>
      <c r="N151" s="205"/>
      <c r="O151" s="205"/>
      <c r="P151" s="256"/>
      <c r="Q151" s="256"/>
      <c r="R151" s="288"/>
    </row>
    <row r="152" spans="1:18">
      <c r="A152" s="257"/>
      <c r="B152" s="205"/>
      <c r="C152" s="205"/>
      <c r="D152" s="219"/>
      <c r="E152" s="219"/>
      <c r="F152" s="219"/>
      <c r="G152" s="287"/>
      <c r="H152" s="217"/>
      <c r="I152" s="205"/>
      <c r="J152" s="205"/>
      <c r="K152" s="205"/>
      <c r="L152" s="205"/>
      <c r="M152" s="205"/>
      <c r="N152" s="205"/>
      <c r="O152" s="205"/>
      <c r="P152" s="256"/>
      <c r="Q152" s="205"/>
      <c r="R152" s="288"/>
    </row>
    <row r="153" spans="1:18">
      <c r="A153" s="257"/>
      <c r="B153" s="205"/>
      <c r="C153" s="205"/>
      <c r="D153" s="219"/>
      <c r="E153" s="219"/>
      <c r="F153" s="219"/>
      <c r="G153" s="287"/>
      <c r="H153" s="217"/>
      <c r="I153" s="205"/>
      <c r="J153" s="205"/>
      <c r="K153" s="205"/>
      <c r="L153" s="205"/>
      <c r="M153" s="205"/>
      <c r="N153" s="205"/>
      <c r="O153" s="205"/>
      <c r="P153" s="256"/>
      <c r="Q153" s="205"/>
      <c r="R153" s="288"/>
    </row>
    <row r="154" spans="1:18">
      <c r="A154" s="257"/>
      <c r="B154" s="205"/>
      <c r="C154" s="205"/>
      <c r="D154" s="219"/>
      <c r="E154" s="219"/>
      <c r="F154" s="219"/>
      <c r="G154" s="287"/>
      <c r="H154" s="217"/>
      <c r="I154" s="205"/>
      <c r="J154" s="205"/>
      <c r="K154" s="205"/>
      <c r="L154" s="205"/>
      <c r="M154" s="205"/>
      <c r="N154" s="205"/>
      <c r="O154" s="205"/>
      <c r="P154" s="256"/>
      <c r="Q154" s="205"/>
      <c r="R154" s="288"/>
    </row>
    <row r="155" spans="1:18">
      <c r="A155" s="257"/>
      <c r="B155" s="205"/>
      <c r="C155" s="205"/>
      <c r="D155" s="219"/>
      <c r="E155" s="219"/>
      <c r="F155" s="219"/>
      <c r="G155" s="287"/>
      <c r="H155" s="217"/>
      <c r="I155" s="205"/>
      <c r="J155" s="205"/>
      <c r="K155" s="205"/>
      <c r="L155" s="205"/>
      <c r="M155" s="205"/>
      <c r="N155" s="205"/>
      <c r="O155" s="205"/>
      <c r="P155" s="256"/>
      <c r="Q155" s="205"/>
      <c r="R155" s="288"/>
    </row>
    <row r="156" spans="1:18">
      <c r="A156" s="257"/>
      <c r="B156" s="205"/>
      <c r="C156" s="205"/>
      <c r="D156" s="219"/>
      <c r="E156" s="219"/>
      <c r="F156" s="219"/>
      <c r="G156" s="287"/>
      <c r="H156" s="217"/>
      <c r="I156" s="205"/>
      <c r="J156" s="205"/>
      <c r="K156" s="205"/>
      <c r="L156" s="205"/>
      <c r="M156" s="205"/>
      <c r="N156" s="205"/>
      <c r="O156" s="205"/>
      <c r="P156" s="256"/>
      <c r="Q156" s="205"/>
      <c r="R156" s="288"/>
    </row>
    <row r="157" spans="1:18">
      <c r="A157" s="257"/>
      <c r="B157" s="205"/>
      <c r="C157" s="205"/>
      <c r="D157" s="219"/>
      <c r="E157" s="219"/>
      <c r="F157" s="219"/>
      <c r="G157" s="287"/>
      <c r="H157" s="217"/>
      <c r="I157" s="205"/>
      <c r="J157" s="205"/>
      <c r="K157" s="205"/>
      <c r="L157" s="205"/>
      <c r="M157" s="205"/>
      <c r="N157" s="205"/>
      <c r="O157" s="205"/>
      <c r="P157" s="256"/>
      <c r="Q157" s="205"/>
      <c r="R157" s="288"/>
    </row>
    <row r="158" spans="1:18">
      <c r="A158" s="257"/>
      <c r="B158" s="205"/>
      <c r="C158" s="205"/>
      <c r="D158" s="219"/>
      <c r="E158" s="219"/>
      <c r="F158" s="219"/>
      <c r="G158" s="287"/>
      <c r="H158" s="217"/>
      <c r="I158" s="205"/>
      <c r="J158" s="205"/>
      <c r="K158" s="205"/>
      <c r="L158" s="205"/>
      <c r="M158" s="205"/>
      <c r="N158" s="205"/>
      <c r="O158" s="205"/>
      <c r="P158" s="256"/>
      <c r="Q158" s="256"/>
      <c r="R158" s="288"/>
    </row>
    <row r="159" spans="1:18">
      <c r="A159" s="257"/>
      <c r="B159" s="205"/>
      <c r="C159" s="205"/>
      <c r="D159" s="219"/>
      <c r="E159" s="219"/>
      <c r="F159" s="219"/>
      <c r="G159" s="287"/>
      <c r="H159" s="217"/>
      <c r="I159" s="205"/>
      <c r="J159" s="205"/>
      <c r="K159" s="205"/>
      <c r="L159" s="205"/>
      <c r="M159" s="205"/>
      <c r="N159" s="205"/>
      <c r="O159" s="205"/>
      <c r="P159" s="256"/>
      <c r="Q159" s="205"/>
      <c r="R159" s="288"/>
    </row>
    <row r="160" spans="1:18">
      <c r="A160" s="257"/>
      <c r="B160" s="205"/>
      <c r="C160" s="205"/>
      <c r="D160" s="219"/>
      <c r="E160" s="219"/>
      <c r="F160" s="219"/>
      <c r="G160" s="287"/>
      <c r="H160" s="217"/>
      <c r="I160" s="205"/>
      <c r="J160" s="205"/>
      <c r="K160" s="205"/>
      <c r="L160" s="205"/>
      <c r="M160" s="205"/>
      <c r="N160" s="205"/>
      <c r="O160" s="205"/>
      <c r="P160" s="256"/>
      <c r="Q160" s="205"/>
      <c r="R160" s="288"/>
    </row>
    <row r="161" spans="1:18">
      <c r="A161" s="257"/>
      <c r="B161" s="205"/>
      <c r="C161" s="205"/>
      <c r="D161" s="219"/>
      <c r="E161" s="219"/>
      <c r="F161" s="219"/>
      <c r="G161" s="287"/>
      <c r="H161" s="217"/>
      <c r="I161" s="205"/>
      <c r="J161" s="205"/>
      <c r="K161" s="205"/>
      <c r="L161" s="205"/>
      <c r="M161" s="205"/>
      <c r="N161" s="205"/>
      <c r="O161" s="205"/>
      <c r="P161" s="256"/>
      <c r="Q161" s="205"/>
      <c r="R161" s="288"/>
    </row>
    <row r="162" spans="1:18">
      <c r="A162" s="257"/>
      <c r="B162" s="205"/>
      <c r="C162" s="205"/>
      <c r="D162" s="219"/>
      <c r="E162" s="219"/>
      <c r="F162" s="219"/>
      <c r="G162" s="287"/>
      <c r="H162" s="217"/>
      <c r="I162" s="205"/>
      <c r="J162" s="205"/>
      <c r="K162" s="205"/>
      <c r="L162" s="205"/>
      <c r="M162" s="205"/>
      <c r="N162" s="205"/>
      <c r="O162" s="205"/>
      <c r="P162" s="256"/>
      <c r="Q162" s="205"/>
      <c r="R162" s="288"/>
    </row>
    <row r="163" spans="1:18">
      <c r="A163" s="257"/>
      <c r="B163" s="205"/>
      <c r="C163" s="205"/>
      <c r="D163" s="219"/>
      <c r="E163" s="219"/>
      <c r="F163" s="219"/>
      <c r="G163" s="287"/>
      <c r="H163" s="217"/>
      <c r="I163" s="205"/>
      <c r="J163" s="205"/>
      <c r="K163" s="205"/>
      <c r="L163" s="205"/>
      <c r="M163" s="205"/>
      <c r="N163" s="205"/>
      <c r="O163" s="205"/>
      <c r="P163" s="256"/>
      <c r="Q163" s="205"/>
      <c r="R163" s="288"/>
    </row>
    <row r="164" spans="1:18">
      <c r="A164" s="257"/>
      <c r="B164" s="205"/>
      <c r="C164" s="205"/>
      <c r="D164" s="219"/>
      <c r="E164" s="219"/>
      <c r="F164" s="219"/>
      <c r="G164" s="287"/>
      <c r="H164" s="217"/>
      <c r="I164" s="205"/>
      <c r="J164" s="205"/>
      <c r="K164" s="205"/>
      <c r="L164" s="205"/>
      <c r="M164" s="205"/>
      <c r="N164" s="205"/>
      <c r="O164" s="205"/>
      <c r="P164" s="256"/>
      <c r="Q164" s="205"/>
      <c r="R164" s="288"/>
    </row>
    <row r="165" spans="1:18">
      <c r="A165" s="257"/>
      <c r="B165" s="205"/>
      <c r="C165" s="205"/>
      <c r="D165" s="219"/>
      <c r="E165" s="219"/>
      <c r="F165" s="219"/>
      <c r="G165" s="287"/>
      <c r="H165" s="217"/>
      <c r="I165" s="205"/>
      <c r="J165" s="205"/>
      <c r="K165" s="205"/>
      <c r="L165" s="205"/>
      <c r="M165" s="205"/>
      <c r="N165" s="205"/>
      <c r="O165" s="205"/>
      <c r="P165" s="256"/>
      <c r="Q165" s="256"/>
      <c r="R165" s="288"/>
    </row>
    <row r="166" spans="1:18">
      <c r="A166" s="257"/>
      <c r="B166" s="205"/>
      <c r="C166" s="205"/>
      <c r="D166" s="219"/>
      <c r="E166" s="219"/>
      <c r="F166" s="219"/>
      <c r="G166" s="287"/>
      <c r="H166" s="217"/>
      <c r="I166" s="205"/>
      <c r="J166" s="205"/>
      <c r="K166" s="205"/>
      <c r="L166" s="205"/>
      <c r="M166" s="205"/>
      <c r="N166" s="205"/>
      <c r="O166" s="205"/>
      <c r="P166" s="256"/>
      <c r="Q166" s="205"/>
      <c r="R166" s="288"/>
    </row>
    <row r="167" spans="1:18">
      <c r="A167" s="257"/>
      <c r="B167" s="205"/>
      <c r="C167" s="205"/>
      <c r="D167" s="219"/>
      <c r="E167" s="219"/>
      <c r="F167" s="219"/>
      <c r="G167" s="287"/>
      <c r="H167" s="217"/>
      <c r="I167" s="205"/>
      <c r="J167" s="205"/>
      <c r="K167" s="205"/>
      <c r="L167" s="205"/>
      <c r="M167" s="205"/>
      <c r="N167" s="205"/>
      <c r="O167" s="205"/>
      <c r="P167" s="256"/>
      <c r="Q167" s="205"/>
      <c r="R167" s="288"/>
    </row>
    <row r="168" spans="1:18">
      <c r="A168" s="257"/>
      <c r="B168" s="205"/>
      <c r="C168" s="205"/>
      <c r="D168" s="219"/>
      <c r="E168" s="219"/>
      <c r="F168" s="219"/>
      <c r="G168" s="287"/>
      <c r="H168" s="217"/>
      <c r="I168" s="205"/>
      <c r="J168" s="205"/>
      <c r="K168" s="205"/>
      <c r="L168" s="205"/>
      <c r="M168" s="205"/>
      <c r="N168" s="205"/>
      <c r="O168" s="205"/>
      <c r="P168" s="256"/>
      <c r="Q168" s="205"/>
      <c r="R168" s="288"/>
    </row>
    <row r="169" spans="1:18">
      <c r="A169" s="257"/>
      <c r="B169" s="205"/>
      <c r="C169" s="205"/>
      <c r="D169" s="219"/>
      <c r="E169" s="219"/>
      <c r="F169" s="219"/>
      <c r="G169" s="287"/>
      <c r="H169" s="217"/>
      <c r="I169" s="205"/>
      <c r="J169" s="205"/>
      <c r="K169" s="205"/>
      <c r="L169" s="205"/>
      <c r="M169" s="205"/>
      <c r="N169" s="205"/>
      <c r="O169" s="205"/>
      <c r="P169" s="256"/>
      <c r="Q169" s="205"/>
      <c r="R169" s="288"/>
    </row>
    <row r="170" spans="1:18">
      <c r="A170" s="257"/>
      <c r="B170" s="205"/>
      <c r="C170" s="205"/>
      <c r="D170" s="219"/>
      <c r="E170" s="219"/>
      <c r="F170" s="219"/>
      <c r="G170" s="287"/>
      <c r="H170" s="217"/>
      <c r="I170" s="205"/>
      <c r="J170" s="205"/>
      <c r="K170" s="205"/>
      <c r="L170" s="205"/>
      <c r="M170" s="205"/>
      <c r="N170" s="205"/>
      <c r="O170" s="205"/>
      <c r="P170" s="256"/>
      <c r="Q170" s="205"/>
      <c r="R170" s="288"/>
    </row>
    <row r="171" spans="1:18">
      <c r="A171" s="257"/>
      <c r="B171" s="205"/>
      <c r="C171" s="205"/>
      <c r="D171" s="219"/>
      <c r="E171" s="219"/>
      <c r="F171" s="219"/>
      <c r="G171" s="287"/>
      <c r="H171" s="217"/>
      <c r="I171" s="205"/>
      <c r="J171" s="205"/>
      <c r="K171" s="205"/>
      <c r="L171" s="205"/>
      <c r="M171" s="205"/>
      <c r="N171" s="205"/>
      <c r="O171" s="205"/>
      <c r="P171" s="256"/>
      <c r="Q171" s="205"/>
      <c r="R171" s="288"/>
    </row>
    <row r="172" spans="1:18">
      <c r="A172" s="257"/>
      <c r="B172" s="205"/>
      <c r="C172" s="205"/>
      <c r="D172" s="219"/>
      <c r="E172" s="219"/>
      <c r="F172" s="219"/>
      <c r="G172" s="287"/>
      <c r="H172" s="217"/>
      <c r="I172" s="205"/>
      <c r="J172" s="205"/>
      <c r="K172" s="205"/>
      <c r="L172" s="205"/>
      <c r="M172" s="205"/>
      <c r="N172" s="205"/>
      <c r="O172" s="205"/>
      <c r="P172" s="256"/>
      <c r="Q172" s="205"/>
      <c r="R172" s="288"/>
    </row>
    <row r="173" spans="1:18">
      <c r="A173" s="257"/>
      <c r="B173" s="205"/>
      <c r="C173" s="205"/>
      <c r="D173" s="219"/>
      <c r="E173" s="219"/>
      <c r="F173" s="219"/>
      <c r="G173" s="287"/>
      <c r="H173" s="217"/>
      <c r="I173" s="205"/>
      <c r="J173" s="205"/>
      <c r="K173" s="205"/>
      <c r="L173" s="205"/>
      <c r="M173" s="205"/>
      <c r="N173" s="205"/>
      <c r="O173" s="205"/>
      <c r="P173" s="256"/>
      <c r="Q173" s="205"/>
      <c r="R173" s="288"/>
    </row>
    <row r="174" spans="1:18">
      <c r="A174" s="257"/>
      <c r="B174" s="205"/>
      <c r="C174" s="205"/>
      <c r="D174" s="219"/>
      <c r="E174" s="219"/>
      <c r="F174" s="219"/>
      <c r="G174" s="287"/>
      <c r="H174" s="217"/>
      <c r="I174" s="205"/>
      <c r="J174" s="205"/>
      <c r="K174" s="205"/>
      <c r="L174" s="205"/>
      <c r="M174" s="205"/>
      <c r="N174" s="205"/>
      <c r="O174" s="256"/>
      <c r="P174" s="256"/>
      <c r="Q174" s="205"/>
      <c r="R174" s="288"/>
    </row>
    <row r="175" spans="1:18">
      <c r="A175" s="257"/>
      <c r="B175" s="205"/>
      <c r="C175" s="205"/>
      <c r="D175" s="219"/>
      <c r="E175" s="219"/>
      <c r="F175" s="219"/>
      <c r="G175" s="287"/>
      <c r="H175" s="217"/>
      <c r="I175" s="205"/>
      <c r="J175" s="205"/>
      <c r="K175" s="205"/>
      <c r="L175" s="205"/>
      <c r="M175" s="205"/>
      <c r="N175" s="205"/>
      <c r="O175" s="205"/>
      <c r="P175" s="256"/>
      <c r="Q175" s="205"/>
      <c r="R175" s="288"/>
    </row>
    <row r="176" spans="1:18">
      <c r="A176" s="257"/>
      <c r="B176" s="205"/>
      <c r="C176" s="205"/>
      <c r="D176" s="219"/>
      <c r="E176" s="219"/>
      <c r="F176" s="219"/>
      <c r="G176" s="287"/>
      <c r="H176" s="217"/>
      <c r="I176" s="205"/>
      <c r="J176" s="205"/>
      <c r="K176" s="205"/>
      <c r="L176" s="205"/>
      <c r="M176" s="205"/>
      <c r="N176" s="205"/>
      <c r="O176" s="205"/>
      <c r="P176" s="256"/>
      <c r="Q176" s="205"/>
      <c r="R176" s="288"/>
    </row>
    <row r="177" spans="1:18">
      <c r="A177" s="257"/>
      <c r="B177" s="205"/>
      <c r="C177" s="205"/>
      <c r="D177" s="219"/>
      <c r="E177" s="219"/>
      <c r="F177" s="219"/>
      <c r="G177" s="287"/>
      <c r="H177" s="217"/>
      <c r="I177" s="205"/>
      <c r="J177" s="205"/>
      <c r="K177" s="205"/>
      <c r="L177" s="205"/>
      <c r="M177" s="205"/>
      <c r="N177" s="205"/>
      <c r="O177" s="205"/>
      <c r="P177" s="256"/>
      <c r="Q177" s="205"/>
      <c r="R177" s="288"/>
    </row>
    <row r="178" spans="1:18">
      <c r="A178" s="257"/>
      <c r="B178" s="205"/>
      <c r="C178" s="205"/>
      <c r="D178" s="219"/>
      <c r="E178" s="219"/>
      <c r="F178" s="219"/>
      <c r="G178" s="287"/>
      <c r="H178" s="217"/>
      <c r="I178" s="205"/>
      <c r="J178" s="205"/>
      <c r="K178" s="205"/>
      <c r="L178" s="205"/>
      <c r="M178" s="205"/>
      <c r="N178" s="205"/>
      <c r="O178" s="205"/>
      <c r="P178" s="256"/>
      <c r="Q178" s="205"/>
      <c r="R178" s="288"/>
    </row>
    <row r="179" spans="1:18">
      <c r="A179" s="257"/>
      <c r="B179" s="205"/>
      <c r="C179" s="205"/>
      <c r="D179" s="219"/>
      <c r="E179" s="219"/>
      <c r="F179" s="219"/>
      <c r="G179" s="287"/>
      <c r="H179" s="217"/>
      <c r="I179" s="205"/>
      <c r="J179" s="205"/>
      <c r="K179" s="205"/>
      <c r="L179" s="205"/>
      <c r="M179" s="205"/>
      <c r="N179" s="205"/>
      <c r="O179" s="205"/>
      <c r="P179" s="256"/>
      <c r="Q179" s="205"/>
      <c r="R179" s="288"/>
    </row>
    <row r="180" spans="1:18">
      <c r="A180" s="257"/>
      <c r="B180" s="205"/>
      <c r="C180" s="205"/>
      <c r="D180" s="219"/>
      <c r="E180" s="219"/>
      <c r="F180" s="219"/>
      <c r="G180" s="287"/>
      <c r="H180" s="217"/>
      <c r="I180" s="205"/>
      <c r="J180" s="205"/>
      <c r="K180" s="205"/>
      <c r="L180" s="205"/>
      <c r="M180" s="205"/>
      <c r="N180" s="205"/>
      <c r="O180" s="205"/>
      <c r="P180" s="256"/>
      <c r="Q180" s="205"/>
      <c r="R180" s="288"/>
    </row>
    <row r="181" spans="1:18">
      <c r="A181" s="257"/>
      <c r="B181" s="205"/>
      <c r="C181" s="205"/>
      <c r="D181" s="219"/>
      <c r="E181" s="219"/>
      <c r="F181" s="219"/>
      <c r="G181" s="287"/>
      <c r="H181" s="217"/>
      <c r="I181" s="205"/>
      <c r="J181" s="205"/>
      <c r="K181" s="205"/>
      <c r="L181" s="205"/>
      <c r="M181" s="205"/>
      <c r="N181" s="205"/>
      <c r="O181" s="205"/>
      <c r="P181" s="256"/>
      <c r="Q181" s="205"/>
      <c r="R181" s="288"/>
    </row>
    <row r="182" spans="1:18">
      <c r="A182" s="257"/>
      <c r="B182" s="205"/>
      <c r="C182" s="205"/>
      <c r="D182" s="219"/>
      <c r="E182" s="219"/>
      <c r="F182" s="219"/>
      <c r="G182" s="287"/>
      <c r="H182" s="217"/>
      <c r="I182" s="205"/>
      <c r="J182" s="205"/>
      <c r="K182" s="205"/>
      <c r="L182" s="205"/>
      <c r="M182" s="205"/>
      <c r="N182" s="205"/>
      <c r="O182" s="205"/>
      <c r="P182" s="256"/>
      <c r="Q182" s="205"/>
      <c r="R182" s="288"/>
    </row>
    <row r="183" spans="1:18">
      <c r="A183" s="257"/>
      <c r="B183" s="205"/>
      <c r="C183" s="205"/>
      <c r="D183" s="219"/>
      <c r="E183" s="219"/>
      <c r="F183" s="219"/>
      <c r="G183" s="287"/>
      <c r="H183" s="217"/>
      <c r="I183" s="205"/>
      <c r="J183" s="205"/>
      <c r="K183" s="205"/>
      <c r="L183" s="205"/>
      <c r="M183" s="205"/>
      <c r="N183" s="205"/>
      <c r="O183" s="205"/>
      <c r="P183" s="256"/>
      <c r="Q183" s="205"/>
      <c r="R183" s="288"/>
    </row>
    <row r="184" spans="1:18">
      <c r="A184" s="257"/>
      <c r="B184" s="205"/>
      <c r="C184" s="205"/>
      <c r="D184" s="219"/>
      <c r="E184" s="219"/>
      <c r="F184" s="219"/>
      <c r="G184" s="287"/>
      <c r="H184" s="217"/>
      <c r="I184" s="205"/>
      <c r="J184" s="205"/>
      <c r="K184" s="205"/>
      <c r="L184" s="205"/>
      <c r="M184" s="205"/>
      <c r="N184" s="205"/>
      <c r="O184" s="205"/>
      <c r="P184" s="256"/>
      <c r="Q184" s="205"/>
      <c r="R184" s="288"/>
    </row>
    <row r="185" spans="1:18">
      <c r="A185" s="257"/>
      <c r="B185" s="205"/>
      <c r="C185" s="205"/>
      <c r="D185" s="219"/>
      <c r="E185" s="219"/>
      <c r="F185" s="219"/>
      <c r="G185" s="287"/>
      <c r="H185" s="217"/>
      <c r="I185" s="205"/>
      <c r="J185" s="205"/>
      <c r="K185" s="205"/>
      <c r="L185" s="205"/>
      <c r="M185" s="205"/>
      <c r="N185" s="205"/>
      <c r="O185" s="205"/>
      <c r="P185" s="256"/>
      <c r="Q185" s="205"/>
      <c r="R185" s="288"/>
    </row>
    <row r="186" spans="1:18">
      <c r="A186" s="257"/>
      <c r="B186" s="205"/>
      <c r="C186" s="205"/>
      <c r="D186" s="219"/>
      <c r="E186" s="219"/>
      <c r="F186" s="219"/>
      <c r="G186" s="287"/>
      <c r="H186" s="217"/>
      <c r="I186" s="205"/>
      <c r="J186" s="205"/>
      <c r="K186" s="205"/>
      <c r="L186" s="205"/>
      <c r="M186" s="205"/>
      <c r="N186" s="205"/>
      <c r="O186" s="205"/>
      <c r="P186" s="256"/>
      <c r="Q186" s="205"/>
      <c r="R186" s="288"/>
    </row>
    <row r="187" spans="1:18">
      <c r="A187" s="257"/>
      <c r="B187" s="205"/>
      <c r="C187" s="205"/>
      <c r="D187" s="219"/>
      <c r="E187" s="219"/>
      <c r="F187" s="219"/>
      <c r="G187" s="287"/>
      <c r="H187" s="217"/>
      <c r="I187" s="205"/>
      <c r="J187" s="205"/>
      <c r="K187" s="205"/>
      <c r="L187" s="205"/>
      <c r="M187" s="205"/>
      <c r="N187" s="205"/>
      <c r="O187" s="205"/>
      <c r="P187" s="256"/>
      <c r="Q187" s="205"/>
      <c r="R187" s="288"/>
    </row>
    <row r="188" spans="1:18">
      <c r="A188" s="257"/>
      <c r="B188" s="205"/>
      <c r="C188" s="205"/>
      <c r="D188" s="219"/>
      <c r="E188" s="219"/>
      <c r="F188" s="219"/>
      <c r="G188" s="287"/>
      <c r="H188" s="217"/>
      <c r="I188" s="205"/>
      <c r="J188" s="205"/>
      <c r="K188" s="205"/>
      <c r="L188" s="205"/>
      <c r="M188" s="205"/>
      <c r="N188" s="205"/>
      <c r="O188" s="205"/>
      <c r="P188" s="256"/>
      <c r="Q188" s="205"/>
      <c r="R188" s="288"/>
    </row>
    <row r="189" spans="1:18">
      <c r="A189" s="257"/>
      <c r="B189" s="205"/>
      <c r="C189" s="205"/>
      <c r="D189" s="219"/>
      <c r="E189" s="219"/>
      <c r="F189" s="219"/>
      <c r="G189" s="287"/>
      <c r="H189" s="217"/>
      <c r="I189" s="205"/>
      <c r="J189" s="205"/>
      <c r="K189" s="205"/>
      <c r="L189" s="205"/>
      <c r="M189" s="205"/>
      <c r="N189" s="205"/>
      <c r="O189" s="205"/>
      <c r="P189" s="256"/>
      <c r="Q189" s="205"/>
      <c r="R189" s="288"/>
    </row>
    <row r="190" spans="1:18">
      <c r="A190" s="257"/>
      <c r="B190" s="205"/>
      <c r="C190" s="205"/>
      <c r="D190" s="219"/>
      <c r="E190" s="219"/>
      <c r="F190" s="219"/>
      <c r="G190" s="287"/>
      <c r="H190" s="217"/>
      <c r="I190" s="205"/>
      <c r="J190" s="205"/>
      <c r="K190" s="205"/>
      <c r="L190" s="205"/>
      <c r="M190" s="205"/>
      <c r="N190" s="205"/>
      <c r="O190" s="205"/>
      <c r="P190" s="256"/>
      <c r="Q190" s="205"/>
      <c r="R190" s="288"/>
    </row>
    <row r="191" spans="1:18">
      <c r="A191" s="257"/>
      <c r="B191" s="205"/>
      <c r="C191" s="205"/>
      <c r="D191" s="219"/>
      <c r="E191" s="219"/>
      <c r="F191" s="219"/>
      <c r="G191" s="287"/>
      <c r="H191" s="217"/>
      <c r="I191" s="205"/>
      <c r="J191" s="205"/>
      <c r="K191" s="205"/>
      <c r="L191" s="205"/>
      <c r="M191" s="205"/>
      <c r="N191" s="205"/>
      <c r="O191" s="205"/>
      <c r="P191" s="256"/>
      <c r="Q191" s="205"/>
      <c r="R191" s="288"/>
    </row>
    <row r="192" spans="1:18">
      <c r="A192" s="257"/>
      <c r="B192" s="205"/>
      <c r="C192" s="205"/>
      <c r="D192" s="219"/>
      <c r="E192" s="219"/>
      <c r="F192" s="219"/>
      <c r="G192" s="287"/>
      <c r="H192" s="217"/>
      <c r="I192" s="205"/>
      <c r="J192" s="205"/>
      <c r="K192" s="205"/>
      <c r="L192" s="205"/>
      <c r="M192" s="205"/>
      <c r="N192" s="205"/>
      <c r="O192" s="205"/>
      <c r="P192" s="256"/>
      <c r="Q192" s="205"/>
      <c r="R192" s="288"/>
    </row>
    <row r="193" spans="1:18">
      <c r="A193" s="257"/>
      <c r="B193" s="205"/>
      <c r="C193" s="205"/>
      <c r="D193" s="219"/>
      <c r="E193" s="219"/>
      <c r="F193" s="219"/>
      <c r="G193" s="287"/>
      <c r="H193" s="217"/>
      <c r="I193" s="205"/>
      <c r="J193" s="205"/>
      <c r="K193" s="205"/>
      <c r="L193" s="205"/>
      <c r="M193" s="205"/>
      <c r="N193" s="205"/>
      <c r="O193" s="205"/>
      <c r="P193" s="256"/>
      <c r="Q193" s="205"/>
      <c r="R193" s="288"/>
    </row>
    <row r="194" spans="1:18">
      <c r="A194" s="257"/>
      <c r="B194" s="205"/>
      <c r="C194" s="205"/>
      <c r="D194" s="219"/>
      <c r="E194" s="219"/>
      <c r="F194" s="219"/>
      <c r="G194" s="287"/>
      <c r="H194" s="217"/>
      <c r="I194" s="205"/>
      <c r="J194" s="205"/>
      <c r="K194" s="205"/>
      <c r="L194" s="205"/>
      <c r="M194" s="205"/>
      <c r="N194" s="205"/>
      <c r="O194" s="205"/>
      <c r="P194" s="256"/>
      <c r="Q194" s="205"/>
      <c r="R194" s="288"/>
    </row>
    <row r="195" spans="1:18">
      <c r="A195" s="257"/>
      <c r="B195" s="205"/>
      <c r="C195" s="205"/>
      <c r="D195" s="219"/>
      <c r="E195" s="219"/>
      <c r="F195" s="219"/>
      <c r="G195" s="287"/>
      <c r="H195" s="217"/>
      <c r="I195" s="205"/>
      <c r="J195" s="205"/>
      <c r="K195" s="205"/>
      <c r="L195" s="205"/>
      <c r="M195" s="205"/>
      <c r="N195" s="205"/>
      <c r="O195" s="205"/>
      <c r="P195" s="256"/>
      <c r="Q195" s="205"/>
      <c r="R195" s="288"/>
    </row>
    <row r="196" spans="1:18">
      <c r="A196" s="257"/>
      <c r="B196" s="205"/>
      <c r="C196" s="205"/>
      <c r="D196" s="219"/>
      <c r="E196" s="219"/>
      <c r="F196" s="219"/>
      <c r="G196" s="287"/>
      <c r="H196" s="217"/>
      <c r="I196" s="205"/>
      <c r="J196" s="205"/>
      <c r="K196" s="205"/>
      <c r="L196" s="205"/>
      <c r="M196" s="205"/>
      <c r="N196" s="205"/>
      <c r="O196" s="205"/>
      <c r="P196" s="256"/>
      <c r="Q196" s="205"/>
      <c r="R196" s="288"/>
    </row>
    <row r="197" spans="1:18">
      <c r="A197" s="257"/>
      <c r="B197" s="205"/>
      <c r="C197" s="205"/>
      <c r="D197" s="219"/>
      <c r="E197" s="219"/>
      <c r="F197" s="219"/>
      <c r="G197" s="287"/>
      <c r="H197" s="217"/>
      <c r="I197" s="205"/>
      <c r="J197" s="205"/>
      <c r="K197" s="205"/>
      <c r="L197" s="205"/>
      <c r="M197" s="205"/>
      <c r="N197" s="205"/>
      <c r="O197" s="205"/>
      <c r="P197" s="256"/>
      <c r="Q197" s="205"/>
      <c r="R197" s="288"/>
    </row>
    <row r="198" spans="1:18">
      <c r="A198" s="257"/>
      <c r="B198" s="205"/>
      <c r="C198" s="205"/>
      <c r="D198" s="219"/>
      <c r="E198" s="219"/>
      <c r="F198" s="219"/>
      <c r="G198" s="287"/>
      <c r="H198" s="217"/>
      <c r="I198" s="205"/>
      <c r="J198" s="205"/>
      <c r="K198" s="205"/>
      <c r="L198" s="205"/>
      <c r="M198" s="205"/>
      <c r="N198" s="205"/>
      <c r="O198" s="205"/>
      <c r="P198" s="256"/>
      <c r="Q198" s="205"/>
      <c r="R198" s="288"/>
    </row>
    <row r="199" spans="1:18">
      <c r="A199" s="257"/>
      <c r="B199" s="205"/>
      <c r="C199" s="205"/>
      <c r="D199" s="219"/>
      <c r="E199" s="219"/>
      <c r="F199" s="219"/>
      <c r="G199" s="287"/>
      <c r="H199" s="217"/>
      <c r="I199" s="205"/>
      <c r="J199" s="205"/>
      <c r="K199" s="205"/>
      <c r="L199" s="205"/>
      <c r="M199" s="205"/>
      <c r="N199" s="205"/>
      <c r="O199" s="205"/>
      <c r="P199" s="256"/>
      <c r="Q199" s="205"/>
      <c r="R199" s="288"/>
    </row>
    <row r="200" spans="1:18">
      <c r="A200" s="257"/>
      <c r="B200" s="205"/>
      <c r="C200" s="205"/>
      <c r="D200" s="219"/>
      <c r="E200" s="219"/>
      <c r="F200" s="219"/>
      <c r="G200" s="287"/>
      <c r="H200" s="217"/>
      <c r="I200" s="205"/>
      <c r="J200" s="205"/>
      <c r="K200" s="205"/>
      <c r="L200" s="205"/>
      <c r="M200" s="205"/>
      <c r="N200" s="205"/>
      <c r="O200" s="205"/>
      <c r="P200" s="256"/>
      <c r="Q200" s="205"/>
      <c r="R200" s="288"/>
    </row>
    <row r="201" spans="1:18">
      <c r="A201" s="257"/>
      <c r="B201" s="205"/>
      <c r="C201" s="205"/>
      <c r="D201" s="219"/>
      <c r="E201" s="219"/>
      <c r="F201" s="219"/>
      <c r="G201" s="287"/>
      <c r="H201" s="217"/>
      <c r="I201" s="205"/>
      <c r="J201" s="205"/>
      <c r="K201" s="205"/>
      <c r="L201" s="205"/>
      <c r="M201" s="205"/>
      <c r="N201" s="205"/>
      <c r="O201" s="205"/>
      <c r="P201" s="256"/>
      <c r="Q201" s="205"/>
      <c r="R201" s="288"/>
    </row>
    <row r="202" spans="1:18">
      <c r="A202" s="257"/>
      <c r="B202" s="205"/>
      <c r="C202" s="205"/>
      <c r="D202" s="219"/>
      <c r="E202" s="219"/>
      <c r="F202" s="219"/>
      <c r="G202" s="287"/>
      <c r="H202" s="217"/>
      <c r="I202" s="205"/>
      <c r="J202" s="205"/>
      <c r="K202" s="205"/>
      <c r="L202" s="205"/>
      <c r="M202" s="205"/>
      <c r="N202" s="205"/>
      <c r="O202" s="205"/>
      <c r="P202" s="256"/>
      <c r="Q202" s="205"/>
      <c r="R202" s="288"/>
    </row>
    <row r="203" spans="1:18">
      <c r="A203" s="257"/>
      <c r="B203" s="205"/>
      <c r="C203" s="205"/>
      <c r="D203" s="219"/>
      <c r="E203" s="219"/>
      <c r="F203" s="219"/>
      <c r="G203" s="287"/>
      <c r="H203" s="217"/>
      <c r="I203" s="205"/>
      <c r="J203" s="205"/>
      <c r="K203" s="205"/>
      <c r="L203" s="205"/>
      <c r="M203" s="205"/>
      <c r="N203" s="205"/>
      <c r="O203" s="205"/>
      <c r="P203" s="256"/>
      <c r="Q203" s="205"/>
      <c r="R203" s="288"/>
    </row>
    <row r="204" spans="1:18">
      <c r="A204" s="257"/>
      <c r="B204" s="205"/>
      <c r="C204" s="205"/>
      <c r="D204" s="219"/>
      <c r="E204" s="219"/>
      <c r="F204" s="219"/>
      <c r="G204" s="287"/>
      <c r="H204" s="217"/>
      <c r="I204" s="205"/>
      <c r="J204" s="205"/>
      <c r="K204" s="205"/>
      <c r="L204" s="205"/>
      <c r="M204" s="205"/>
      <c r="N204" s="205"/>
      <c r="O204" s="205"/>
      <c r="P204" s="256"/>
      <c r="Q204" s="205"/>
      <c r="R204" s="288"/>
    </row>
    <row r="205" spans="1:18">
      <c r="A205" s="257"/>
      <c r="B205" s="205"/>
      <c r="C205" s="205"/>
      <c r="D205" s="219"/>
      <c r="E205" s="219"/>
      <c r="F205" s="219"/>
      <c r="G205" s="287"/>
      <c r="H205" s="217"/>
      <c r="I205" s="205"/>
      <c r="J205" s="205"/>
      <c r="K205" s="205"/>
      <c r="L205" s="205"/>
      <c r="M205" s="205"/>
      <c r="N205" s="205"/>
      <c r="O205" s="205"/>
      <c r="P205" s="256"/>
      <c r="Q205" s="205"/>
      <c r="R205" s="288"/>
    </row>
    <row r="206" spans="1:18">
      <c r="A206" s="257"/>
      <c r="B206" s="205"/>
      <c r="C206" s="205"/>
      <c r="D206" s="219"/>
      <c r="E206" s="219"/>
      <c r="F206" s="219"/>
      <c r="G206" s="287"/>
      <c r="H206" s="217"/>
      <c r="I206" s="205"/>
      <c r="J206" s="205"/>
      <c r="K206" s="205"/>
      <c r="L206" s="205"/>
      <c r="M206" s="205"/>
      <c r="N206" s="205"/>
      <c r="O206" s="205"/>
      <c r="P206" s="256"/>
      <c r="Q206" s="205"/>
      <c r="R206" s="288"/>
    </row>
    <row r="207" spans="1:18">
      <c r="A207" s="257"/>
      <c r="B207" s="205"/>
      <c r="C207" s="205"/>
      <c r="D207" s="219"/>
      <c r="E207" s="219"/>
      <c r="F207" s="219"/>
      <c r="G207" s="287"/>
      <c r="H207" s="217"/>
      <c r="I207" s="205"/>
      <c r="J207" s="205"/>
      <c r="K207" s="205"/>
      <c r="L207" s="205"/>
      <c r="M207" s="205"/>
      <c r="N207" s="205"/>
      <c r="O207" s="205"/>
      <c r="P207" s="256"/>
      <c r="Q207" s="205"/>
      <c r="R207" s="288"/>
    </row>
    <row r="208" spans="1:18">
      <c r="A208" s="257"/>
      <c r="B208" s="205"/>
      <c r="C208" s="205"/>
      <c r="D208" s="219"/>
      <c r="E208" s="219"/>
      <c r="F208" s="219"/>
      <c r="G208" s="287"/>
      <c r="H208" s="217"/>
      <c r="I208" s="205"/>
      <c r="J208" s="205"/>
      <c r="K208" s="205"/>
      <c r="L208" s="205"/>
      <c r="M208" s="205"/>
      <c r="N208" s="205"/>
      <c r="O208" s="205"/>
      <c r="P208" s="256"/>
      <c r="Q208" s="205"/>
      <c r="R208" s="288"/>
    </row>
    <row r="209" spans="1:18">
      <c r="A209" s="257"/>
      <c r="B209" s="205"/>
      <c r="C209" s="205"/>
      <c r="D209" s="219"/>
      <c r="E209" s="219"/>
      <c r="F209" s="219"/>
      <c r="G209" s="287"/>
      <c r="H209" s="217"/>
      <c r="I209" s="205"/>
      <c r="J209" s="205"/>
      <c r="K209" s="205"/>
      <c r="L209" s="205"/>
      <c r="M209" s="205"/>
      <c r="N209" s="205"/>
      <c r="O209" s="205"/>
      <c r="P209" s="256"/>
      <c r="Q209" s="205"/>
      <c r="R209" s="288"/>
    </row>
    <row r="210" spans="1:18">
      <c r="A210" s="257"/>
      <c r="B210" s="205"/>
      <c r="C210" s="205"/>
      <c r="D210" s="219"/>
      <c r="E210" s="219"/>
      <c r="F210" s="219"/>
      <c r="G210" s="287"/>
      <c r="H210" s="217"/>
      <c r="I210" s="205"/>
      <c r="J210" s="205"/>
      <c r="K210" s="205"/>
      <c r="L210" s="205"/>
      <c r="M210" s="205"/>
      <c r="N210" s="205"/>
      <c r="O210" s="205"/>
      <c r="P210" s="256"/>
      <c r="Q210" s="205"/>
      <c r="R210" s="288"/>
    </row>
    <row r="211" spans="1:18">
      <c r="A211" s="257"/>
      <c r="B211" s="205"/>
      <c r="C211" s="205"/>
      <c r="D211" s="219"/>
      <c r="E211" s="219"/>
      <c r="F211" s="219"/>
      <c r="G211" s="287"/>
      <c r="H211" s="217"/>
      <c r="I211" s="205"/>
      <c r="J211" s="205"/>
      <c r="K211" s="205"/>
      <c r="L211" s="205"/>
      <c r="M211" s="205"/>
      <c r="N211" s="205"/>
      <c r="O211" s="205"/>
      <c r="P211" s="256"/>
      <c r="Q211" s="205"/>
      <c r="R211" s="288"/>
    </row>
    <row r="212" spans="1:18">
      <c r="A212" s="257"/>
      <c r="B212" s="205"/>
      <c r="C212" s="205"/>
      <c r="D212" s="219"/>
      <c r="E212" s="219"/>
      <c r="F212" s="219"/>
      <c r="G212" s="287"/>
      <c r="H212" s="217"/>
      <c r="I212" s="205"/>
      <c r="J212" s="205"/>
      <c r="K212" s="205"/>
      <c r="L212" s="205"/>
      <c r="M212" s="205"/>
      <c r="N212" s="205"/>
      <c r="O212" s="205"/>
      <c r="P212" s="256"/>
      <c r="Q212" s="205"/>
      <c r="R212" s="288"/>
    </row>
    <row r="213" spans="1:18">
      <c r="A213" s="257"/>
      <c r="B213" s="205"/>
      <c r="C213" s="205"/>
      <c r="D213" s="219"/>
      <c r="E213" s="219"/>
      <c r="F213" s="219"/>
      <c r="G213" s="287"/>
      <c r="H213" s="217"/>
      <c r="I213" s="205"/>
      <c r="J213" s="205"/>
      <c r="K213" s="205"/>
      <c r="L213" s="205"/>
      <c r="M213" s="205"/>
      <c r="N213" s="205"/>
      <c r="O213" s="205"/>
      <c r="P213" s="256"/>
      <c r="Q213" s="205"/>
      <c r="R213" s="288"/>
    </row>
    <row r="214" spans="1:18">
      <c r="A214" s="257"/>
      <c r="B214" s="205"/>
      <c r="C214" s="205"/>
      <c r="D214" s="219"/>
      <c r="E214" s="219"/>
      <c r="F214" s="219"/>
      <c r="G214" s="287"/>
      <c r="H214" s="217"/>
      <c r="I214" s="205"/>
      <c r="J214" s="205"/>
      <c r="K214" s="205"/>
      <c r="L214" s="205"/>
      <c r="M214" s="205"/>
      <c r="N214" s="205"/>
      <c r="O214" s="205"/>
      <c r="P214" s="256"/>
      <c r="Q214" s="205"/>
      <c r="R214" s="288"/>
    </row>
    <row r="215" spans="1:18">
      <c r="A215" s="257"/>
      <c r="B215" s="205"/>
      <c r="C215" s="205"/>
      <c r="D215" s="219"/>
      <c r="E215" s="219"/>
      <c r="F215" s="219"/>
      <c r="G215" s="287"/>
      <c r="H215" s="217"/>
      <c r="I215" s="205"/>
      <c r="J215" s="205"/>
      <c r="K215" s="205"/>
      <c r="L215" s="205"/>
      <c r="M215" s="205"/>
      <c r="N215" s="205"/>
      <c r="O215" s="205"/>
      <c r="P215" s="256"/>
      <c r="Q215" s="205"/>
      <c r="R215" s="288"/>
    </row>
    <row r="216" spans="1:18">
      <c r="A216" s="257"/>
      <c r="B216" s="205"/>
      <c r="C216" s="205"/>
      <c r="D216" s="219"/>
      <c r="E216" s="219"/>
      <c r="F216" s="219"/>
      <c r="G216" s="287"/>
      <c r="H216" s="217"/>
      <c r="I216" s="205"/>
      <c r="J216" s="205"/>
      <c r="K216" s="205"/>
      <c r="L216" s="205"/>
      <c r="M216" s="205"/>
      <c r="N216" s="205"/>
      <c r="O216" s="205"/>
      <c r="P216" s="256"/>
      <c r="Q216" s="205"/>
      <c r="R216" s="288"/>
    </row>
    <row r="217" spans="1:18">
      <c r="A217" s="257"/>
      <c r="B217" s="205"/>
      <c r="C217" s="205"/>
      <c r="D217" s="219"/>
      <c r="E217" s="219"/>
      <c r="F217" s="219"/>
      <c r="G217" s="287"/>
      <c r="H217" s="217"/>
      <c r="I217" s="205"/>
      <c r="J217" s="205"/>
      <c r="K217" s="205"/>
      <c r="L217" s="205"/>
      <c r="M217" s="205"/>
      <c r="N217" s="205"/>
      <c r="O217" s="205"/>
      <c r="P217" s="256"/>
      <c r="Q217" s="205"/>
      <c r="R217" s="288"/>
    </row>
    <row r="218" spans="1:18">
      <c r="A218" s="257"/>
      <c r="B218" s="205"/>
      <c r="C218" s="205"/>
      <c r="D218" s="219"/>
      <c r="E218" s="219"/>
      <c r="F218" s="219"/>
      <c r="G218" s="287"/>
      <c r="H218" s="217"/>
      <c r="I218" s="205"/>
      <c r="J218" s="205"/>
      <c r="K218" s="205"/>
      <c r="L218" s="205"/>
      <c r="M218" s="205"/>
      <c r="N218" s="205"/>
      <c r="O218" s="205"/>
      <c r="P218" s="256"/>
      <c r="Q218" s="205"/>
      <c r="R218" s="288"/>
    </row>
    <row r="219" spans="1:18">
      <c r="A219" s="257"/>
      <c r="B219" s="205"/>
      <c r="C219" s="205"/>
      <c r="D219" s="219"/>
      <c r="E219" s="219"/>
      <c r="F219" s="219"/>
      <c r="G219" s="287"/>
      <c r="H219" s="217"/>
      <c r="I219" s="205"/>
      <c r="J219" s="205"/>
      <c r="K219" s="205"/>
      <c r="L219" s="205"/>
      <c r="M219" s="205"/>
      <c r="N219" s="205"/>
      <c r="O219" s="205"/>
      <c r="P219" s="256"/>
      <c r="Q219" s="205"/>
      <c r="R219" s="288"/>
    </row>
    <row r="220" spans="1:18">
      <c r="A220" s="257"/>
      <c r="B220" s="205"/>
      <c r="C220" s="205"/>
      <c r="D220" s="219"/>
      <c r="E220" s="219"/>
      <c r="F220" s="219"/>
      <c r="G220" s="287"/>
      <c r="H220" s="217"/>
      <c r="I220" s="205"/>
      <c r="J220" s="205"/>
      <c r="K220" s="205"/>
      <c r="L220" s="205"/>
      <c r="M220" s="205"/>
      <c r="N220" s="205"/>
      <c r="O220" s="205"/>
      <c r="P220" s="256"/>
      <c r="Q220" s="205"/>
      <c r="R220" s="288"/>
    </row>
    <row r="221" spans="1:18">
      <c r="A221" s="257"/>
      <c r="B221" s="205"/>
      <c r="C221" s="205"/>
      <c r="D221" s="219"/>
      <c r="E221" s="219"/>
      <c r="F221" s="219"/>
      <c r="G221" s="287"/>
      <c r="H221" s="217"/>
      <c r="I221" s="205"/>
      <c r="J221" s="205"/>
      <c r="K221" s="205"/>
      <c r="L221" s="205"/>
      <c r="M221" s="205"/>
      <c r="N221" s="205"/>
      <c r="O221" s="205"/>
      <c r="P221" s="256"/>
      <c r="Q221" s="205"/>
      <c r="R221" s="288"/>
    </row>
    <row r="222" spans="1:18">
      <c r="A222" s="257"/>
      <c r="B222" s="205"/>
      <c r="C222" s="205"/>
      <c r="D222" s="219"/>
      <c r="E222" s="219"/>
      <c r="F222" s="219"/>
      <c r="G222" s="287"/>
      <c r="H222" s="217"/>
      <c r="I222" s="205"/>
      <c r="J222" s="205"/>
      <c r="K222" s="205"/>
      <c r="L222" s="205"/>
      <c r="M222" s="205"/>
      <c r="N222" s="205"/>
      <c r="O222" s="205"/>
      <c r="P222" s="256"/>
      <c r="Q222" s="205"/>
      <c r="R222" s="288"/>
    </row>
    <row r="223" spans="1:18">
      <c r="A223" s="257"/>
      <c r="B223" s="205"/>
      <c r="C223" s="205"/>
      <c r="D223" s="219"/>
      <c r="E223" s="219"/>
      <c r="F223" s="219"/>
      <c r="G223" s="287"/>
      <c r="H223" s="217"/>
      <c r="I223" s="205"/>
      <c r="J223" s="205"/>
      <c r="K223" s="205"/>
      <c r="L223" s="205"/>
      <c r="M223" s="205"/>
      <c r="N223" s="205"/>
      <c r="O223" s="205"/>
      <c r="P223" s="256"/>
      <c r="Q223" s="205"/>
      <c r="R223" s="288"/>
    </row>
    <row r="224" spans="1:18">
      <c r="A224" s="257"/>
      <c r="B224" s="205"/>
      <c r="C224" s="205"/>
      <c r="D224" s="219"/>
      <c r="E224" s="219"/>
      <c r="F224" s="219"/>
      <c r="G224" s="287"/>
      <c r="H224" s="217"/>
      <c r="I224" s="205"/>
      <c r="J224" s="205"/>
      <c r="K224" s="205"/>
      <c r="L224" s="205"/>
      <c r="M224" s="205"/>
      <c r="N224" s="205"/>
      <c r="O224" s="205"/>
      <c r="P224" s="256"/>
      <c r="Q224" s="205"/>
      <c r="R224" s="288"/>
    </row>
    <row r="225" spans="1:18">
      <c r="A225" s="257"/>
      <c r="B225" s="205"/>
      <c r="C225" s="205"/>
      <c r="D225" s="219"/>
      <c r="E225" s="219"/>
      <c r="F225" s="219"/>
      <c r="G225" s="287"/>
      <c r="H225" s="217"/>
      <c r="I225" s="205"/>
      <c r="J225" s="205"/>
      <c r="K225" s="205"/>
      <c r="L225" s="205"/>
      <c r="M225" s="205"/>
      <c r="N225" s="205"/>
      <c r="O225" s="205"/>
      <c r="P225" s="256"/>
      <c r="Q225" s="205"/>
      <c r="R225" s="288"/>
    </row>
    <row r="226" spans="1:18">
      <c r="A226" s="257"/>
      <c r="B226" s="205"/>
      <c r="C226" s="205"/>
      <c r="D226" s="219"/>
      <c r="E226" s="219"/>
      <c r="F226" s="219"/>
      <c r="G226" s="287"/>
      <c r="H226" s="217"/>
      <c r="I226" s="205"/>
      <c r="J226" s="205"/>
      <c r="K226" s="205"/>
      <c r="L226" s="205"/>
      <c r="M226" s="205"/>
      <c r="N226" s="205"/>
      <c r="O226" s="205"/>
      <c r="P226" s="256"/>
      <c r="Q226" s="205"/>
      <c r="R226" s="288"/>
    </row>
    <row r="227" spans="1:18" ht="17" thickBot="1">
      <c r="A227" s="274"/>
      <c r="B227" s="207"/>
      <c r="C227" s="207"/>
      <c r="D227" s="223"/>
      <c r="E227" s="223"/>
      <c r="F227" s="223"/>
      <c r="G227" s="289"/>
      <c r="H227" s="218"/>
      <c r="I227" s="207"/>
      <c r="J227" s="207"/>
      <c r="K227" s="207"/>
      <c r="L227" s="207"/>
      <c r="M227" s="207"/>
      <c r="N227" s="207"/>
      <c r="O227" s="207"/>
      <c r="P227" s="207"/>
      <c r="Q227" s="207"/>
      <c r="R227" s="290"/>
    </row>
  </sheetData>
  <phoneticPr fontId="9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9-F76A-C547-ADCD-7BD1B4B04A14}">
  <sheetPr>
    <pageSetUpPr fitToPage="1"/>
  </sheetPr>
  <dimension ref="A1:K123"/>
  <sheetViews>
    <sheetView workbookViewId="0">
      <selection activeCell="D2" sqref="D2:D123"/>
    </sheetView>
  </sheetViews>
  <sheetFormatPr baseColWidth="10" defaultColWidth="10.7109375" defaultRowHeight="16"/>
  <cols>
    <col min="1" max="1" width="7.140625" bestFit="1" customWidth="1"/>
    <col min="2" max="3" width="7.42578125" bestFit="1" customWidth="1"/>
    <col min="5" max="5" width="5.28515625" bestFit="1" customWidth="1"/>
    <col min="6" max="6" width="9.140625" bestFit="1" customWidth="1"/>
  </cols>
  <sheetData>
    <row r="1" spans="1:6" ht="35" thickBot="1">
      <c r="A1" s="310" t="s">
        <v>3</v>
      </c>
      <c r="B1" s="311" t="s">
        <v>4</v>
      </c>
      <c r="C1" s="311" t="s">
        <v>5</v>
      </c>
      <c r="D1" s="312" t="s">
        <v>6</v>
      </c>
      <c r="E1" s="313" t="s">
        <v>7</v>
      </c>
      <c r="F1" s="328" t="s">
        <v>8</v>
      </c>
    </row>
    <row r="2" spans="1:6" ht="17" thickTop="1">
      <c r="A2" s="208" t="s">
        <v>234</v>
      </c>
      <c r="B2" s="220">
        <v>1.83</v>
      </c>
      <c r="C2" s="220">
        <v>2.1</v>
      </c>
      <c r="D2" s="220">
        <v>220</v>
      </c>
      <c r="E2" s="314" t="s">
        <v>9</v>
      </c>
      <c r="F2" s="329" t="s">
        <v>356</v>
      </c>
    </row>
    <row r="3" spans="1:6">
      <c r="A3" s="209" t="s">
        <v>235</v>
      </c>
      <c r="B3" s="203">
        <v>1.83</v>
      </c>
      <c r="C3" s="203">
        <v>2.2999999999999998</v>
      </c>
      <c r="D3" s="203">
        <v>213</v>
      </c>
      <c r="E3" s="315" t="s">
        <v>9</v>
      </c>
      <c r="F3" s="321" t="s">
        <v>356</v>
      </c>
    </row>
    <row r="4" spans="1:6">
      <c r="A4" s="209" t="s">
        <v>236</v>
      </c>
      <c r="B4" s="203">
        <v>1.83</v>
      </c>
      <c r="C4" s="203">
        <v>2.16</v>
      </c>
      <c r="D4" s="203">
        <v>258</v>
      </c>
      <c r="E4" s="315" t="s">
        <v>9</v>
      </c>
      <c r="F4" s="321" t="s">
        <v>356</v>
      </c>
    </row>
    <row r="5" spans="1:6">
      <c r="A5" s="209" t="s">
        <v>237</v>
      </c>
      <c r="B5" s="203">
        <v>1.83</v>
      </c>
      <c r="C5" s="203">
        <v>2.2200000000000002</v>
      </c>
      <c r="D5" s="203">
        <v>203</v>
      </c>
      <c r="E5" s="315" t="s">
        <v>9</v>
      </c>
      <c r="F5" s="321" t="s">
        <v>356</v>
      </c>
    </row>
    <row r="6" spans="1:6">
      <c r="A6" s="209" t="s">
        <v>238</v>
      </c>
      <c r="B6" s="203">
        <v>1.83</v>
      </c>
      <c r="C6" s="203">
        <v>2.2000000000000002</v>
      </c>
      <c r="D6" s="203">
        <v>216</v>
      </c>
      <c r="E6" s="315" t="s">
        <v>9</v>
      </c>
      <c r="F6" s="321" t="s">
        <v>356</v>
      </c>
    </row>
    <row r="7" spans="1:6">
      <c r="A7" s="204" t="s">
        <v>239</v>
      </c>
      <c r="B7" s="203">
        <v>1.82</v>
      </c>
      <c r="C7" s="203">
        <v>2.2000000000000002</v>
      </c>
      <c r="D7" s="316">
        <v>198</v>
      </c>
      <c r="E7" s="315" t="s">
        <v>9</v>
      </c>
      <c r="F7" s="321" t="s">
        <v>356</v>
      </c>
    </row>
    <row r="8" spans="1:6">
      <c r="A8" s="209" t="s">
        <v>240</v>
      </c>
      <c r="B8" s="203">
        <v>1.82</v>
      </c>
      <c r="C8" s="203">
        <v>2.2200000000000002</v>
      </c>
      <c r="D8" s="203">
        <v>223</v>
      </c>
      <c r="E8" s="315" t="s">
        <v>9</v>
      </c>
      <c r="F8" s="321" t="s">
        <v>356</v>
      </c>
    </row>
    <row r="9" spans="1:6">
      <c r="A9" s="317" t="s">
        <v>241</v>
      </c>
      <c r="B9" s="316">
        <v>1.82</v>
      </c>
      <c r="C9" s="316">
        <v>2.15</v>
      </c>
      <c r="D9" s="316">
        <v>226</v>
      </c>
      <c r="E9" s="315" t="s">
        <v>9</v>
      </c>
      <c r="F9" s="322" t="s">
        <v>356</v>
      </c>
    </row>
    <row r="10" spans="1:6">
      <c r="A10" s="209" t="s">
        <v>242</v>
      </c>
      <c r="B10" s="203">
        <v>1.8</v>
      </c>
      <c r="C10" s="203">
        <v>1.97</v>
      </c>
      <c r="D10" s="203">
        <v>155</v>
      </c>
      <c r="E10" s="315" t="s">
        <v>9</v>
      </c>
      <c r="F10" s="321" t="s">
        <v>356</v>
      </c>
    </row>
    <row r="11" spans="1:6">
      <c r="A11" s="209" t="s">
        <v>243</v>
      </c>
      <c r="B11" s="203">
        <v>1.83</v>
      </c>
      <c r="C11" s="203">
        <v>2.17</v>
      </c>
      <c r="D11" s="203">
        <v>204</v>
      </c>
      <c r="E11" s="315" t="s">
        <v>9</v>
      </c>
      <c r="F11" s="321" t="s">
        <v>356</v>
      </c>
    </row>
    <row r="12" spans="1:6">
      <c r="A12" s="209" t="s">
        <v>244</v>
      </c>
      <c r="B12" s="203">
        <v>1.83</v>
      </c>
      <c r="C12" s="203">
        <v>2.13</v>
      </c>
      <c r="D12" s="203">
        <v>189</v>
      </c>
      <c r="E12" s="315" t="s">
        <v>9</v>
      </c>
      <c r="F12" s="321" t="s">
        <v>356</v>
      </c>
    </row>
    <row r="13" spans="1:6">
      <c r="A13" s="317" t="s">
        <v>245</v>
      </c>
      <c r="B13" s="316">
        <v>1.82</v>
      </c>
      <c r="C13" s="316">
        <v>2.2799999999999998</v>
      </c>
      <c r="D13" s="1">
        <v>126</v>
      </c>
      <c r="E13" s="315" t="s">
        <v>9</v>
      </c>
      <c r="F13" s="322" t="s">
        <v>356</v>
      </c>
    </row>
    <row r="14" spans="1:6">
      <c r="A14" s="204" t="s">
        <v>246</v>
      </c>
      <c r="B14" s="203">
        <v>1.82</v>
      </c>
      <c r="C14" s="203">
        <v>2.14</v>
      </c>
      <c r="D14" s="316">
        <v>248</v>
      </c>
      <c r="E14" s="315" t="s">
        <v>9</v>
      </c>
      <c r="F14" s="321" t="s">
        <v>356</v>
      </c>
    </row>
    <row r="15" spans="1:6">
      <c r="A15" s="204" t="s">
        <v>247</v>
      </c>
      <c r="B15" s="203">
        <v>1.83</v>
      </c>
      <c r="C15" s="203">
        <v>2.2400000000000002</v>
      </c>
      <c r="D15" s="316">
        <v>184</v>
      </c>
      <c r="E15" s="315" t="s">
        <v>9</v>
      </c>
      <c r="F15" s="321" t="s">
        <v>356</v>
      </c>
    </row>
    <row r="16" spans="1:6">
      <c r="A16" s="204" t="s">
        <v>248</v>
      </c>
      <c r="B16" s="203">
        <v>1.82</v>
      </c>
      <c r="C16" s="203">
        <v>2.11</v>
      </c>
      <c r="D16" s="316">
        <v>245</v>
      </c>
      <c r="E16" s="315" t="s">
        <v>9</v>
      </c>
      <c r="F16" s="321" t="s">
        <v>356</v>
      </c>
    </row>
    <row r="17" spans="1:11">
      <c r="A17" s="209" t="s">
        <v>249</v>
      </c>
      <c r="B17" s="203">
        <v>1.82</v>
      </c>
      <c r="C17" s="203">
        <v>2.1800000000000002</v>
      </c>
      <c r="D17" s="203">
        <v>122</v>
      </c>
      <c r="E17" s="315" t="s">
        <v>9</v>
      </c>
      <c r="F17" s="321" t="s">
        <v>356</v>
      </c>
    </row>
    <row r="18" spans="1:11">
      <c r="A18" s="209" t="s">
        <v>250</v>
      </c>
      <c r="B18" s="203">
        <v>1.84</v>
      </c>
      <c r="C18" s="203">
        <v>2.34</v>
      </c>
      <c r="D18" s="203">
        <v>122</v>
      </c>
      <c r="E18" s="315" t="s">
        <v>9</v>
      </c>
      <c r="F18" s="321" t="s">
        <v>356</v>
      </c>
    </row>
    <row r="19" spans="1:11">
      <c r="A19" s="209" t="s">
        <v>251</v>
      </c>
      <c r="B19" s="203">
        <v>1.82</v>
      </c>
      <c r="C19" s="203">
        <v>2.2400000000000002</v>
      </c>
      <c r="D19" s="203">
        <v>286</v>
      </c>
      <c r="E19" s="315" t="s">
        <v>9</v>
      </c>
      <c r="F19" s="321" t="s">
        <v>356</v>
      </c>
    </row>
    <row r="20" spans="1:11">
      <c r="A20" s="204" t="s">
        <v>252</v>
      </c>
      <c r="B20" s="203">
        <v>1.82</v>
      </c>
      <c r="C20" s="203">
        <v>1.98</v>
      </c>
      <c r="D20" s="316">
        <v>187</v>
      </c>
      <c r="E20" s="315" t="s">
        <v>9</v>
      </c>
      <c r="F20" s="321" t="s">
        <v>356</v>
      </c>
    </row>
    <row r="21" spans="1:11">
      <c r="A21" s="317" t="s">
        <v>253</v>
      </c>
      <c r="B21" s="316">
        <v>1.83</v>
      </c>
      <c r="C21" s="316">
        <v>2.1800000000000002</v>
      </c>
      <c r="D21" s="316">
        <v>203</v>
      </c>
      <c r="E21" s="315" t="s">
        <v>9</v>
      </c>
      <c r="F21" s="322" t="s">
        <v>356</v>
      </c>
    </row>
    <row r="22" spans="1:11">
      <c r="A22" s="209" t="s">
        <v>254</v>
      </c>
      <c r="B22" s="203">
        <v>1.83</v>
      </c>
      <c r="C22" s="203">
        <v>2.2200000000000002</v>
      </c>
      <c r="D22" s="203">
        <v>141</v>
      </c>
      <c r="E22" s="315" t="s">
        <v>9</v>
      </c>
      <c r="F22" s="321" t="s">
        <v>356</v>
      </c>
    </row>
    <row r="23" spans="1:11">
      <c r="A23" s="348" t="s">
        <v>255</v>
      </c>
      <c r="B23" s="203">
        <v>1.78</v>
      </c>
      <c r="C23" s="203">
        <v>1.65</v>
      </c>
      <c r="D23" s="203">
        <v>149</v>
      </c>
      <c r="E23" s="315" t="s">
        <v>9</v>
      </c>
      <c r="F23" s="321" t="s">
        <v>357</v>
      </c>
    </row>
    <row r="24" spans="1:11">
      <c r="A24" s="209" t="s">
        <v>256</v>
      </c>
      <c r="B24" s="203">
        <v>1.79</v>
      </c>
      <c r="C24" s="203">
        <v>1.86</v>
      </c>
      <c r="D24" s="203">
        <v>55.2</v>
      </c>
      <c r="E24" s="315" t="s">
        <v>9</v>
      </c>
      <c r="F24" s="321" t="s">
        <v>356</v>
      </c>
    </row>
    <row r="25" spans="1:11" ht="17" thickBot="1">
      <c r="A25" s="222" t="s">
        <v>257</v>
      </c>
      <c r="B25" s="216">
        <v>1.82</v>
      </c>
      <c r="C25" s="216">
        <v>2.2200000000000002</v>
      </c>
      <c r="D25" s="216">
        <v>141</v>
      </c>
      <c r="E25" s="318" t="s">
        <v>9</v>
      </c>
      <c r="F25" s="324" t="s">
        <v>356</v>
      </c>
      <c r="K25" s="27"/>
    </row>
    <row r="26" spans="1:11">
      <c r="A26" s="215" t="s">
        <v>258</v>
      </c>
      <c r="B26" s="213">
        <v>1.82</v>
      </c>
      <c r="C26" s="213">
        <v>2.2599999999999998</v>
      </c>
      <c r="D26" s="213">
        <v>176</v>
      </c>
      <c r="E26" s="319" t="s">
        <v>9</v>
      </c>
      <c r="F26" s="320" t="s">
        <v>357</v>
      </c>
      <c r="K26" s="27"/>
    </row>
    <row r="27" spans="1:11">
      <c r="A27" s="209" t="s">
        <v>259</v>
      </c>
      <c r="B27" s="203">
        <v>1.81</v>
      </c>
      <c r="C27" s="203">
        <v>2.2799999999999998</v>
      </c>
      <c r="D27" s="203">
        <v>299</v>
      </c>
      <c r="E27" s="316" t="s">
        <v>9</v>
      </c>
      <c r="F27" s="326" t="s">
        <v>357</v>
      </c>
      <c r="K27" s="27"/>
    </row>
    <row r="28" spans="1:11">
      <c r="A28" s="348" t="s">
        <v>260</v>
      </c>
      <c r="B28" s="316">
        <v>1.81</v>
      </c>
      <c r="C28" s="316">
        <v>1.92</v>
      </c>
      <c r="D28" s="316">
        <v>133</v>
      </c>
      <c r="E28" s="316" t="s">
        <v>9</v>
      </c>
      <c r="F28" s="322" t="s">
        <v>357</v>
      </c>
      <c r="K28" s="27"/>
    </row>
    <row r="29" spans="1:11">
      <c r="A29" s="209" t="s">
        <v>261</v>
      </c>
      <c r="B29" s="203">
        <v>1.81</v>
      </c>
      <c r="C29" s="203">
        <v>2.2000000000000002</v>
      </c>
      <c r="D29" s="203">
        <v>279</v>
      </c>
      <c r="E29" s="316" t="s">
        <v>9</v>
      </c>
      <c r="F29" s="321" t="s">
        <v>357</v>
      </c>
    </row>
    <row r="30" spans="1:11">
      <c r="A30" s="209" t="s">
        <v>262</v>
      </c>
      <c r="B30" s="203">
        <v>1.83</v>
      </c>
      <c r="C30" s="203">
        <v>2.31</v>
      </c>
      <c r="D30" s="203">
        <v>231</v>
      </c>
      <c r="E30" s="316" t="s">
        <v>9</v>
      </c>
      <c r="F30" s="321" t="s">
        <v>357</v>
      </c>
    </row>
    <row r="31" spans="1:11">
      <c r="A31" s="204" t="s">
        <v>263</v>
      </c>
      <c r="B31" s="203">
        <v>1.82</v>
      </c>
      <c r="C31" s="203">
        <v>2.2999999999999998</v>
      </c>
      <c r="D31" s="203">
        <v>251</v>
      </c>
      <c r="E31" s="316" t="s">
        <v>9</v>
      </c>
      <c r="F31" s="321" t="s">
        <v>357</v>
      </c>
    </row>
    <row r="32" spans="1:11">
      <c r="A32" s="209" t="s">
        <v>264</v>
      </c>
      <c r="B32" s="203">
        <v>1.83</v>
      </c>
      <c r="C32" s="203">
        <v>2.2799999999999998</v>
      </c>
      <c r="D32" s="316">
        <v>199</v>
      </c>
      <c r="E32" s="316" t="s">
        <v>9</v>
      </c>
      <c r="F32" s="322" t="s">
        <v>357</v>
      </c>
    </row>
    <row r="33" spans="1:6">
      <c r="A33" s="209" t="s">
        <v>265</v>
      </c>
      <c r="B33" s="203">
        <v>1.83</v>
      </c>
      <c r="C33" s="203">
        <v>2.2799999999999998</v>
      </c>
      <c r="D33" s="1">
        <v>164</v>
      </c>
      <c r="E33" s="316" t="s">
        <v>9</v>
      </c>
      <c r="F33" s="322" t="s">
        <v>357</v>
      </c>
    </row>
    <row r="34" spans="1:6">
      <c r="A34" s="209" t="s">
        <v>266</v>
      </c>
      <c r="B34" s="203">
        <v>1.82</v>
      </c>
      <c r="C34" s="203">
        <v>2.2000000000000002</v>
      </c>
      <c r="D34" s="203">
        <v>198</v>
      </c>
      <c r="E34" s="316" t="s">
        <v>9</v>
      </c>
      <c r="F34" s="321" t="s">
        <v>357</v>
      </c>
    </row>
    <row r="35" spans="1:6">
      <c r="A35" s="209" t="s">
        <v>267</v>
      </c>
      <c r="B35" s="203">
        <v>1.83</v>
      </c>
      <c r="C35" s="203">
        <v>2.2599999999999998</v>
      </c>
      <c r="D35" s="203">
        <v>258</v>
      </c>
      <c r="E35" s="316" t="s">
        <v>9</v>
      </c>
      <c r="F35" s="321" t="s">
        <v>357</v>
      </c>
    </row>
    <row r="36" spans="1:6">
      <c r="A36" s="209" t="s">
        <v>268</v>
      </c>
      <c r="B36" s="203">
        <v>1.82</v>
      </c>
      <c r="C36" s="203">
        <v>2.25</v>
      </c>
      <c r="D36" s="203">
        <v>303</v>
      </c>
      <c r="E36" s="316" t="s">
        <v>9</v>
      </c>
      <c r="F36" s="321" t="s">
        <v>357</v>
      </c>
    </row>
    <row r="37" spans="1:6">
      <c r="A37" s="209" t="s">
        <v>269</v>
      </c>
      <c r="B37" s="203">
        <v>1.84</v>
      </c>
      <c r="C37" s="203">
        <v>2.2599999999999998</v>
      </c>
      <c r="D37" s="203">
        <v>201</v>
      </c>
      <c r="E37" s="316" t="s">
        <v>9</v>
      </c>
      <c r="F37" s="321" t="s">
        <v>357</v>
      </c>
    </row>
    <row r="38" spans="1:6">
      <c r="A38" s="209" t="s">
        <v>270</v>
      </c>
      <c r="B38" s="203">
        <v>1.76</v>
      </c>
      <c r="C38" s="203">
        <v>2.2999999999999998</v>
      </c>
      <c r="D38" s="203">
        <v>49</v>
      </c>
      <c r="E38" s="316" t="s">
        <v>9</v>
      </c>
      <c r="F38" s="321" t="s">
        <v>357</v>
      </c>
    </row>
    <row r="39" spans="1:6">
      <c r="A39" s="209" t="s">
        <v>271</v>
      </c>
      <c r="B39" s="203">
        <v>1.82</v>
      </c>
      <c r="C39" s="203">
        <v>2.16</v>
      </c>
      <c r="D39" s="203">
        <v>128</v>
      </c>
      <c r="E39" s="316" t="s">
        <v>9</v>
      </c>
      <c r="F39" s="321" t="s">
        <v>357</v>
      </c>
    </row>
    <row r="40" spans="1:6">
      <c r="A40" s="209" t="s">
        <v>272</v>
      </c>
      <c r="B40" s="203">
        <v>1.82</v>
      </c>
      <c r="C40" s="203">
        <v>2.02</v>
      </c>
      <c r="D40" s="203">
        <v>236</v>
      </c>
      <c r="E40" s="316" t="s">
        <v>9</v>
      </c>
      <c r="F40" s="321" t="s">
        <v>357</v>
      </c>
    </row>
    <row r="41" spans="1:6">
      <c r="A41" s="317" t="s">
        <v>273</v>
      </c>
      <c r="B41" s="203">
        <v>1.83</v>
      </c>
      <c r="C41" s="203">
        <v>2.12</v>
      </c>
      <c r="D41" s="1">
        <v>288</v>
      </c>
      <c r="E41" s="316" t="s">
        <v>9</v>
      </c>
      <c r="F41" s="322" t="s">
        <v>357</v>
      </c>
    </row>
    <row r="42" spans="1:6">
      <c r="A42" s="209" t="s">
        <v>274</v>
      </c>
      <c r="B42" s="203">
        <v>1.82</v>
      </c>
      <c r="C42" s="203">
        <v>2.1800000000000002</v>
      </c>
      <c r="D42" s="203">
        <v>173</v>
      </c>
      <c r="E42" s="316" t="s">
        <v>9</v>
      </c>
      <c r="F42" s="321" t="s">
        <v>357</v>
      </c>
    </row>
    <row r="43" spans="1:6">
      <c r="A43" s="209" t="s">
        <v>275</v>
      </c>
      <c r="B43" s="203">
        <v>1.83</v>
      </c>
      <c r="C43" s="203">
        <v>2.16</v>
      </c>
      <c r="D43" s="203">
        <v>194</v>
      </c>
      <c r="E43" s="316" t="s">
        <v>9</v>
      </c>
      <c r="F43" s="321" t="s">
        <v>357</v>
      </c>
    </row>
    <row r="44" spans="1:6">
      <c r="A44" s="209" t="s">
        <v>276</v>
      </c>
      <c r="B44" s="203">
        <v>1.82</v>
      </c>
      <c r="C44" s="203">
        <v>2.17</v>
      </c>
      <c r="D44" s="203">
        <v>152</v>
      </c>
      <c r="E44" s="316" t="s">
        <v>9</v>
      </c>
      <c r="F44" s="321" t="s">
        <v>357</v>
      </c>
    </row>
    <row r="45" spans="1:6">
      <c r="A45" s="209" t="s">
        <v>277</v>
      </c>
      <c r="B45" s="203">
        <v>1.84</v>
      </c>
      <c r="C45" s="203">
        <v>2.11</v>
      </c>
      <c r="D45" s="203">
        <v>170</v>
      </c>
      <c r="E45" s="316" t="s">
        <v>9</v>
      </c>
      <c r="F45" s="321" t="s">
        <v>357</v>
      </c>
    </row>
    <row r="46" spans="1:6">
      <c r="A46" s="209" t="s">
        <v>278</v>
      </c>
      <c r="B46" s="203">
        <v>1.82</v>
      </c>
      <c r="C46" s="203">
        <v>2.27</v>
      </c>
      <c r="D46" s="203">
        <v>141</v>
      </c>
      <c r="E46" s="316" t="s">
        <v>9</v>
      </c>
      <c r="F46" s="321" t="s">
        <v>357</v>
      </c>
    </row>
    <row r="47" spans="1:6">
      <c r="A47" s="209" t="s">
        <v>279</v>
      </c>
      <c r="B47" s="203">
        <v>1.84</v>
      </c>
      <c r="C47" s="203">
        <v>2.2799999999999998</v>
      </c>
      <c r="D47" s="203">
        <v>207</v>
      </c>
      <c r="E47" s="316" t="s">
        <v>9</v>
      </c>
      <c r="F47" s="321" t="s">
        <v>357</v>
      </c>
    </row>
    <row r="48" spans="1:6">
      <c r="A48" s="209" t="s">
        <v>280</v>
      </c>
      <c r="B48" s="203">
        <v>1.83</v>
      </c>
      <c r="C48" s="203">
        <v>2.2599999999999998</v>
      </c>
      <c r="D48" s="203">
        <v>144</v>
      </c>
      <c r="E48" s="316" t="s">
        <v>9</v>
      </c>
      <c r="F48" s="321" t="s">
        <v>357</v>
      </c>
    </row>
    <row r="49" spans="1:6" ht="17" thickBot="1">
      <c r="A49" s="210" t="s">
        <v>281</v>
      </c>
      <c r="B49" s="212">
        <v>1.82</v>
      </c>
      <c r="C49" s="212">
        <v>2.2999999999999998</v>
      </c>
      <c r="D49" s="212">
        <v>211</v>
      </c>
      <c r="E49" s="323" t="s">
        <v>9</v>
      </c>
      <c r="F49" s="324" t="s">
        <v>357</v>
      </c>
    </row>
    <row r="50" spans="1:6">
      <c r="A50" s="208" t="s">
        <v>282</v>
      </c>
      <c r="B50" s="220">
        <v>1.83</v>
      </c>
      <c r="C50" s="220">
        <v>2.2000000000000002</v>
      </c>
      <c r="D50" s="220">
        <v>339</v>
      </c>
      <c r="E50" s="325" t="s">
        <v>9</v>
      </c>
      <c r="F50" s="329" t="s">
        <v>356</v>
      </c>
    </row>
    <row r="51" spans="1:6">
      <c r="A51" s="209" t="s">
        <v>283</v>
      </c>
      <c r="B51" s="203">
        <v>1.82</v>
      </c>
      <c r="C51" s="203">
        <v>2.1800000000000002</v>
      </c>
      <c r="D51" s="203">
        <v>211</v>
      </c>
      <c r="E51" s="316" t="s">
        <v>9</v>
      </c>
      <c r="F51" s="321" t="s">
        <v>356</v>
      </c>
    </row>
    <row r="52" spans="1:6">
      <c r="A52" s="204" t="s">
        <v>284</v>
      </c>
      <c r="B52" s="316">
        <v>1.83</v>
      </c>
      <c r="C52" s="316">
        <v>2.27</v>
      </c>
      <c r="D52" s="1">
        <v>260</v>
      </c>
      <c r="E52" s="316" t="s">
        <v>9</v>
      </c>
      <c r="F52" s="321" t="s">
        <v>356</v>
      </c>
    </row>
    <row r="53" spans="1:6">
      <c r="A53" s="209" t="s">
        <v>285</v>
      </c>
      <c r="B53" s="203">
        <v>1.82</v>
      </c>
      <c r="C53" s="203">
        <v>2.12</v>
      </c>
      <c r="D53" s="203">
        <v>218</v>
      </c>
      <c r="E53" s="316" t="s">
        <v>9</v>
      </c>
      <c r="F53" s="321" t="s">
        <v>356</v>
      </c>
    </row>
    <row r="54" spans="1:6">
      <c r="A54" s="209" t="s">
        <v>286</v>
      </c>
      <c r="B54" s="203">
        <v>1.84</v>
      </c>
      <c r="C54" s="203">
        <v>2.17</v>
      </c>
      <c r="D54" s="203">
        <v>178</v>
      </c>
      <c r="E54" s="316" t="s">
        <v>9</v>
      </c>
      <c r="F54" s="321" t="s">
        <v>356</v>
      </c>
    </row>
    <row r="55" spans="1:6">
      <c r="A55" s="209" t="s">
        <v>287</v>
      </c>
      <c r="B55" s="203">
        <v>1.82</v>
      </c>
      <c r="C55" s="203">
        <v>2.21</v>
      </c>
      <c r="D55" s="203">
        <v>205</v>
      </c>
      <c r="E55" s="316" t="s">
        <v>9</v>
      </c>
      <c r="F55" s="321" t="s">
        <v>356</v>
      </c>
    </row>
    <row r="56" spans="1:6">
      <c r="A56" s="209" t="s">
        <v>288</v>
      </c>
      <c r="B56" s="203">
        <v>1.83</v>
      </c>
      <c r="C56" s="203">
        <v>2.19</v>
      </c>
      <c r="D56" s="203">
        <v>210</v>
      </c>
      <c r="E56" s="316" t="s">
        <v>9</v>
      </c>
      <c r="F56" s="321" t="s">
        <v>356</v>
      </c>
    </row>
    <row r="57" spans="1:6">
      <c r="A57" s="209" t="s">
        <v>289</v>
      </c>
      <c r="B57" s="203">
        <v>1.82</v>
      </c>
      <c r="C57" s="203">
        <v>2.2400000000000002</v>
      </c>
      <c r="D57" s="203">
        <v>270</v>
      </c>
      <c r="E57" s="316" t="s">
        <v>9</v>
      </c>
      <c r="F57" s="322" t="s">
        <v>356</v>
      </c>
    </row>
    <row r="58" spans="1:6">
      <c r="A58" s="209" t="s">
        <v>290</v>
      </c>
      <c r="B58" s="203">
        <v>1.82</v>
      </c>
      <c r="C58" s="203">
        <v>2.2000000000000002</v>
      </c>
      <c r="D58" s="203">
        <v>188</v>
      </c>
      <c r="E58" s="316" t="s">
        <v>9</v>
      </c>
      <c r="F58" s="321" t="s">
        <v>356</v>
      </c>
    </row>
    <row r="59" spans="1:6">
      <c r="A59" s="209" t="s">
        <v>291</v>
      </c>
      <c r="B59" s="203">
        <v>1.83</v>
      </c>
      <c r="C59" s="203">
        <v>2.16</v>
      </c>
      <c r="D59" s="203">
        <v>231</v>
      </c>
      <c r="E59" s="316" t="s">
        <v>9</v>
      </c>
      <c r="F59" s="321" t="s">
        <v>356</v>
      </c>
    </row>
    <row r="60" spans="1:6">
      <c r="A60" s="209" t="s">
        <v>292</v>
      </c>
      <c r="B60" s="203">
        <v>1.83</v>
      </c>
      <c r="C60" s="203">
        <v>2.2200000000000002</v>
      </c>
      <c r="D60" s="203">
        <v>195</v>
      </c>
      <c r="E60" s="316" t="s">
        <v>9</v>
      </c>
      <c r="F60" s="321" t="s">
        <v>356</v>
      </c>
    </row>
    <row r="61" spans="1:6">
      <c r="A61" s="209" t="s">
        <v>293</v>
      </c>
      <c r="B61" s="203">
        <v>1.83</v>
      </c>
      <c r="C61" s="203">
        <v>2.17</v>
      </c>
      <c r="D61" s="203">
        <v>282</v>
      </c>
      <c r="E61" s="316" t="s">
        <v>9</v>
      </c>
      <c r="F61" s="322" t="s">
        <v>356</v>
      </c>
    </row>
    <row r="62" spans="1:6">
      <c r="A62" s="209" t="s">
        <v>294</v>
      </c>
      <c r="B62" s="203">
        <v>1.82</v>
      </c>
      <c r="C62" s="203">
        <v>2.0699999999999998</v>
      </c>
      <c r="D62" s="203">
        <v>257</v>
      </c>
      <c r="E62" s="316" t="s">
        <v>9</v>
      </c>
      <c r="F62" s="321" t="s">
        <v>356</v>
      </c>
    </row>
    <row r="63" spans="1:6">
      <c r="A63" s="209" t="s">
        <v>295</v>
      </c>
      <c r="B63" s="203">
        <v>1.82</v>
      </c>
      <c r="C63" s="203">
        <v>2.0099999999999998</v>
      </c>
      <c r="D63" s="203">
        <v>200</v>
      </c>
      <c r="E63" s="316" t="s">
        <v>9</v>
      </c>
      <c r="F63" s="321" t="s">
        <v>356</v>
      </c>
    </row>
    <row r="64" spans="1:6">
      <c r="A64" s="209" t="s">
        <v>296</v>
      </c>
      <c r="B64" s="203">
        <v>1.83</v>
      </c>
      <c r="C64" s="203">
        <v>2.13</v>
      </c>
      <c r="D64" s="203">
        <v>195</v>
      </c>
      <c r="E64" s="316" t="s">
        <v>9</v>
      </c>
      <c r="F64" s="321" t="s">
        <v>356</v>
      </c>
    </row>
    <row r="65" spans="1:6">
      <c r="A65" s="209" t="s">
        <v>297</v>
      </c>
      <c r="B65" s="203">
        <v>1.82</v>
      </c>
      <c r="C65" s="203">
        <v>2.16</v>
      </c>
      <c r="D65" s="203">
        <v>217</v>
      </c>
      <c r="E65" s="316" t="s">
        <v>9</v>
      </c>
      <c r="F65" s="321" t="s">
        <v>356</v>
      </c>
    </row>
    <row r="66" spans="1:6">
      <c r="A66" s="209" t="s">
        <v>298</v>
      </c>
      <c r="B66" s="203">
        <v>1.81</v>
      </c>
      <c r="C66" s="203">
        <v>1.7</v>
      </c>
      <c r="D66" s="203">
        <v>212</v>
      </c>
      <c r="E66" s="316" t="s">
        <v>9</v>
      </c>
      <c r="F66" s="321" t="s">
        <v>356</v>
      </c>
    </row>
    <row r="67" spans="1:6">
      <c r="A67" s="209" t="s">
        <v>299</v>
      </c>
      <c r="B67" s="203">
        <v>1.8</v>
      </c>
      <c r="C67" s="203">
        <v>1.98</v>
      </c>
      <c r="D67" s="203">
        <v>221</v>
      </c>
      <c r="E67" s="316" t="s">
        <v>9</v>
      </c>
      <c r="F67" s="321" t="s">
        <v>356</v>
      </c>
    </row>
    <row r="68" spans="1:6">
      <c r="A68" s="209" t="s">
        <v>300</v>
      </c>
      <c r="B68" s="203">
        <v>1.81</v>
      </c>
      <c r="C68" s="203">
        <v>1.98</v>
      </c>
      <c r="D68" s="203">
        <v>238</v>
      </c>
      <c r="E68" s="316" t="s">
        <v>9</v>
      </c>
      <c r="F68" s="321" t="s">
        <v>356</v>
      </c>
    </row>
    <row r="69" spans="1:6">
      <c r="A69" s="209" t="s">
        <v>301</v>
      </c>
      <c r="B69" s="203">
        <v>1.83</v>
      </c>
      <c r="C69" s="203">
        <v>2.27</v>
      </c>
      <c r="D69" s="203">
        <v>260</v>
      </c>
      <c r="E69" s="316" t="s">
        <v>9</v>
      </c>
      <c r="F69" s="322" t="s">
        <v>356</v>
      </c>
    </row>
    <row r="70" spans="1:6">
      <c r="A70" s="209" t="s">
        <v>302</v>
      </c>
      <c r="B70" s="203">
        <v>1.82</v>
      </c>
      <c r="C70" s="203">
        <v>2</v>
      </c>
      <c r="D70" s="203">
        <v>202</v>
      </c>
      <c r="E70" s="316" t="s">
        <v>9</v>
      </c>
      <c r="F70" s="321" t="s">
        <v>356</v>
      </c>
    </row>
    <row r="71" spans="1:6">
      <c r="A71" s="209" t="s">
        <v>303</v>
      </c>
      <c r="B71" s="203">
        <v>1.81</v>
      </c>
      <c r="C71" s="203">
        <v>2.02</v>
      </c>
      <c r="D71" s="203">
        <v>116</v>
      </c>
      <c r="E71" s="316" t="s">
        <v>9</v>
      </c>
      <c r="F71" s="321" t="s">
        <v>356</v>
      </c>
    </row>
    <row r="72" spans="1:6">
      <c r="A72" s="209" t="s">
        <v>304</v>
      </c>
      <c r="B72" s="203">
        <v>1.83</v>
      </c>
      <c r="C72" s="203">
        <v>2.0499999999999998</v>
      </c>
      <c r="D72" s="203">
        <v>260</v>
      </c>
      <c r="E72" s="316" t="s">
        <v>9</v>
      </c>
      <c r="F72" s="321" t="s">
        <v>356</v>
      </c>
    </row>
    <row r="73" spans="1:6" ht="17" thickBot="1">
      <c r="A73" s="211" t="s">
        <v>305</v>
      </c>
      <c r="B73" s="216">
        <v>1.8</v>
      </c>
      <c r="C73" s="216">
        <v>1.97</v>
      </c>
      <c r="D73" s="216">
        <v>223</v>
      </c>
      <c r="E73" s="327" t="s">
        <v>9</v>
      </c>
      <c r="F73" s="324" t="s">
        <v>356</v>
      </c>
    </row>
    <row r="74" spans="1:6">
      <c r="A74" s="215" t="s">
        <v>306</v>
      </c>
      <c r="B74" s="213">
        <v>1.82</v>
      </c>
      <c r="C74" s="213">
        <v>2.04</v>
      </c>
      <c r="D74" s="213">
        <v>233</v>
      </c>
      <c r="E74" s="319" t="s">
        <v>9</v>
      </c>
      <c r="F74" s="320" t="s">
        <v>357</v>
      </c>
    </row>
    <row r="75" spans="1:6">
      <c r="A75" s="209" t="s">
        <v>307</v>
      </c>
      <c r="B75" s="203">
        <v>1.81</v>
      </c>
      <c r="C75" s="203">
        <v>2.09</v>
      </c>
      <c r="D75" s="203">
        <v>181</v>
      </c>
      <c r="E75" s="316" t="s">
        <v>9</v>
      </c>
      <c r="F75" s="326" t="s">
        <v>357</v>
      </c>
    </row>
    <row r="76" spans="1:6">
      <c r="A76" s="209" t="s">
        <v>308</v>
      </c>
      <c r="B76" s="203">
        <v>1.81</v>
      </c>
      <c r="C76" s="203">
        <v>2.0099999999999998</v>
      </c>
      <c r="D76" s="203">
        <v>172</v>
      </c>
      <c r="E76" s="316" t="s">
        <v>9</v>
      </c>
      <c r="F76" s="322" t="s">
        <v>357</v>
      </c>
    </row>
    <row r="77" spans="1:6">
      <c r="A77" s="209" t="s">
        <v>309</v>
      </c>
      <c r="B77" s="203">
        <v>1.82</v>
      </c>
      <c r="C77" s="203">
        <v>2.0099999999999998</v>
      </c>
      <c r="D77" s="203">
        <v>249</v>
      </c>
      <c r="E77" s="316" t="s">
        <v>9</v>
      </c>
      <c r="F77" s="321" t="s">
        <v>357</v>
      </c>
    </row>
    <row r="78" spans="1:6">
      <c r="A78" s="209" t="s">
        <v>310</v>
      </c>
      <c r="B78" s="203">
        <v>1.81</v>
      </c>
      <c r="C78" s="203">
        <v>1.91</v>
      </c>
      <c r="D78" s="203">
        <v>168</v>
      </c>
      <c r="E78" s="316" t="s">
        <v>9</v>
      </c>
      <c r="F78" s="321" t="s">
        <v>357</v>
      </c>
    </row>
    <row r="79" spans="1:6">
      <c r="A79" s="209" t="s">
        <v>311</v>
      </c>
      <c r="B79" s="203">
        <v>1.83</v>
      </c>
      <c r="C79" s="203">
        <v>1.98</v>
      </c>
      <c r="D79" s="203">
        <v>156</v>
      </c>
      <c r="E79" s="316" t="s">
        <v>9</v>
      </c>
      <c r="F79" s="321" t="s">
        <v>357</v>
      </c>
    </row>
    <row r="80" spans="1:6">
      <c r="A80" s="209" t="s">
        <v>312</v>
      </c>
      <c r="B80" s="203">
        <v>1.82</v>
      </c>
      <c r="C80" s="203">
        <v>2.0499999999999998</v>
      </c>
      <c r="D80" s="203">
        <v>181</v>
      </c>
      <c r="E80" s="316" t="s">
        <v>9</v>
      </c>
      <c r="F80" s="322" t="s">
        <v>357</v>
      </c>
    </row>
    <row r="81" spans="1:6">
      <c r="A81" s="209" t="s">
        <v>313</v>
      </c>
      <c r="B81" s="203">
        <v>1.8</v>
      </c>
      <c r="C81" s="203">
        <v>1.99</v>
      </c>
      <c r="D81" s="203">
        <v>201</v>
      </c>
      <c r="E81" s="316" t="s">
        <v>9</v>
      </c>
      <c r="F81" s="322" t="s">
        <v>357</v>
      </c>
    </row>
    <row r="82" spans="1:6">
      <c r="A82" s="209" t="s">
        <v>314</v>
      </c>
      <c r="B82" s="203">
        <v>1.83</v>
      </c>
      <c r="C82" s="203">
        <v>2.0299999999999998</v>
      </c>
      <c r="D82" s="203">
        <v>189</v>
      </c>
      <c r="E82" s="316" t="s">
        <v>9</v>
      </c>
      <c r="F82" s="321" t="s">
        <v>357</v>
      </c>
    </row>
    <row r="83" spans="1:6">
      <c r="A83" s="209" t="s">
        <v>315</v>
      </c>
      <c r="B83" s="203">
        <v>1.83</v>
      </c>
      <c r="C83" s="203">
        <v>2.0299999999999998</v>
      </c>
      <c r="D83" s="203">
        <v>443</v>
      </c>
      <c r="E83" s="316" t="s">
        <v>9</v>
      </c>
      <c r="F83" s="321" t="s">
        <v>357</v>
      </c>
    </row>
    <row r="84" spans="1:6">
      <c r="A84" s="209" t="s">
        <v>316</v>
      </c>
      <c r="B84" s="203">
        <v>1.82</v>
      </c>
      <c r="C84" s="203">
        <v>2.12</v>
      </c>
      <c r="D84" s="203">
        <v>197</v>
      </c>
      <c r="E84" s="316" t="s">
        <v>9</v>
      </c>
      <c r="F84" s="321" t="s">
        <v>357</v>
      </c>
    </row>
    <row r="85" spans="1:6">
      <c r="A85" s="209" t="s">
        <v>317</v>
      </c>
      <c r="B85" s="203">
        <v>1.81</v>
      </c>
      <c r="C85" s="203">
        <v>2.06</v>
      </c>
      <c r="D85" s="203">
        <v>241</v>
      </c>
      <c r="E85" s="316" t="s">
        <v>9</v>
      </c>
      <c r="F85" s="321" t="s">
        <v>357</v>
      </c>
    </row>
    <row r="86" spans="1:6">
      <c r="A86" s="209" t="s">
        <v>318</v>
      </c>
      <c r="B86" s="203">
        <v>1.81</v>
      </c>
      <c r="C86" s="203">
        <v>2.21</v>
      </c>
      <c r="D86" s="203">
        <v>194</v>
      </c>
      <c r="E86" s="316" t="s">
        <v>9</v>
      </c>
      <c r="F86" s="321" t="s">
        <v>357</v>
      </c>
    </row>
    <row r="87" spans="1:6">
      <c r="A87" s="209" t="s">
        <v>319</v>
      </c>
      <c r="B87" s="203">
        <v>1.82</v>
      </c>
      <c r="C87" s="203">
        <v>2.19</v>
      </c>
      <c r="D87" s="203">
        <v>191</v>
      </c>
      <c r="E87" s="316" t="s">
        <v>9</v>
      </c>
      <c r="F87" s="321" t="s">
        <v>357</v>
      </c>
    </row>
    <row r="88" spans="1:6">
      <c r="A88" s="209" t="s">
        <v>320</v>
      </c>
      <c r="B88" s="203">
        <v>1.82</v>
      </c>
      <c r="C88" s="203">
        <v>2.1800000000000002</v>
      </c>
      <c r="D88" s="203">
        <v>296</v>
      </c>
      <c r="E88" s="316" t="s">
        <v>9</v>
      </c>
      <c r="F88" s="321" t="s">
        <v>357</v>
      </c>
    </row>
    <row r="89" spans="1:6">
      <c r="A89" s="209" t="s">
        <v>321</v>
      </c>
      <c r="B89" s="203">
        <v>1.82</v>
      </c>
      <c r="C89" s="203">
        <v>2.16</v>
      </c>
      <c r="D89" s="203">
        <v>294</v>
      </c>
      <c r="E89" s="316" t="s">
        <v>9</v>
      </c>
      <c r="F89" s="322" t="s">
        <v>357</v>
      </c>
    </row>
    <row r="90" spans="1:6">
      <c r="A90" s="209" t="s">
        <v>322</v>
      </c>
      <c r="B90" s="203">
        <v>1.84</v>
      </c>
      <c r="C90" s="203">
        <v>2.38</v>
      </c>
      <c r="D90" s="203">
        <v>73.900000000000006</v>
      </c>
      <c r="E90" s="316" t="s">
        <v>9</v>
      </c>
      <c r="F90" s="321" t="s">
        <v>357</v>
      </c>
    </row>
    <row r="91" spans="1:6">
      <c r="A91" s="209" t="s">
        <v>323</v>
      </c>
      <c r="B91" s="203">
        <v>1.83</v>
      </c>
      <c r="C91" s="203">
        <v>2.0499999999999998</v>
      </c>
      <c r="D91" s="203">
        <v>214</v>
      </c>
      <c r="E91" s="316" t="s">
        <v>9</v>
      </c>
      <c r="F91" s="321" t="s">
        <v>357</v>
      </c>
    </row>
    <row r="92" spans="1:6">
      <c r="A92" s="209" t="s">
        <v>324</v>
      </c>
      <c r="B92" s="203">
        <v>1.81</v>
      </c>
      <c r="C92" s="203">
        <v>2.08</v>
      </c>
      <c r="D92" s="203">
        <v>323</v>
      </c>
      <c r="E92" s="316" t="s">
        <v>9</v>
      </c>
      <c r="F92" s="321" t="s">
        <v>357</v>
      </c>
    </row>
    <row r="93" spans="1:6">
      <c r="A93" s="209" t="s">
        <v>325</v>
      </c>
      <c r="B93" s="203">
        <v>1.82</v>
      </c>
      <c r="C93" s="203">
        <v>2.14</v>
      </c>
      <c r="D93" s="203">
        <v>252</v>
      </c>
      <c r="E93" s="316" t="s">
        <v>9</v>
      </c>
      <c r="F93" s="321" t="s">
        <v>357</v>
      </c>
    </row>
    <row r="94" spans="1:6">
      <c r="A94" s="209" t="s">
        <v>326</v>
      </c>
      <c r="B94" s="203">
        <v>1.83</v>
      </c>
      <c r="C94" s="203">
        <v>2.2999999999999998</v>
      </c>
      <c r="D94" s="203">
        <v>266</v>
      </c>
      <c r="E94" s="316" t="s">
        <v>9</v>
      </c>
      <c r="F94" s="321" t="s">
        <v>357</v>
      </c>
    </row>
    <row r="95" spans="1:6">
      <c r="A95" s="209" t="s">
        <v>327</v>
      </c>
      <c r="B95" s="203">
        <v>1.83</v>
      </c>
      <c r="C95" s="203">
        <v>2.29</v>
      </c>
      <c r="D95" s="203">
        <v>274</v>
      </c>
      <c r="E95" s="316" t="s">
        <v>9</v>
      </c>
      <c r="F95" s="321" t="s">
        <v>357</v>
      </c>
    </row>
    <row r="96" spans="1:6">
      <c r="A96" s="209" t="s">
        <v>328</v>
      </c>
      <c r="B96" s="203">
        <v>1.82</v>
      </c>
      <c r="C96" s="203">
        <v>2.2999999999999998</v>
      </c>
      <c r="D96" s="203">
        <v>147</v>
      </c>
      <c r="E96" s="316" t="s">
        <v>9</v>
      </c>
      <c r="F96" s="321" t="s">
        <v>357</v>
      </c>
    </row>
    <row r="97" spans="1:6" ht="17" thickBot="1">
      <c r="A97" s="210" t="s">
        <v>329</v>
      </c>
      <c r="B97" s="212">
        <v>1.82</v>
      </c>
      <c r="C97" s="212">
        <v>2.11</v>
      </c>
      <c r="D97" s="212">
        <v>260</v>
      </c>
      <c r="E97" s="323" t="s">
        <v>9</v>
      </c>
      <c r="F97" s="324" t="s">
        <v>357</v>
      </c>
    </row>
    <row r="98" spans="1:6">
      <c r="A98" s="215" t="s">
        <v>330</v>
      </c>
      <c r="B98" s="213">
        <v>1.81</v>
      </c>
      <c r="C98" s="213">
        <v>1.95</v>
      </c>
      <c r="D98" s="213">
        <v>122</v>
      </c>
      <c r="E98" s="319" t="s">
        <v>9</v>
      </c>
      <c r="F98" s="320" t="s">
        <v>358</v>
      </c>
    </row>
    <row r="99" spans="1:6">
      <c r="A99" s="209" t="s">
        <v>331</v>
      </c>
      <c r="B99" s="203">
        <v>1.79</v>
      </c>
      <c r="C99" s="203">
        <v>1.83</v>
      </c>
      <c r="D99" s="203">
        <v>93.2</v>
      </c>
      <c r="E99" s="316" t="s">
        <v>9</v>
      </c>
      <c r="F99" s="321" t="s">
        <v>358</v>
      </c>
    </row>
    <row r="100" spans="1:6">
      <c r="A100" s="348" t="s">
        <v>332</v>
      </c>
      <c r="B100" s="203">
        <v>1.82</v>
      </c>
      <c r="C100" s="203">
        <v>2.13</v>
      </c>
      <c r="D100" s="203">
        <v>163</v>
      </c>
      <c r="E100" s="316" t="s">
        <v>9</v>
      </c>
      <c r="F100" s="321" t="s">
        <v>357</v>
      </c>
    </row>
    <row r="101" spans="1:6">
      <c r="A101" s="348" t="s">
        <v>333</v>
      </c>
      <c r="B101" s="203">
        <v>1.77</v>
      </c>
      <c r="C101" s="203">
        <v>1.64</v>
      </c>
      <c r="D101" s="203">
        <v>185</v>
      </c>
      <c r="E101" s="316" t="s">
        <v>9</v>
      </c>
      <c r="F101" s="321" t="s">
        <v>357</v>
      </c>
    </row>
    <row r="102" spans="1:6">
      <c r="A102" s="209" t="s">
        <v>334</v>
      </c>
      <c r="B102" s="203">
        <v>1.79</v>
      </c>
      <c r="C102" s="203">
        <v>1.82</v>
      </c>
      <c r="D102" s="203">
        <v>92.6</v>
      </c>
      <c r="E102" s="316" t="s">
        <v>9</v>
      </c>
      <c r="F102" s="321" t="s">
        <v>358</v>
      </c>
    </row>
    <row r="103" spans="1:6">
      <c r="A103" s="209" t="s">
        <v>335</v>
      </c>
      <c r="B103" s="203">
        <v>1.8</v>
      </c>
      <c r="C103" s="203">
        <v>1.79</v>
      </c>
      <c r="D103" s="203">
        <v>47.6</v>
      </c>
      <c r="E103" s="316" t="s">
        <v>9</v>
      </c>
      <c r="F103" s="321" t="s">
        <v>358</v>
      </c>
    </row>
    <row r="104" spans="1:6">
      <c r="A104" s="209" t="s">
        <v>336</v>
      </c>
      <c r="B104" s="203">
        <v>1.8</v>
      </c>
      <c r="C104" s="203">
        <v>1.93</v>
      </c>
      <c r="D104" s="203">
        <v>165</v>
      </c>
      <c r="E104" s="316" t="s">
        <v>9</v>
      </c>
      <c r="F104" s="321" t="s">
        <v>358</v>
      </c>
    </row>
    <row r="105" spans="1:6">
      <c r="A105" s="209" t="s">
        <v>337</v>
      </c>
      <c r="B105" s="203">
        <v>1.83</v>
      </c>
      <c r="C105" s="203">
        <v>1.79</v>
      </c>
      <c r="D105" s="203">
        <v>87.9</v>
      </c>
      <c r="E105" s="316" t="s">
        <v>9</v>
      </c>
      <c r="F105" s="321" t="s">
        <v>358</v>
      </c>
    </row>
    <row r="106" spans="1:6">
      <c r="A106" s="209" t="s">
        <v>338</v>
      </c>
      <c r="B106" s="203">
        <v>1.84</v>
      </c>
      <c r="C106" s="203">
        <v>1.88</v>
      </c>
      <c r="D106" s="203">
        <v>87.6</v>
      </c>
      <c r="E106" s="316" t="s">
        <v>9</v>
      </c>
      <c r="F106" s="321" t="s">
        <v>358</v>
      </c>
    </row>
    <row r="107" spans="1:6">
      <c r="A107" s="209" t="s">
        <v>339</v>
      </c>
      <c r="B107" s="203">
        <v>1.82</v>
      </c>
      <c r="C107" s="203">
        <v>2.02</v>
      </c>
      <c r="D107" s="203">
        <v>91.9</v>
      </c>
      <c r="E107" s="316" t="s">
        <v>9</v>
      </c>
      <c r="F107" s="321" t="s">
        <v>358</v>
      </c>
    </row>
    <row r="108" spans="1:6">
      <c r="A108" s="209" t="s">
        <v>340</v>
      </c>
      <c r="B108" s="203">
        <v>1.82</v>
      </c>
      <c r="C108" s="203">
        <v>1.91</v>
      </c>
      <c r="D108" s="203">
        <v>121</v>
      </c>
      <c r="E108" s="316" t="s">
        <v>9</v>
      </c>
      <c r="F108" s="321" t="s">
        <v>358</v>
      </c>
    </row>
    <row r="109" spans="1:6">
      <c r="A109" s="209" t="s">
        <v>341</v>
      </c>
      <c r="B109" s="203">
        <v>1.77</v>
      </c>
      <c r="C109" s="203">
        <v>1.73</v>
      </c>
      <c r="D109" s="203">
        <v>74</v>
      </c>
      <c r="E109" s="316" t="s">
        <v>9</v>
      </c>
      <c r="F109" s="321" t="s">
        <v>358</v>
      </c>
    </row>
    <row r="110" spans="1:6">
      <c r="A110" s="209" t="s">
        <v>342</v>
      </c>
      <c r="B110" s="203">
        <v>1.82</v>
      </c>
      <c r="C110" s="203">
        <v>1.9</v>
      </c>
      <c r="D110" s="203">
        <v>102</v>
      </c>
      <c r="E110" s="316" t="s">
        <v>9</v>
      </c>
      <c r="F110" s="321" t="s">
        <v>358</v>
      </c>
    </row>
    <row r="111" spans="1:6">
      <c r="A111" s="209" t="s">
        <v>343</v>
      </c>
      <c r="B111" s="203">
        <v>1.8</v>
      </c>
      <c r="C111" s="203">
        <v>1.92</v>
      </c>
      <c r="D111" s="203">
        <v>70.8</v>
      </c>
      <c r="E111" s="316" t="s">
        <v>9</v>
      </c>
      <c r="F111" s="321" t="s">
        <v>358</v>
      </c>
    </row>
    <row r="112" spans="1:6">
      <c r="A112" s="209" t="s">
        <v>344</v>
      </c>
      <c r="B112" s="203">
        <v>1.82</v>
      </c>
      <c r="C112" s="203">
        <v>1.97</v>
      </c>
      <c r="D112" s="203">
        <v>126</v>
      </c>
      <c r="E112" s="316" t="s">
        <v>9</v>
      </c>
      <c r="F112" s="321" t="s">
        <v>358</v>
      </c>
    </row>
    <row r="113" spans="1:11">
      <c r="A113" s="348" t="s">
        <v>345</v>
      </c>
      <c r="B113" s="203">
        <v>1.81</v>
      </c>
      <c r="C113" s="203">
        <v>2.04</v>
      </c>
      <c r="D113" s="203">
        <v>124</v>
      </c>
      <c r="E113" s="316" t="s">
        <v>9</v>
      </c>
      <c r="F113" s="321" t="s">
        <v>357</v>
      </c>
      <c r="K113" s="27"/>
    </row>
    <row r="114" spans="1:11">
      <c r="A114" s="209" t="s">
        <v>346</v>
      </c>
      <c r="B114" s="203">
        <v>1.82</v>
      </c>
      <c r="C114" s="203">
        <v>1.94</v>
      </c>
      <c r="D114" s="203">
        <v>110</v>
      </c>
      <c r="E114" s="316" t="s">
        <v>9</v>
      </c>
      <c r="F114" s="321" t="s">
        <v>358</v>
      </c>
      <c r="K114" s="27"/>
    </row>
    <row r="115" spans="1:11">
      <c r="A115" s="209" t="s">
        <v>347</v>
      </c>
      <c r="B115" s="203">
        <v>1.94</v>
      </c>
      <c r="C115" s="203">
        <v>2.13</v>
      </c>
      <c r="D115" s="203">
        <v>107</v>
      </c>
      <c r="E115" s="316" t="s">
        <v>9</v>
      </c>
      <c r="F115" s="321" t="s">
        <v>358</v>
      </c>
      <c r="K115" s="27"/>
    </row>
    <row r="116" spans="1:11">
      <c r="A116" s="209" t="s">
        <v>348</v>
      </c>
      <c r="B116" s="203">
        <v>1.81</v>
      </c>
      <c r="C116" s="203">
        <v>2.0299999999999998</v>
      </c>
      <c r="D116" s="203">
        <v>82.5</v>
      </c>
      <c r="E116" s="316" t="s">
        <v>9</v>
      </c>
      <c r="F116" s="321" t="s">
        <v>358</v>
      </c>
    </row>
    <row r="117" spans="1:11">
      <c r="A117" s="348" t="s">
        <v>349</v>
      </c>
      <c r="B117" s="203">
        <v>1.78</v>
      </c>
      <c r="C117" s="203">
        <v>1.72</v>
      </c>
      <c r="D117" s="203">
        <v>130</v>
      </c>
      <c r="E117" s="316" t="s">
        <v>9</v>
      </c>
      <c r="F117" s="321" t="s">
        <v>357</v>
      </c>
    </row>
    <row r="118" spans="1:11">
      <c r="A118" s="209" t="s">
        <v>350</v>
      </c>
      <c r="B118" s="203">
        <v>1.81</v>
      </c>
      <c r="C118" s="203">
        <v>1.83</v>
      </c>
      <c r="D118" s="203">
        <v>153</v>
      </c>
      <c r="E118" s="316" t="s">
        <v>9</v>
      </c>
      <c r="F118" s="321" t="s">
        <v>358</v>
      </c>
    </row>
    <row r="119" spans="1:11">
      <c r="A119" s="209" t="s">
        <v>351</v>
      </c>
      <c r="B119" s="203">
        <v>1.78</v>
      </c>
      <c r="C119" s="203">
        <v>1.75</v>
      </c>
      <c r="D119" s="203">
        <v>112</v>
      </c>
      <c r="E119" s="316" t="s">
        <v>9</v>
      </c>
      <c r="F119" s="321" t="s">
        <v>358</v>
      </c>
    </row>
    <row r="120" spans="1:11">
      <c r="A120" s="209" t="s">
        <v>352</v>
      </c>
      <c r="B120" s="203">
        <v>1.79</v>
      </c>
      <c r="C120" s="203">
        <v>1.71</v>
      </c>
      <c r="D120" s="203">
        <v>84.4</v>
      </c>
      <c r="E120" s="316" t="s">
        <v>9</v>
      </c>
      <c r="F120" s="321" t="s">
        <v>358</v>
      </c>
    </row>
    <row r="121" spans="1:11" ht="17" thickBot="1">
      <c r="A121" s="210" t="s">
        <v>353</v>
      </c>
      <c r="B121" s="212">
        <v>1.8</v>
      </c>
      <c r="C121" s="212">
        <v>1.73</v>
      </c>
      <c r="D121" s="212">
        <v>143</v>
      </c>
      <c r="E121" s="323" t="s">
        <v>9</v>
      </c>
      <c r="F121" s="324" t="s">
        <v>358</v>
      </c>
    </row>
    <row r="122" spans="1:11">
      <c r="A122" s="215" t="s">
        <v>354</v>
      </c>
      <c r="B122" s="214">
        <v>1.8</v>
      </c>
      <c r="C122" s="214">
        <v>1.87</v>
      </c>
      <c r="D122" s="213">
        <v>111</v>
      </c>
      <c r="E122" s="319" t="s">
        <v>9</v>
      </c>
      <c r="F122" s="320" t="s">
        <v>358</v>
      </c>
    </row>
    <row r="123" spans="1:11" ht="17" thickBot="1">
      <c r="A123" s="349" t="s">
        <v>355</v>
      </c>
      <c r="B123" s="207">
        <v>1.81</v>
      </c>
      <c r="C123" s="207">
        <v>1.96</v>
      </c>
      <c r="D123" s="212">
        <v>153</v>
      </c>
      <c r="E123" s="323" t="s">
        <v>9</v>
      </c>
      <c r="F123" s="324" t="s">
        <v>357</v>
      </c>
    </row>
  </sheetData>
  <phoneticPr fontId="9" type="noConversion"/>
  <conditionalFormatting sqref="B2:B121">
    <cfRule type="cellIs" dxfId="2" priority="23" operator="lessThan">
      <formula>1.75</formula>
    </cfRule>
  </conditionalFormatting>
  <conditionalFormatting sqref="C2:C123">
    <cfRule type="cellIs" dxfId="1" priority="1" operator="lessThan">
      <formula>1.7</formula>
    </cfRule>
  </conditionalFormatting>
  <conditionalFormatting sqref="D2:D123">
    <cfRule type="cellIs" dxfId="0" priority="6" operator="lessThan">
      <formula>25</formula>
    </cfRule>
  </conditionalFormatting>
  <pageMargins left="0.7" right="0.7" top="0.75" bottom="0.75" header="0.3" footer="0.3"/>
  <pageSetup scale="1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1E9F-6846-6E4F-9C17-14F92B7165A4}">
  <dimension ref="A1:F123"/>
  <sheetViews>
    <sheetView workbookViewId="0">
      <selection sqref="A1:E123"/>
    </sheetView>
  </sheetViews>
  <sheetFormatPr baseColWidth="10" defaultRowHeight="16"/>
  <cols>
    <col min="1" max="1" width="7.140625" bestFit="1" customWidth="1"/>
    <col min="3" max="3" width="9.140625" bestFit="1" customWidth="1"/>
    <col min="4" max="4" width="11.140625" bestFit="1" customWidth="1"/>
    <col min="5" max="5" width="10.28515625" bestFit="1" customWidth="1"/>
    <col min="6" max="6" width="8.140625" bestFit="1" customWidth="1"/>
  </cols>
  <sheetData>
    <row r="1" spans="1:6" ht="35" thickBot="1">
      <c r="A1" s="258" t="s">
        <v>3</v>
      </c>
      <c r="B1" s="221" t="s">
        <v>225</v>
      </c>
      <c r="C1" s="221" t="s">
        <v>224</v>
      </c>
      <c r="D1" s="221" t="s">
        <v>226</v>
      </c>
      <c r="E1" s="221" t="s">
        <v>227</v>
      </c>
      <c r="F1" s="260" t="s">
        <v>228</v>
      </c>
    </row>
    <row r="2" spans="1:6" ht="17" thickTop="1">
      <c r="A2" s="208" t="s">
        <v>234</v>
      </c>
      <c r="B2" s="220">
        <v>220</v>
      </c>
      <c r="C2" s="256">
        <v>15</v>
      </c>
      <c r="D2" s="256">
        <v>25</v>
      </c>
      <c r="E2" s="261">
        <f>(C2*D2)/B2</f>
        <v>1.7045454545454546</v>
      </c>
      <c r="F2" s="266">
        <f>C2-E2</f>
        <v>13.295454545454545</v>
      </c>
    </row>
    <row r="3" spans="1:6">
      <c r="A3" s="209" t="s">
        <v>235</v>
      </c>
      <c r="B3" s="203">
        <v>213</v>
      </c>
      <c r="C3" s="205">
        <v>15</v>
      </c>
      <c r="D3" s="205">
        <v>25</v>
      </c>
      <c r="E3" s="262">
        <f t="shared" ref="E3:E65" si="0">(C3*D3)/B3</f>
        <v>1.7605633802816902</v>
      </c>
      <c r="F3" s="267">
        <f t="shared" ref="F3:F66" si="1">C3-E3</f>
        <v>13.23943661971831</v>
      </c>
    </row>
    <row r="4" spans="1:6">
      <c r="A4" s="209" t="s">
        <v>236</v>
      </c>
      <c r="B4" s="203">
        <v>258</v>
      </c>
      <c r="C4" s="205">
        <v>15</v>
      </c>
      <c r="D4" s="205">
        <v>25</v>
      </c>
      <c r="E4" s="262">
        <f t="shared" si="0"/>
        <v>1.4534883720930232</v>
      </c>
      <c r="F4" s="267">
        <f t="shared" si="1"/>
        <v>13.546511627906977</v>
      </c>
    </row>
    <row r="5" spans="1:6">
      <c r="A5" s="209" t="s">
        <v>237</v>
      </c>
      <c r="B5" s="203">
        <v>203</v>
      </c>
      <c r="C5" s="205">
        <v>15</v>
      </c>
      <c r="D5" s="205">
        <v>25</v>
      </c>
      <c r="E5" s="262">
        <f t="shared" si="0"/>
        <v>1.8472906403940887</v>
      </c>
      <c r="F5" s="267">
        <f t="shared" si="1"/>
        <v>13.152709359605911</v>
      </c>
    </row>
    <row r="6" spans="1:6">
      <c r="A6" s="209" t="s">
        <v>238</v>
      </c>
      <c r="B6" s="203">
        <v>216</v>
      </c>
      <c r="C6" s="205">
        <v>15</v>
      </c>
      <c r="D6" s="205">
        <v>25</v>
      </c>
      <c r="E6" s="262">
        <f t="shared" si="0"/>
        <v>1.7361111111111112</v>
      </c>
      <c r="F6" s="267">
        <f t="shared" si="1"/>
        <v>13.263888888888889</v>
      </c>
    </row>
    <row r="7" spans="1:6">
      <c r="A7" s="209" t="s">
        <v>239</v>
      </c>
      <c r="B7" s="219">
        <v>198</v>
      </c>
      <c r="C7" s="205">
        <v>15</v>
      </c>
      <c r="D7" s="205">
        <v>25</v>
      </c>
      <c r="E7" s="262">
        <f t="shared" si="0"/>
        <v>1.893939393939394</v>
      </c>
      <c r="F7" s="267">
        <f t="shared" si="1"/>
        <v>13.106060606060606</v>
      </c>
    </row>
    <row r="8" spans="1:6">
      <c r="A8" s="209" t="s">
        <v>240</v>
      </c>
      <c r="B8" s="203">
        <v>223</v>
      </c>
      <c r="C8" s="205">
        <v>15</v>
      </c>
      <c r="D8" s="205">
        <v>25</v>
      </c>
      <c r="E8" s="262">
        <f t="shared" si="0"/>
        <v>1.6816143497757847</v>
      </c>
      <c r="F8" s="267">
        <f t="shared" si="1"/>
        <v>13.318385650224215</v>
      </c>
    </row>
    <row r="9" spans="1:6">
      <c r="A9" s="209" t="s">
        <v>241</v>
      </c>
      <c r="B9" s="219">
        <v>226</v>
      </c>
      <c r="C9" s="205">
        <v>15</v>
      </c>
      <c r="D9" s="205">
        <v>25</v>
      </c>
      <c r="E9" s="262">
        <f t="shared" si="0"/>
        <v>1.6592920353982301</v>
      </c>
      <c r="F9" s="267">
        <f t="shared" si="1"/>
        <v>13.340707964601769</v>
      </c>
    </row>
    <row r="10" spans="1:6">
      <c r="A10" s="209" t="s">
        <v>242</v>
      </c>
      <c r="B10" s="203">
        <v>155</v>
      </c>
      <c r="C10" s="205">
        <v>15</v>
      </c>
      <c r="D10" s="205">
        <v>25</v>
      </c>
      <c r="E10" s="262">
        <f t="shared" si="0"/>
        <v>2.4193548387096775</v>
      </c>
      <c r="F10" s="267">
        <f t="shared" si="1"/>
        <v>12.580645161290322</v>
      </c>
    </row>
    <row r="11" spans="1:6">
      <c r="A11" s="209" t="s">
        <v>243</v>
      </c>
      <c r="B11" s="203">
        <v>204</v>
      </c>
      <c r="C11" s="205">
        <v>15</v>
      </c>
      <c r="D11" s="205">
        <v>25</v>
      </c>
      <c r="E11" s="262">
        <f t="shared" si="0"/>
        <v>1.838235294117647</v>
      </c>
      <c r="F11" s="267">
        <f t="shared" si="1"/>
        <v>13.161764705882353</v>
      </c>
    </row>
    <row r="12" spans="1:6">
      <c r="A12" s="209" t="s">
        <v>244</v>
      </c>
      <c r="B12" s="203">
        <v>189</v>
      </c>
      <c r="C12" s="205">
        <v>15</v>
      </c>
      <c r="D12" s="205">
        <v>25</v>
      </c>
      <c r="E12" s="262">
        <f t="shared" si="0"/>
        <v>1.9841269841269842</v>
      </c>
      <c r="F12" s="267">
        <f t="shared" si="1"/>
        <v>13.015873015873016</v>
      </c>
    </row>
    <row r="13" spans="1:6">
      <c r="A13" s="209" t="s">
        <v>245</v>
      </c>
      <c r="B13" s="219">
        <v>126</v>
      </c>
      <c r="C13" s="205">
        <v>15</v>
      </c>
      <c r="D13" s="205">
        <v>25</v>
      </c>
      <c r="E13" s="262">
        <f t="shared" si="0"/>
        <v>2.9761904761904763</v>
      </c>
      <c r="F13" s="267">
        <f t="shared" si="1"/>
        <v>12.023809523809524</v>
      </c>
    </row>
    <row r="14" spans="1:6">
      <c r="A14" s="209" t="s">
        <v>246</v>
      </c>
      <c r="B14" s="219">
        <v>248</v>
      </c>
      <c r="C14" s="205">
        <v>15</v>
      </c>
      <c r="D14" s="205">
        <v>25</v>
      </c>
      <c r="E14" s="262">
        <f t="shared" si="0"/>
        <v>1.5120967741935485</v>
      </c>
      <c r="F14" s="267">
        <f t="shared" si="1"/>
        <v>13.487903225806452</v>
      </c>
    </row>
    <row r="15" spans="1:6">
      <c r="A15" s="209" t="s">
        <v>247</v>
      </c>
      <c r="B15" s="219">
        <v>184</v>
      </c>
      <c r="C15" s="205">
        <v>15</v>
      </c>
      <c r="D15" s="205">
        <v>25</v>
      </c>
      <c r="E15" s="262">
        <f t="shared" si="0"/>
        <v>2.0380434782608696</v>
      </c>
      <c r="F15" s="267">
        <f t="shared" si="1"/>
        <v>12.961956521739131</v>
      </c>
    </row>
    <row r="16" spans="1:6">
      <c r="A16" s="209" t="s">
        <v>248</v>
      </c>
      <c r="B16" s="219">
        <v>245</v>
      </c>
      <c r="C16" s="205">
        <v>15</v>
      </c>
      <c r="D16" s="205">
        <v>25</v>
      </c>
      <c r="E16" s="262">
        <f t="shared" si="0"/>
        <v>1.5306122448979591</v>
      </c>
      <c r="F16" s="267">
        <f t="shared" si="1"/>
        <v>13.469387755102041</v>
      </c>
    </row>
    <row r="17" spans="1:6">
      <c r="A17" s="209" t="s">
        <v>249</v>
      </c>
      <c r="B17" s="203">
        <v>122</v>
      </c>
      <c r="C17" s="205">
        <v>15</v>
      </c>
      <c r="D17" s="205">
        <v>25</v>
      </c>
      <c r="E17" s="262">
        <f t="shared" si="0"/>
        <v>3.0737704918032787</v>
      </c>
      <c r="F17" s="267">
        <f t="shared" si="1"/>
        <v>11.926229508196721</v>
      </c>
    </row>
    <row r="18" spans="1:6">
      <c r="A18" s="209" t="s">
        <v>250</v>
      </c>
      <c r="B18" s="203">
        <v>122</v>
      </c>
      <c r="C18" s="205">
        <v>15</v>
      </c>
      <c r="D18" s="205">
        <v>25</v>
      </c>
      <c r="E18" s="262">
        <f t="shared" si="0"/>
        <v>3.0737704918032787</v>
      </c>
      <c r="F18" s="267">
        <f t="shared" si="1"/>
        <v>11.926229508196721</v>
      </c>
    </row>
    <row r="19" spans="1:6">
      <c r="A19" s="209" t="s">
        <v>251</v>
      </c>
      <c r="B19" s="203">
        <v>286</v>
      </c>
      <c r="C19" s="205">
        <v>15</v>
      </c>
      <c r="D19" s="205">
        <v>25</v>
      </c>
      <c r="E19" s="262">
        <f t="shared" si="0"/>
        <v>1.3111888111888113</v>
      </c>
      <c r="F19" s="267">
        <f t="shared" si="1"/>
        <v>13.688811188811188</v>
      </c>
    </row>
    <row r="20" spans="1:6">
      <c r="A20" s="209" t="s">
        <v>252</v>
      </c>
      <c r="B20" s="219">
        <v>187</v>
      </c>
      <c r="C20" s="205">
        <v>15</v>
      </c>
      <c r="D20" s="205">
        <v>25</v>
      </c>
      <c r="E20" s="262">
        <f t="shared" si="0"/>
        <v>2.0053475935828877</v>
      </c>
      <c r="F20" s="267">
        <f t="shared" si="1"/>
        <v>12.994652406417112</v>
      </c>
    </row>
    <row r="21" spans="1:6">
      <c r="A21" s="209" t="s">
        <v>253</v>
      </c>
      <c r="B21" s="219">
        <v>203</v>
      </c>
      <c r="C21" s="205">
        <v>15</v>
      </c>
      <c r="D21" s="205">
        <v>25</v>
      </c>
      <c r="E21" s="262">
        <f t="shared" si="0"/>
        <v>1.8472906403940887</v>
      </c>
      <c r="F21" s="267">
        <f t="shared" si="1"/>
        <v>13.152709359605911</v>
      </c>
    </row>
    <row r="22" spans="1:6">
      <c r="A22" s="209" t="s">
        <v>254</v>
      </c>
      <c r="B22" s="203">
        <v>141</v>
      </c>
      <c r="C22" s="205">
        <v>15</v>
      </c>
      <c r="D22" s="205">
        <v>25</v>
      </c>
      <c r="E22" s="262">
        <f t="shared" si="0"/>
        <v>2.6595744680851063</v>
      </c>
      <c r="F22" s="267">
        <f t="shared" si="1"/>
        <v>12.340425531914894</v>
      </c>
    </row>
    <row r="23" spans="1:6">
      <c r="A23" s="209" t="s">
        <v>255</v>
      </c>
      <c r="B23" s="203">
        <v>149</v>
      </c>
      <c r="C23" s="205">
        <v>15</v>
      </c>
      <c r="D23" s="205">
        <v>25</v>
      </c>
      <c r="E23" s="262">
        <f t="shared" si="0"/>
        <v>2.5167785234899327</v>
      </c>
      <c r="F23" s="267">
        <f t="shared" si="1"/>
        <v>12.483221476510067</v>
      </c>
    </row>
    <row r="24" spans="1:6">
      <c r="A24" s="209" t="s">
        <v>256</v>
      </c>
      <c r="B24" s="203">
        <v>55.2</v>
      </c>
      <c r="C24" s="205">
        <v>15</v>
      </c>
      <c r="D24" s="205">
        <v>25</v>
      </c>
      <c r="E24" s="262">
        <f t="shared" si="0"/>
        <v>6.7934782608695645</v>
      </c>
      <c r="F24" s="267">
        <f t="shared" si="1"/>
        <v>8.2065217391304355</v>
      </c>
    </row>
    <row r="25" spans="1:6">
      <c r="A25" s="209" t="s">
        <v>257</v>
      </c>
      <c r="B25" s="203">
        <v>141</v>
      </c>
      <c r="C25" s="205">
        <v>15</v>
      </c>
      <c r="D25" s="205">
        <v>25</v>
      </c>
      <c r="E25" s="262">
        <f t="shared" si="0"/>
        <v>2.6595744680851063</v>
      </c>
      <c r="F25" s="267">
        <f t="shared" si="1"/>
        <v>12.340425531914894</v>
      </c>
    </row>
    <row r="26" spans="1:6">
      <c r="A26" s="209" t="s">
        <v>258</v>
      </c>
      <c r="B26" s="203">
        <v>176</v>
      </c>
      <c r="C26" s="205">
        <v>15</v>
      </c>
      <c r="D26" s="205">
        <v>25</v>
      </c>
      <c r="E26" s="262">
        <f t="shared" si="0"/>
        <v>2.1306818181818183</v>
      </c>
      <c r="F26" s="267">
        <f t="shared" si="1"/>
        <v>12.869318181818182</v>
      </c>
    </row>
    <row r="27" spans="1:6">
      <c r="A27" s="209" t="s">
        <v>259</v>
      </c>
      <c r="B27" s="203">
        <v>299</v>
      </c>
      <c r="C27" s="205">
        <v>15</v>
      </c>
      <c r="D27" s="205">
        <v>25</v>
      </c>
      <c r="E27" s="262">
        <f t="shared" si="0"/>
        <v>1.254180602006689</v>
      </c>
      <c r="F27" s="267">
        <f t="shared" si="1"/>
        <v>13.74581939799331</v>
      </c>
    </row>
    <row r="28" spans="1:6">
      <c r="A28" s="209" t="s">
        <v>260</v>
      </c>
      <c r="B28" s="219">
        <v>133</v>
      </c>
      <c r="C28" s="205">
        <v>15</v>
      </c>
      <c r="D28" s="205">
        <v>25</v>
      </c>
      <c r="E28" s="262">
        <f t="shared" si="0"/>
        <v>2.8195488721804511</v>
      </c>
      <c r="F28" s="267">
        <f t="shared" si="1"/>
        <v>12.180451127819548</v>
      </c>
    </row>
    <row r="29" spans="1:6">
      <c r="A29" s="209" t="s">
        <v>261</v>
      </c>
      <c r="B29" s="203">
        <v>279</v>
      </c>
      <c r="C29" s="205">
        <v>15</v>
      </c>
      <c r="D29" s="205">
        <v>25</v>
      </c>
      <c r="E29" s="262">
        <f t="shared" si="0"/>
        <v>1.3440860215053763</v>
      </c>
      <c r="F29" s="267">
        <f t="shared" si="1"/>
        <v>13.655913978494624</v>
      </c>
    </row>
    <row r="30" spans="1:6">
      <c r="A30" s="209" t="s">
        <v>262</v>
      </c>
      <c r="B30" s="203">
        <v>231</v>
      </c>
      <c r="C30" s="205">
        <v>15</v>
      </c>
      <c r="D30" s="205">
        <v>25</v>
      </c>
      <c r="E30" s="262">
        <f t="shared" si="0"/>
        <v>1.6233766233766234</v>
      </c>
      <c r="F30" s="267">
        <f t="shared" si="1"/>
        <v>13.376623376623376</v>
      </c>
    </row>
    <row r="31" spans="1:6">
      <c r="A31" s="209" t="s">
        <v>263</v>
      </c>
      <c r="B31" s="203">
        <v>251</v>
      </c>
      <c r="C31" s="205">
        <v>15</v>
      </c>
      <c r="D31" s="205">
        <v>25</v>
      </c>
      <c r="E31" s="262">
        <f t="shared" si="0"/>
        <v>1.4940239043824701</v>
      </c>
      <c r="F31" s="267">
        <f t="shared" si="1"/>
        <v>13.50597609561753</v>
      </c>
    </row>
    <row r="32" spans="1:6">
      <c r="A32" s="209" t="s">
        <v>264</v>
      </c>
      <c r="B32" s="219">
        <v>199</v>
      </c>
      <c r="C32" s="205">
        <v>15</v>
      </c>
      <c r="D32" s="205">
        <v>25</v>
      </c>
      <c r="E32" s="262">
        <f t="shared" si="0"/>
        <v>1.8844221105527639</v>
      </c>
      <c r="F32" s="267">
        <f t="shared" si="1"/>
        <v>13.115577889447236</v>
      </c>
    </row>
    <row r="33" spans="1:6">
      <c r="A33" s="209" t="s">
        <v>265</v>
      </c>
      <c r="B33" s="219">
        <v>164</v>
      </c>
      <c r="C33" s="205">
        <v>15</v>
      </c>
      <c r="D33" s="205">
        <v>25</v>
      </c>
      <c r="E33" s="262">
        <f t="shared" si="0"/>
        <v>2.2865853658536586</v>
      </c>
      <c r="F33" s="267">
        <f t="shared" si="1"/>
        <v>12.713414634146341</v>
      </c>
    </row>
    <row r="34" spans="1:6">
      <c r="A34" s="209" t="s">
        <v>266</v>
      </c>
      <c r="B34" s="203">
        <v>198</v>
      </c>
      <c r="C34" s="205">
        <v>15</v>
      </c>
      <c r="D34" s="205">
        <v>25</v>
      </c>
      <c r="E34" s="262">
        <f t="shared" si="0"/>
        <v>1.893939393939394</v>
      </c>
      <c r="F34" s="267">
        <f t="shared" si="1"/>
        <v>13.106060606060606</v>
      </c>
    </row>
    <row r="35" spans="1:6">
      <c r="A35" s="209" t="s">
        <v>267</v>
      </c>
      <c r="B35" s="203">
        <v>258</v>
      </c>
      <c r="C35" s="205">
        <v>15</v>
      </c>
      <c r="D35" s="205">
        <v>25</v>
      </c>
      <c r="E35" s="262">
        <f t="shared" si="0"/>
        <v>1.4534883720930232</v>
      </c>
      <c r="F35" s="267">
        <f t="shared" si="1"/>
        <v>13.546511627906977</v>
      </c>
    </row>
    <row r="36" spans="1:6">
      <c r="A36" s="209" t="s">
        <v>268</v>
      </c>
      <c r="B36" s="203">
        <v>303</v>
      </c>
      <c r="C36" s="205">
        <v>15</v>
      </c>
      <c r="D36" s="205">
        <v>25</v>
      </c>
      <c r="E36" s="262">
        <f t="shared" si="0"/>
        <v>1.2376237623762376</v>
      </c>
      <c r="F36" s="267">
        <f t="shared" si="1"/>
        <v>13.762376237623762</v>
      </c>
    </row>
    <row r="37" spans="1:6">
      <c r="A37" s="209" t="s">
        <v>269</v>
      </c>
      <c r="B37" s="203">
        <v>201</v>
      </c>
      <c r="C37" s="205">
        <v>15</v>
      </c>
      <c r="D37" s="205">
        <v>25</v>
      </c>
      <c r="E37" s="262">
        <f t="shared" si="0"/>
        <v>1.8656716417910448</v>
      </c>
      <c r="F37" s="267">
        <f t="shared" si="1"/>
        <v>13.134328358208956</v>
      </c>
    </row>
    <row r="38" spans="1:6">
      <c r="A38" s="209" t="s">
        <v>270</v>
      </c>
      <c r="B38" s="203">
        <v>49</v>
      </c>
      <c r="C38" s="205">
        <v>15</v>
      </c>
      <c r="D38" s="205">
        <v>25</v>
      </c>
      <c r="E38" s="262">
        <f t="shared" si="0"/>
        <v>7.6530612244897958</v>
      </c>
      <c r="F38" s="267">
        <f t="shared" si="1"/>
        <v>7.3469387755102042</v>
      </c>
    </row>
    <row r="39" spans="1:6">
      <c r="A39" s="209" t="s">
        <v>271</v>
      </c>
      <c r="B39" s="203">
        <v>128</v>
      </c>
      <c r="C39" s="205">
        <v>15</v>
      </c>
      <c r="D39" s="205">
        <v>25</v>
      </c>
      <c r="E39" s="262">
        <f t="shared" si="0"/>
        <v>2.9296875</v>
      </c>
      <c r="F39" s="267">
        <f t="shared" si="1"/>
        <v>12.0703125</v>
      </c>
    </row>
    <row r="40" spans="1:6">
      <c r="A40" s="209" t="s">
        <v>272</v>
      </c>
      <c r="B40" s="203">
        <v>236</v>
      </c>
      <c r="C40" s="205">
        <v>15</v>
      </c>
      <c r="D40" s="205">
        <v>25</v>
      </c>
      <c r="E40" s="262">
        <f t="shared" si="0"/>
        <v>1.5889830508474576</v>
      </c>
      <c r="F40" s="267">
        <f t="shared" si="1"/>
        <v>13.411016949152543</v>
      </c>
    </row>
    <row r="41" spans="1:6">
      <c r="A41" s="209" t="s">
        <v>273</v>
      </c>
      <c r="B41" s="219">
        <v>288</v>
      </c>
      <c r="C41" s="205">
        <v>15</v>
      </c>
      <c r="D41" s="205">
        <v>25</v>
      </c>
      <c r="E41" s="262">
        <f t="shared" si="0"/>
        <v>1.3020833333333333</v>
      </c>
      <c r="F41" s="267">
        <f t="shared" si="1"/>
        <v>13.697916666666666</v>
      </c>
    </row>
    <row r="42" spans="1:6">
      <c r="A42" s="209" t="s">
        <v>274</v>
      </c>
      <c r="B42" s="203">
        <v>173</v>
      </c>
      <c r="C42" s="205">
        <v>15</v>
      </c>
      <c r="D42" s="205">
        <v>25</v>
      </c>
      <c r="E42" s="262">
        <f t="shared" si="0"/>
        <v>2.1676300578034682</v>
      </c>
      <c r="F42" s="267">
        <f t="shared" si="1"/>
        <v>12.832369942196532</v>
      </c>
    </row>
    <row r="43" spans="1:6">
      <c r="A43" s="209" t="s">
        <v>275</v>
      </c>
      <c r="B43" s="203">
        <v>194</v>
      </c>
      <c r="C43" s="205">
        <v>15</v>
      </c>
      <c r="D43" s="205">
        <v>25</v>
      </c>
      <c r="E43" s="262">
        <f t="shared" si="0"/>
        <v>1.9329896907216495</v>
      </c>
      <c r="F43" s="267">
        <f t="shared" si="1"/>
        <v>13.06701030927835</v>
      </c>
    </row>
    <row r="44" spans="1:6">
      <c r="A44" s="209" t="s">
        <v>276</v>
      </c>
      <c r="B44" s="203">
        <v>152</v>
      </c>
      <c r="C44" s="205">
        <v>15</v>
      </c>
      <c r="D44" s="205">
        <v>25</v>
      </c>
      <c r="E44" s="262">
        <f t="shared" si="0"/>
        <v>2.4671052631578947</v>
      </c>
      <c r="F44" s="267">
        <f t="shared" si="1"/>
        <v>12.532894736842106</v>
      </c>
    </row>
    <row r="45" spans="1:6">
      <c r="A45" s="209" t="s">
        <v>277</v>
      </c>
      <c r="B45" s="203">
        <v>170</v>
      </c>
      <c r="C45" s="205">
        <v>15</v>
      </c>
      <c r="D45" s="205">
        <v>25</v>
      </c>
      <c r="E45" s="262">
        <f t="shared" si="0"/>
        <v>2.2058823529411766</v>
      </c>
      <c r="F45" s="267">
        <f t="shared" si="1"/>
        <v>12.794117647058822</v>
      </c>
    </row>
    <row r="46" spans="1:6">
      <c r="A46" s="209" t="s">
        <v>278</v>
      </c>
      <c r="B46" s="203">
        <v>141</v>
      </c>
      <c r="C46" s="205">
        <v>15</v>
      </c>
      <c r="D46" s="205">
        <v>25</v>
      </c>
      <c r="E46" s="262">
        <f t="shared" si="0"/>
        <v>2.6595744680851063</v>
      </c>
      <c r="F46" s="267">
        <f t="shared" si="1"/>
        <v>12.340425531914894</v>
      </c>
    </row>
    <row r="47" spans="1:6">
      <c r="A47" s="209" t="s">
        <v>279</v>
      </c>
      <c r="B47" s="203">
        <v>207</v>
      </c>
      <c r="C47" s="205">
        <v>15</v>
      </c>
      <c r="D47" s="205">
        <v>25</v>
      </c>
      <c r="E47" s="262">
        <f t="shared" si="0"/>
        <v>1.8115942028985508</v>
      </c>
      <c r="F47" s="267">
        <f t="shared" si="1"/>
        <v>13.188405797101449</v>
      </c>
    </row>
    <row r="48" spans="1:6">
      <c r="A48" s="209" t="s">
        <v>280</v>
      </c>
      <c r="B48" s="203">
        <v>144</v>
      </c>
      <c r="C48" s="205">
        <v>15</v>
      </c>
      <c r="D48" s="205">
        <v>25</v>
      </c>
      <c r="E48" s="262">
        <f t="shared" si="0"/>
        <v>2.6041666666666665</v>
      </c>
      <c r="F48" s="267">
        <f t="shared" si="1"/>
        <v>12.395833333333334</v>
      </c>
    </row>
    <row r="49" spans="1:6">
      <c r="A49" s="209" t="s">
        <v>281</v>
      </c>
      <c r="B49" s="203">
        <v>211</v>
      </c>
      <c r="C49" s="205">
        <v>15</v>
      </c>
      <c r="D49" s="205">
        <v>25</v>
      </c>
      <c r="E49" s="262">
        <f t="shared" si="0"/>
        <v>1.7772511848341233</v>
      </c>
      <c r="F49" s="267">
        <f t="shared" si="1"/>
        <v>13.222748815165877</v>
      </c>
    </row>
    <row r="50" spans="1:6">
      <c r="A50" s="209" t="s">
        <v>282</v>
      </c>
      <c r="B50" s="203">
        <v>339</v>
      </c>
      <c r="C50" s="205">
        <v>15</v>
      </c>
      <c r="D50" s="205">
        <v>25</v>
      </c>
      <c r="E50" s="262">
        <f t="shared" si="0"/>
        <v>1.1061946902654867</v>
      </c>
      <c r="F50" s="267">
        <f t="shared" si="1"/>
        <v>13.893805309734514</v>
      </c>
    </row>
    <row r="51" spans="1:6">
      <c r="A51" s="209" t="s">
        <v>283</v>
      </c>
      <c r="B51" s="203">
        <v>211</v>
      </c>
      <c r="C51" s="205">
        <v>15</v>
      </c>
      <c r="D51" s="205">
        <v>25</v>
      </c>
      <c r="E51" s="262">
        <f t="shared" si="0"/>
        <v>1.7772511848341233</v>
      </c>
      <c r="F51" s="267">
        <f t="shared" si="1"/>
        <v>13.222748815165877</v>
      </c>
    </row>
    <row r="52" spans="1:6">
      <c r="A52" s="209" t="s">
        <v>284</v>
      </c>
      <c r="B52" s="219">
        <v>260</v>
      </c>
      <c r="C52" s="205">
        <v>15</v>
      </c>
      <c r="D52" s="205">
        <v>25</v>
      </c>
      <c r="E52" s="262">
        <f t="shared" si="0"/>
        <v>1.4423076923076923</v>
      </c>
      <c r="F52" s="267">
        <f t="shared" si="1"/>
        <v>13.557692307692308</v>
      </c>
    </row>
    <row r="53" spans="1:6">
      <c r="A53" s="209" t="s">
        <v>285</v>
      </c>
      <c r="B53" s="203">
        <v>218</v>
      </c>
      <c r="C53" s="205">
        <v>15</v>
      </c>
      <c r="D53" s="205">
        <v>25</v>
      </c>
      <c r="E53" s="262">
        <f t="shared" si="0"/>
        <v>1.7201834862385321</v>
      </c>
      <c r="F53" s="267">
        <f t="shared" si="1"/>
        <v>13.279816513761467</v>
      </c>
    </row>
    <row r="54" spans="1:6">
      <c r="A54" s="209" t="s">
        <v>286</v>
      </c>
      <c r="B54" s="203">
        <v>178</v>
      </c>
      <c r="C54" s="205">
        <v>15</v>
      </c>
      <c r="D54" s="205">
        <v>25</v>
      </c>
      <c r="E54" s="262">
        <f t="shared" si="0"/>
        <v>2.106741573033708</v>
      </c>
      <c r="F54" s="267">
        <f t="shared" si="1"/>
        <v>12.893258426966291</v>
      </c>
    </row>
    <row r="55" spans="1:6">
      <c r="A55" s="209" t="s">
        <v>287</v>
      </c>
      <c r="B55" s="203">
        <v>205</v>
      </c>
      <c r="C55" s="205">
        <v>15</v>
      </c>
      <c r="D55" s="205">
        <v>25</v>
      </c>
      <c r="E55" s="262">
        <f t="shared" si="0"/>
        <v>1.8292682926829269</v>
      </c>
      <c r="F55" s="267">
        <f t="shared" si="1"/>
        <v>13.170731707317072</v>
      </c>
    </row>
    <row r="56" spans="1:6">
      <c r="A56" s="209" t="s">
        <v>288</v>
      </c>
      <c r="B56" s="203">
        <v>210</v>
      </c>
      <c r="C56" s="205">
        <v>15</v>
      </c>
      <c r="D56" s="205">
        <v>25</v>
      </c>
      <c r="E56" s="262">
        <f t="shared" si="0"/>
        <v>1.7857142857142858</v>
      </c>
      <c r="F56" s="267">
        <f t="shared" si="1"/>
        <v>13.214285714285714</v>
      </c>
    </row>
    <row r="57" spans="1:6">
      <c r="A57" s="209" t="s">
        <v>289</v>
      </c>
      <c r="B57" s="203">
        <v>270</v>
      </c>
      <c r="C57" s="205">
        <v>15</v>
      </c>
      <c r="D57" s="205">
        <v>25</v>
      </c>
      <c r="E57" s="262">
        <f t="shared" si="0"/>
        <v>1.3888888888888888</v>
      </c>
      <c r="F57" s="267">
        <f t="shared" si="1"/>
        <v>13.611111111111111</v>
      </c>
    </row>
    <row r="58" spans="1:6">
      <c r="A58" s="209" t="s">
        <v>290</v>
      </c>
      <c r="B58" s="203">
        <v>188</v>
      </c>
      <c r="C58" s="205">
        <v>15</v>
      </c>
      <c r="D58" s="205">
        <v>25</v>
      </c>
      <c r="E58" s="262">
        <f t="shared" si="0"/>
        <v>1.9946808510638299</v>
      </c>
      <c r="F58" s="267">
        <f t="shared" si="1"/>
        <v>13.00531914893617</v>
      </c>
    </row>
    <row r="59" spans="1:6">
      <c r="A59" s="209" t="s">
        <v>291</v>
      </c>
      <c r="B59" s="203">
        <v>231</v>
      </c>
      <c r="C59" s="205">
        <v>15</v>
      </c>
      <c r="D59" s="205">
        <v>25</v>
      </c>
      <c r="E59" s="262">
        <f t="shared" si="0"/>
        <v>1.6233766233766234</v>
      </c>
      <c r="F59" s="267">
        <f t="shared" si="1"/>
        <v>13.376623376623376</v>
      </c>
    </row>
    <row r="60" spans="1:6">
      <c r="A60" s="209" t="s">
        <v>292</v>
      </c>
      <c r="B60" s="203">
        <v>195</v>
      </c>
      <c r="C60" s="205">
        <v>15</v>
      </c>
      <c r="D60" s="205">
        <v>25</v>
      </c>
      <c r="E60" s="262">
        <f t="shared" si="0"/>
        <v>1.9230769230769231</v>
      </c>
      <c r="F60" s="267">
        <f t="shared" si="1"/>
        <v>13.076923076923077</v>
      </c>
    </row>
    <row r="61" spans="1:6">
      <c r="A61" s="209" t="s">
        <v>293</v>
      </c>
      <c r="B61" s="203">
        <v>282</v>
      </c>
      <c r="C61" s="205">
        <v>15</v>
      </c>
      <c r="D61" s="205">
        <v>25</v>
      </c>
      <c r="E61" s="262">
        <f t="shared" si="0"/>
        <v>1.3297872340425532</v>
      </c>
      <c r="F61" s="267">
        <f t="shared" si="1"/>
        <v>13.670212765957446</v>
      </c>
    </row>
    <row r="62" spans="1:6">
      <c r="A62" s="209" t="s">
        <v>294</v>
      </c>
      <c r="B62" s="203">
        <v>257</v>
      </c>
      <c r="C62" s="205">
        <v>15</v>
      </c>
      <c r="D62" s="205">
        <v>25</v>
      </c>
      <c r="E62" s="262">
        <f t="shared" si="0"/>
        <v>1.4591439688715953</v>
      </c>
      <c r="F62" s="267">
        <f t="shared" si="1"/>
        <v>13.540856031128405</v>
      </c>
    </row>
    <row r="63" spans="1:6">
      <c r="A63" s="209" t="s">
        <v>295</v>
      </c>
      <c r="B63" s="203">
        <v>200</v>
      </c>
      <c r="C63" s="205">
        <v>15</v>
      </c>
      <c r="D63" s="205">
        <v>25</v>
      </c>
      <c r="E63" s="262">
        <f t="shared" si="0"/>
        <v>1.875</v>
      </c>
      <c r="F63" s="267">
        <f t="shared" si="1"/>
        <v>13.125</v>
      </c>
    </row>
    <row r="64" spans="1:6">
      <c r="A64" s="209" t="s">
        <v>296</v>
      </c>
      <c r="B64" s="203">
        <v>195</v>
      </c>
      <c r="C64" s="205">
        <v>15</v>
      </c>
      <c r="D64" s="205">
        <v>25</v>
      </c>
      <c r="E64" s="262">
        <f t="shared" si="0"/>
        <v>1.9230769230769231</v>
      </c>
      <c r="F64" s="267">
        <f t="shared" si="1"/>
        <v>13.076923076923077</v>
      </c>
    </row>
    <row r="65" spans="1:6">
      <c r="A65" s="209" t="s">
        <v>297</v>
      </c>
      <c r="B65" s="203">
        <v>217</v>
      </c>
      <c r="C65" s="205">
        <v>15</v>
      </c>
      <c r="D65" s="205">
        <v>25</v>
      </c>
      <c r="E65" s="262">
        <f t="shared" si="0"/>
        <v>1.728110599078341</v>
      </c>
      <c r="F65" s="267">
        <f t="shared" si="1"/>
        <v>13.271889400921658</v>
      </c>
    </row>
    <row r="66" spans="1:6">
      <c r="A66" s="209" t="s">
        <v>298</v>
      </c>
      <c r="B66" s="203">
        <v>212</v>
      </c>
      <c r="C66" s="205">
        <v>15</v>
      </c>
      <c r="D66" s="205">
        <v>25</v>
      </c>
      <c r="E66" s="262">
        <f t="shared" ref="E66:E123" si="2">(C66*D66)/B66</f>
        <v>1.7688679245283019</v>
      </c>
      <c r="F66" s="267">
        <f t="shared" si="1"/>
        <v>13.231132075471699</v>
      </c>
    </row>
    <row r="67" spans="1:6">
      <c r="A67" s="209" t="s">
        <v>299</v>
      </c>
      <c r="B67" s="203">
        <v>221</v>
      </c>
      <c r="C67" s="205">
        <v>15</v>
      </c>
      <c r="D67" s="205">
        <v>25</v>
      </c>
      <c r="E67" s="262">
        <f t="shared" si="2"/>
        <v>1.6968325791855203</v>
      </c>
      <c r="F67" s="267">
        <f t="shared" ref="F67:F123" si="3">C67-E67</f>
        <v>13.30316742081448</v>
      </c>
    </row>
    <row r="68" spans="1:6">
      <c r="A68" s="209" t="s">
        <v>300</v>
      </c>
      <c r="B68" s="203">
        <v>238</v>
      </c>
      <c r="C68" s="205">
        <v>15</v>
      </c>
      <c r="D68" s="205">
        <v>25</v>
      </c>
      <c r="E68" s="262">
        <f t="shared" si="2"/>
        <v>1.5756302521008403</v>
      </c>
      <c r="F68" s="267">
        <f t="shared" si="3"/>
        <v>13.42436974789916</v>
      </c>
    </row>
    <row r="69" spans="1:6">
      <c r="A69" s="209" t="s">
        <v>301</v>
      </c>
      <c r="B69" s="203">
        <v>260</v>
      </c>
      <c r="C69" s="205">
        <v>15</v>
      </c>
      <c r="D69" s="205">
        <v>25</v>
      </c>
      <c r="E69" s="262">
        <f t="shared" si="2"/>
        <v>1.4423076923076923</v>
      </c>
      <c r="F69" s="267">
        <f t="shared" si="3"/>
        <v>13.557692307692308</v>
      </c>
    </row>
    <row r="70" spans="1:6">
      <c r="A70" s="209" t="s">
        <v>302</v>
      </c>
      <c r="B70" s="203">
        <v>202</v>
      </c>
      <c r="C70" s="205">
        <v>15</v>
      </c>
      <c r="D70" s="205">
        <v>25</v>
      </c>
      <c r="E70" s="262">
        <f t="shared" si="2"/>
        <v>1.8564356435643565</v>
      </c>
      <c r="F70" s="267">
        <f t="shared" si="3"/>
        <v>13.143564356435643</v>
      </c>
    </row>
    <row r="71" spans="1:6">
      <c r="A71" s="209" t="s">
        <v>303</v>
      </c>
      <c r="B71" s="203">
        <v>116</v>
      </c>
      <c r="C71" s="205">
        <v>15</v>
      </c>
      <c r="D71" s="205">
        <v>25</v>
      </c>
      <c r="E71" s="262">
        <f t="shared" si="2"/>
        <v>3.2327586206896552</v>
      </c>
      <c r="F71" s="267">
        <f t="shared" si="3"/>
        <v>11.767241379310345</v>
      </c>
    </row>
    <row r="72" spans="1:6">
      <c r="A72" s="209" t="s">
        <v>304</v>
      </c>
      <c r="B72" s="203">
        <v>260</v>
      </c>
      <c r="C72" s="205">
        <v>15</v>
      </c>
      <c r="D72" s="205">
        <v>25</v>
      </c>
      <c r="E72" s="262">
        <f t="shared" si="2"/>
        <v>1.4423076923076923</v>
      </c>
      <c r="F72" s="267">
        <f t="shared" si="3"/>
        <v>13.557692307692308</v>
      </c>
    </row>
    <row r="73" spans="1:6">
      <c r="A73" s="209" t="s">
        <v>305</v>
      </c>
      <c r="B73" s="203">
        <v>223</v>
      </c>
      <c r="C73" s="205">
        <v>15</v>
      </c>
      <c r="D73" s="205">
        <v>25</v>
      </c>
      <c r="E73" s="262">
        <f t="shared" si="2"/>
        <v>1.6816143497757847</v>
      </c>
      <c r="F73" s="267">
        <f t="shared" si="3"/>
        <v>13.318385650224215</v>
      </c>
    </row>
    <row r="74" spans="1:6">
      <c r="A74" s="209" t="s">
        <v>306</v>
      </c>
      <c r="B74" s="203">
        <v>233</v>
      </c>
      <c r="C74" s="205">
        <v>15</v>
      </c>
      <c r="D74" s="205">
        <v>25</v>
      </c>
      <c r="E74" s="262">
        <f t="shared" si="2"/>
        <v>1.609442060085837</v>
      </c>
      <c r="F74" s="267">
        <f t="shared" si="3"/>
        <v>13.390557939914164</v>
      </c>
    </row>
    <row r="75" spans="1:6">
      <c r="A75" s="209" t="s">
        <v>307</v>
      </c>
      <c r="B75" s="203">
        <v>181</v>
      </c>
      <c r="C75" s="205">
        <v>15</v>
      </c>
      <c r="D75" s="205">
        <v>25</v>
      </c>
      <c r="E75" s="262">
        <f t="shared" si="2"/>
        <v>2.0718232044198897</v>
      </c>
      <c r="F75" s="267">
        <f t="shared" si="3"/>
        <v>12.928176795580111</v>
      </c>
    </row>
    <row r="76" spans="1:6">
      <c r="A76" s="209" t="s">
        <v>308</v>
      </c>
      <c r="B76" s="203">
        <v>172</v>
      </c>
      <c r="C76" s="205">
        <v>15</v>
      </c>
      <c r="D76" s="205">
        <v>25</v>
      </c>
      <c r="E76" s="262">
        <f t="shared" si="2"/>
        <v>2.1802325581395348</v>
      </c>
      <c r="F76" s="267">
        <f t="shared" si="3"/>
        <v>12.819767441860465</v>
      </c>
    </row>
    <row r="77" spans="1:6">
      <c r="A77" s="209" t="s">
        <v>309</v>
      </c>
      <c r="B77" s="203">
        <v>249</v>
      </c>
      <c r="C77" s="205">
        <v>15</v>
      </c>
      <c r="D77" s="205">
        <v>25</v>
      </c>
      <c r="E77" s="262">
        <f t="shared" si="2"/>
        <v>1.5060240963855422</v>
      </c>
      <c r="F77" s="267">
        <f t="shared" si="3"/>
        <v>13.493975903614459</v>
      </c>
    </row>
    <row r="78" spans="1:6">
      <c r="A78" s="209" t="s">
        <v>310</v>
      </c>
      <c r="B78" s="203">
        <v>168</v>
      </c>
      <c r="C78" s="205">
        <v>15</v>
      </c>
      <c r="D78" s="205">
        <v>25</v>
      </c>
      <c r="E78" s="262">
        <f t="shared" si="2"/>
        <v>2.2321428571428572</v>
      </c>
      <c r="F78" s="267">
        <f t="shared" si="3"/>
        <v>12.767857142857142</v>
      </c>
    </row>
    <row r="79" spans="1:6">
      <c r="A79" s="209" t="s">
        <v>311</v>
      </c>
      <c r="B79" s="203">
        <v>156</v>
      </c>
      <c r="C79" s="205">
        <v>15</v>
      </c>
      <c r="D79" s="205">
        <v>25</v>
      </c>
      <c r="E79" s="262">
        <f t="shared" si="2"/>
        <v>2.4038461538461537</v>
      </c>
      <c r="F79" s="267">
        <f t="shared" si="3"/>
        <v>12.596153846153847</v>
      </c>
    </row>
    <row r="80" spans="1:6">
      <c r="A80" s="209" t="s">
        <v>312</v>
      </c>
      <c r="B80" s="203">
        <v>181</v>
      </c>
      <c r="C80" s="205">
        <v>15</v>
      </c>
      <c r="D80" s="205">
        <v>25</v>
      </c>
      <c r="E80" s="262">
        <f t="shared" si="2"/>
        <v>2.0718232044198897</v>
      </c>
      <c r="F80" s="267">
        <f t="shared" si="3"/>
        <v>12.928176795580111</v>
      </c>
    </row>
    <row r="81" spans="1:6">
      <c r="A81" s="209" t="s">
        <v>313</v>
      </c>
      <c r="B81" s="203">
        <v>201</v>
      </c>
      <c r="C81" s="205">
        <v>15</v>
      </c>
      <c r="D81" s="205">
        <v>25</v>
      </c>
      <c r="E81" s="262">
        <f t="shared" si="2"/>
        <v>1.8656716417910448</v>
      </c>
      <c r="F81" s="267">
        <f t="shared" si="3"/>
        <v>13.134328358208956</v>
      </c>
    </row>
    <row r="82" spans="1:6">
      <c r="A82" s="209" t="s">
        <v>314</v>
      </c>
      <c r="B82" s="203">
        <v>189</v>
      </c>
      <c r="C82" s="205">
        <v>15</v>
      </c>
      <c r="D82" s="205">
        <v>25</v>
      </c>
      <c r="E82" s="262">
        <f t="shared" si="2"/>
        <v>1.9841269841269842</v>
      </c>
      <c r="F82" s="267">
        <f t="shared" si="3"/>
        <v>13.015873015873016</v>
      </c>
    </row>
    <row r="83" spans="1:6">
      <c r="A83" s="209" t="s">
        <v>315</v>
      </c>
      <c r="B83" s="203">
        <v>443</v>
      </c>
      <c r="C83" s="205">
        <v>15</v>
      </c>
      <c r="D83" s="205">
        <v>25</v>
      </c>
      <c r="E83" s="262">
        <f t="shared" si="2"/>
        <v>0.84650112866817151</v>
      </c>
      <c r="F83" s="267">
        <f t="shared" si="3"/>
        <v>14.153498871331829</v>
      </c>
    </row>
    <row r="84" spans="1:6">
      <c r="A84" s="209" t="s">
        <v>316</v>
      </c>
      <c r="B84" s="203">
        <v>197</v>
      </c>
      <c r="C84" s="205">
        <v>15</v>
      </c>
      <c r="D84" s="205">
        <v>25</v>
      </c>
      <c r="E84" s="262">
        <f t="shared" si="2"/>
        <v>1.9035532994923858</v>
      </c>
      <c r="F84" s="267">
        <f t="shared" si="3"/>
        <v>13.096446700507615</v>
      </c>
    </row>
    <row r="85" spans="1:6" ht="17" thickBot="1">
      <c r="A85" s="211" t="s">
        <v>317</v>
      </c>
      <c r="B85" s="216">
        <v>241</v>
      </c>
      <c r="C85" s="259">
        <v>15</v>
      </c>
      <c r="D85" s="259">
        <v>25</v>
      </c>
      <c r="E85" s="263">
        <f t="shared" si="2"/>
        <v>1.5560165975103735</v>
      </c>
      <c r="F85" s="268">
        <f t="shared" si="3"/>
        <v>13.443983402489627</v>
      </c>
    </row>
    <row r="86" spans="1:6">
      <c r="A86" s="215" t="s">
        <v>318</v>
      </c>
      <c r="B86" s="213">
        <v>194</v>
      </c>
      <c r="C86" s="214">
        <v>15</v>
      </c>
      <c r="D86" s="214">
        <v>25</v>
      </c>
      <c r="E86" s="264">
        <f t="shared" si="2"/>
        <v>1.9329896907216495</v>
      </c>
      <c r="F86" s="269">
        <f t="shared" si="3"/>
        <v>13.06701030927835</v>
      </c>
    </row>
    <row r="87" spans="1:6">
      <c r="A87" s="209" t="s">
        <v>319</v>
      </c>
      <c r="B87" s="203">
        <v>191</v>
      </c>
      <c r="C87" s="205">
        <v>15</v>
      </c>
      <c r="D87" s="205">
        <v>25</v>
      </c>
      <c r="E87" s="262">
        <f t="shared" si="2"/>
        <v>1.963350785340314</v>
      </c>
      <c r="F87" s="267">
        <f t="shared" si="3"/>
        <v>13.036649214659686</v>
      </c>
    </row>
    <row r="88" spans="1:6">
      <c r="A88" s="209" t="s">
        <v>320</v>
      </c>
      <c r="B88" s="203">
        <v>296</v>
      </c>
      <c r="C88" s="205">
        <v>15</v>
      </c>
      <c r="D88" s="205">
        <v>25</v>
      </c>
      <c r="E88" s="262">
        <f t="shared" si="2"/>
        <v>1.2668918918918919</v>
      </c>
      <c r="F88" s="267">
        <f t="shared" si="3"/>
        <v>13.733108108108109</v>
      </c>
    </row>
    <row r="89" spans="1:6">
      <c r="A89" s="209" t="s">
        <v>321</v>
      </c>
      <c r="B89" s="203">
        <v>294</v>
      </c>
      <c r="C89" s="205">
        <v>15</v>
      </c>
      <c r="D89" s="205">
        <v>25</v>
      </c>
      <c r="E89" s="262">
        <f t="shared" si="2"/>
        <v>1.2755102040816326</v>
      </c>
      <c r="F89" s="267">
        <f t="shared" si="3"/>
        <v>13.724489795918368</v>
      </c>
    </row>
    <row r="90" spans="1:6">
      <c r="A90" s="209" t="s">
        <v>322</v>
      </c>
      <c r="B90" s="203">
        <v>73.900000000000006</v>
      </c>
      <c r="C90" s="205">
        <v>15</v>
      </c>
      <c r="D90" s="205">
        <v>25</v>
      </c>
      <c r="E90" s="262">
        <f t="shared" si="2"/>
        <v>5.0744248985115012</v>
      </c>
      <c r="F90" s="267">
        <f t="shared" si="3"/>
        <v>9.9255751014884979</v>
      </c>
    </row>
    <row r="91" spans="1:6">
      <c r="A91" s="209" t="s">
        <v>323</v>
      </c>
      <c r="B91" s="203">
        <v>214</v>
      </c>
      <c r="C91" s="205">
        <v>15</v>
      </c>
      <c r="D91" s="205">
        <v>25</v>
      </c>
      <c r="E91" s="262">
        <f t="shared" si="2"/>
        <v>1.7523364485981308</v>
      </c>
      <c r="F91" s="267">
        <f t="shared" si="3"/>
        <v>13.247663551401869</v>
      </c>
    </row>
    <row r="92" spans="1:6">
      <c r="A92" s="209" t="s">
        <v>324</v>
      </c>
      <c r="B92" s="203">
        <v>323</v>
      </c>
      <c r="C92" s="205">
        <v>15</v>
      </c>
      <c r="D92" s="205">
        <v>25</v>
      </c>
      <c r="E92" s="262">
        <f t="shared" si="2"/>
        <v>1.1609907120743035</v>
      </c>
      <c r="F92" s="267">
        <f t="shared" si="3"/>
        <v>13.839009287925697</v>
      </c>
    </row>
    <row r="93" spans="1:6">
      <c r="A93" s="209" t="s">
        <v>325</v>
      </c>
      <c r="B93" s="203">
        <v>252</v>
      </c>
      <c r="C93" s="205">
        <v>15</v>
      </c>
      <c r="D93" s="205">
        <v>25</v>
      </c>
      <c r="E93" s="262">
        <f t="shared" si="2"/>
        <v>1.4880952380952381</v>
      </c>
      <c r="F93" s="267">
        <f t="shared" si="3"/>
        <v>13.511904761904763</v>
      </c>
    </row>
    <row r="94" spans="1:6">
      <c r="A94" s="209" t="s">
        <v>326</v>
      </c>
      <c r="B94" s="203">
        <v>266</v>
      </c>
      <c r="C94" s="205">
        <v>15</v>
      </c>
      <c r="D94" s="205">
        <v>25</v>
      </c>
      <c r="E94" s="262">
        <f t="shared" si="2"/>
        <v>1.4097744360902256</v>
      </c>
      <c r="F94" s="267">
        <f t="shared" si="3"/>
        <v>13.590225563909774</v>
      </c>
    </row>
    <row r="95" spans="1:6">
      <c r="A95" s="209" t="s">
        <v>327</v>
      </c>
      <c r="B95" s="203">
        <v>274</v>
      </c>
      <c r="C95" s="205">
        <v>15</v>
      </c>
      <c r="D95" s="205">
        <v>25</v>
      </c>
      <c r="E95" s="262">
        <f t="shared" si="2"/>
        <v>1.3686131386861313</v>
      </c>
      <c r="F95" s="267">
        <f t="shared" si="3"/>
        <v>13.631386861313869</v>
      </c>
    </row>
    <row r="96" spans="1:6">
      <c r="A96" s="209" t="s">
        <v>328</v>
      </c>
      <c r="B96" s="203">
        <v>147</v>
      </c>
      <c r="C96" s="205">
        <v>15</v>
      </c>
      <c r="D96" s="205">
        <v>25</v>
      </c>
      <c r="E96" s="262">
        <f t="shared" si="2"/>
        <v>2.5510204081632653</v>
      </c>
      <c r="F96" s="267">
        <f t="shared" si="3"/>
        <v>12.448979591836736</v>
      </c>
    </row>
    <row r="97" spans="1:6">
      <c r="A97" s="209" t="s">
        <v>329</v>
      </c>
      <c r="B97" s="203">
        <v>260</v>
      </c>
      <c r="C97" s="205">
        <v>15</v>
      </c>
      <c r="D97" s="205">
        <v>25</v>
      </c>
      <c r="E97" s="262">
        <f t="shared" si="2"/>
        <v>1.4423076923076923</v>
      </c>
      <c r="F97" s="267">
        <f t="shared" si="3"/>
        <v>13.557692307692308</v>
      </c>
    </row>
    <row r="98" spans="1:6">
      <c r="A98" s="209" t="s">
        <v>330</v>
      </c>
      <c r="B98" s="203">
        <v>122</v>
      </c>
      <c r="C98" s="205">
        <v>15</v>
      </c>
      <c r="D98" s="205">
        <v>25</v>
      </c>
      <c r="E98" s="262">
        <f t="shared" si="2"/>
        <v>3.0737704918032787</v>
      </c>
      <c r="F98" s="267">
        <f t="shared" si="3"/>
        <v>11.926229508196721</v>
      </c>
    </row>
    <row r="99" spans="1:6">
      <c r="A99" s="209" t="s">
        <v>331</v>
      </c>
      <c r="B99" s="203">
        <v>93.2</v>
      </c>
      <c r="C99" s="205">
        <v>15</v>
      </c>
      <c r="D99" s="205">
        <v>25</v>
      </c>
      <c r="E99" s="262">
        <f t="shared" si="2"/>
        <v>4.0236051502145918</v>
      </c>
      <c r="F99" s="267">
        <f t="shared" si="3"/>
        <v>10.976394849785407</v>
      </c>
    </row>
    <row r="100" spans="1:6">
      <c r="A100" s="209" t="s">
        <v>332</v>
      </c>
      <c r="B100" s="203">
        <v>163</v>
      </c>
      <c r="C100" s="205">
        <v>15</v>
      </c>
      <c r="D100" s="205">
        <v>25</v>
      </c>
      <c r="E100" s="262">
        <f t="shared" si="2"/>
        <v>2.3006134969325154</v>
      </c>
      <c r="F100" s="267">
        <f t="shared" si="3"/>
        <v>12.699386503067485</v>
      </c>
    </row>
    <row r="101" spans="1:6">
      <c r="A101" s="209" t="s">
        <v>333</v>
      </c>
      <c r="B101" s="203">
        <v>185</v>
      </c>
      <c r="C101" s="205">
        <v>15</v>
      </c>
      <c r="D101" s="205">
        <v>25</v>
      </c>
      <c r="E101" s="262">
        <f t="shared" si="2"/>
        <v>2.0270270270270272</v>
      </c>
      <c r="F101" s="267">
        <f t="shared" si="3"/>
        <v>12.972972972972972</v>
      </c>
    </row>
    <row r="102" spans="1:6">
      <c r="A102" s="209" t="s">
        <v>334</v>
      </c>
      <c r="B102" s="203">
        <v>92.6</v>
      </c>
      <c r="C102" s="205">
        <v>15</v>
      </c>
      <c r="D102" s="205">
        <v>25</v>
      </c>
      <c r="E102" s="262">
        <f t="shared" si="2"/>
        <v>4.0496760259179272</v>
      </c>
      <c r="F102" s="267">
        <f t="shared" si="3"/>
        <v>10.950323974082073</v>
      </c>
    </row>
    <row r="103" spans="1:6">
      <c r="A103" s="209" t="s">
        <v>335</v>
      </c>
      <c r="B103" s="203">
        <v>47.6</v>
      </c>
      <c r="C103" s="205">
        <v>15</v>
      </c>
      <c r="D103" s="205">
        <v>25</v>
      </c>
      <c r="E103" s="262">
        <f t="shared" si="2"/>
        <v>7.8781512605042012</v>
      </c>
      <c r="F103" s="267">
        <f t="shared" si="3"/>
        <v>7.1218487394957988</v>
      </c>
    </row>
    <row r="104" spans="1:6">
      <c r="A104" s="209" t="s">
        <v>336</v>
      </c>
      <c r="B104" s="203">
        <v>165</v>
      </c>
      <c r="C104" s="205">
        <v>15</v>
      </c>
      <c r="D104" s="205">
        <v>25</v>
      </c>
      <c r="E104" s="262">
        <f t="shared" si="2"/>
        <v>2.2727272727272729</v>
      </c>
      <c r="F104" s="267">
        <f t="shared" si="3"/>
        <v>12.727272727272727</v>
      </c>
    </row>
    <row r="105" spans="1:6">
      <c r="A105" s="209" t="s">
        <v>337</v>
      </c>
      <c r="B105" s="219">
        <v>87.9</v>
      </c>
      <c r="C105" s="205">
        <v>15</v>
      </c>
      <c r="D105" s="205">
        <v>25</v>
      </c>
      <c r="E105" s="262">
        <f t="shared" si="2"/>
        <v>4.2662116040955631</v>
      </c>
      <c r="F105" s="267">
        <f t="shared" si="3"/>
        <v>10.733788395904437</v>
      </c>
    </row>
    <row r="106" spans="1:6">
      <c r="A106" s="209" t="s">
        <v>338</v>
      </c>
      <c r="B106" s="203">
        <v>87.6</v>
      </c>
      <c r="C106" s="205">
        <v>15</v>
      </c>
      <c r="D106" s="205">
        <v>25</v>
      </c>
      <c r="E106" s="262">
        <f t="shared" si="2"/>
        <v>4.2808219178082192</v>
      </c>
      <c r="F106" s="267">
        <f t="shared" si="3"/>
        <v>10.719178082191782</v>
      </c>
    </row>
    <row r="107" spans="1:6">
      <c r="A107" s="209" t="s">
        <v>339</v>
      </c>
      <c r="B107" s="219">
        <v>91.9</v>
      </c>
      <c r="C107" s="205">
        <v>15</v>
      </c>
      <c r="D107" s="205">
        <v>25</v>
      </c>
      <c r="E107" s="262">
        <f t="shared" si="2"/>
        <v>4.0805223068552774</v>
      </c>
      <c r="F107" s="267">
        <f t="shared" si="3"/>
        <v>10.919477693144723</v>
      </c>
    </row>
    <row r="108" spans="1:6">
      <c r="A108" s="209" t="s">
        <v>340</v>
      </c>
      <c r="B108" s="219">
        <v>121</v>
      </c>
      <c r="C108" s="205">
        <v>15</v>
      </c>
      <c r="D108" s="205">
        <v>25</v>
      </c>
      <c r="E108" s="262">
        <f t="shared" si="2"/>
        <v>3.0991735537190084</v>
      </c>
      <c r="F108" s="267">
        <f t="shared" si="3"/>
        <v>11.900826446280991</v>
      </c>
    </row>
    <row r="109" spans="1:6">
      <c r="A109" s="209" t="s">
        <v>341</v>
      </c>
      <c r="B109" s="203">
        <v>74</v>
      </c>
      <c r="C109" s="205">
        <v>15</v>
      </c>
      <c r="D109" s="205">
        <v>25</v>
      </c>
      <c r="E109" s="262">
        <f t="shared" si="2"/>
        <v>5.0675675675675675</v>
      </c>
      <c r="F109" s="267">
        <f t="shared" si="3"/>
        <v>9.9324324324324316</v>
      </c>
    </row>
    <row r="110" spans="1:6">
      <c r="A110" s="209" t="s">
        <v>342</v>
      </c>
      <c r="B110" s="203">
        <v>102</v>
      </c>
      <c r="C110" s="205">
        <v>15</v>
      </c>
      <c r="D110" s="205">
        <v>25</v>
      </c>
      <c r="E110" s="262">
        <f t="shared" si="2"/>
        <v>3.6764705882352939</v>
      </c>
      <c r="F110" s="267">
        <f t="shared" si="3"/>
        <v>11.323529411764707</v>
      </c>
    </row>
    <row r="111" spans="1:6">
      <c r="A111" s="209" t="s">
        <v>343</v>
      </c>
      <c r="B111" s="203">
        <v>70.8</v>
      </c>
      <c r="C111" s="205">
        <v>15</v>
      </c>
      <c r="D111" s="205">
        <v>25</v>
      </c>
      <c r="E111" s="262">
        <f t="shared" si="2"/>
        <v>5.296610169491526</v>
      </c>
      <c r="F111" s="267">
        <f t="shared" si="3"/>
        <v>9.703389830508474</v>
      </c>
    </row>
    <row r="112" spans="1:6">
      <c r="A112" s="209" t="s">
        <v>344</v>
      </c>
      <c r="B112" s="203">
        <v>126</v>
      </c>
      <c r="C112" s="205">
        <v>15</v>
      </c>
      <c r="D112" s="205">
        <v>25</v>
      </c>
      <c r="E112" s="262">
        <f t="shared" si="2"/>
        <v>2.9761904761904763</v>
      </c>
      <c r="F112" s="267">
        <f t="shared" si="3"/>
        <v>12.023809523809524</v>
      </c>
    </row>
    <row r="113" spans="1:6">
      <c r="A113" s="209" t="s">
        <v>345</v>
      </c>
      <c r="B113" s="203">
        <v>124</v>
      </c>
      <c r="C113" s="205">
        <v>15</v>
      </c>
      <c r="D113" s="205">
        <v>25</v>
      </c>
      <c r="E113" s="262">
        <f t="shared" si="2"/>
        <v>3.024193548387097</v>
      </c>
      <c r="F113" s="267">
        <f t="shared" si="3"/>
        <v>11.975806451612904</v>
      </c>
    </row>
    <row r="114" spans="1:6">
      <c r="A114" s="209" t="s">
        <v>346</v>
      </c>
      <c r="B114" s="203">
        <v>110</v>
      </c>
      <c r="C114" s="205">
        <v>15</v>
      </c>
      <c r="D114" s="205">
        <v>25</v>
      </c>
      <c r="E114" s="262">
        <f t="shared" si="2"/>
        <v>3.4090909090909092</v>
      </c>
      <c r="F114" s="267">
        <f t="shared" si="3"/>
        <v>11.59090909090909</v>
      </c>
    </row>
    <row r="115" spans="1:6">
      <c r="A115" s="209" t="s">
        <v>347</v>
      </c>
      <c r="B115" s="203">
        <v>107</v>
      </c>
      <c r="C115" s="205">
        <v>15</v>
      </c>
      <c r="D115" s="205">
        <v>25</v>
      </c>
      <c r="E115" s="262">
        <f t="shared" si="2"/>
        <v>3.5046728971962615</v>
      </c>
      <c r="F115" s="267">
        <f t="shared" si="3"/>
        <v>11.495327102803738</v>
      </c>
    </row>
    <row r="116" spans="1:6">
      <c r="A116" s="209" t="s">
        <v>348</v>
      </c>
      <c r="B116" s="219">
        <v>82.5</v>
      </c>
      <c r="C116" s="205">
        <v>15</v>
      </c>
      <c r="D116" s="205">
        <v>25</v>
      </c>
      <c r="E116" s="262">
        <f t="shared" si="2"/>
        <v>4.5454545454545459</v>
      </c>
      <c r="F116" s="267">
        <f t="shared" si="3"/>
        <v>10.454545454545453</v>
      </c>
    </row>
    <row r="117" spans="1:6">
      <c r="A117" s="209" t="s">
        <v>349</v>
      </c>
      <c r="B117" s="219">
        <v>130</v>
      </c>
      <c r="C117" s="205">
        <v>15</v>
      </c>
      <c r="D117" s="205">
        <v>25</v>
      </c>
      <c r="E117" s="262">
        <f t="shared" si="2"/>
        <v>2.8846153846153846</v>
      </c>
      <c r="F117" s="267">
        <f t="shared" si="3"/>
        <v>12.115384615384615</v>
      </c>
    </row>
    <row r="118" spans="1:6">
      <c r="A118" s="209" t="s">
        <v>350</v>
      </c>
      <c r="B118" s="219">
        <v>153</v>
      </c>
      <c r="C118" s="205">
        <v>15</v>
      </c>
      <c r="D118" s="205">
        <v>25</v>
      </c>
      <c r="E118" s="262">
        <f t="shared" si="2"/>
        <v>2.4509803921568629</v>
      </c>
      <c r="F118" s="267">
        <f t="shared" si="3"/>
        <v>12.549019607843137</v>
      </c>
    </row>
    <row r="119" spans="1:6">
      <c r="A119" s="209" t="s">
        <v>351</v>
      </c>
      <c r="B119" s="203">
        <v>112</v>
      </c>
      <c r="C119" s="205">
        <v>15</v>
      </c>
      <c r="D119" s="205">
        <v>25</v>
      </c>
      <c r="E119" s="262">
        <f t="shared" si="2"/>
        <v>3.3482142857142856</v>
      </c>
      <c r="F119" s="267">
        <f t="shared" si="3"/>
        <v>11.651785714285715</v>
      </c>
    </row>
    <row r="120" spans="1:6">
      <c r="A120" s="209" t="s">
        <v>352</v>
      </c>
      <c r="B120" s="203">
        <v>84.4</v>
      </c>
      <c r="C120" s="205">
        <v>15</v>
      </c>
      <c r="D120" s="205">
        <v>25</v>
      </c>
      <c r="E120" s="262">
        <f t="shared" si="2"/>
        <v>4.4431279620853079</v>
      </c>
      <c r="F120" s="267">
        <f t="shared" si="3"/>
        <v>10.556872037914692</v>
      </c>
    </row>
    <row r="121" spans="1:6">
      <c r="A121" s="209" t="s">
        <v>353</v>
      </c>
      <c r="B121" s="203">
        <v>143</v>
      </c>
      <c r="C121" s="205">
        <v>15</v>
      </c>
      <c r="D121" s="205">
        <v>25</v>
      </c>
      <c r="E121" s="262">
        <f t="shared" si="2"/>
        <v>2.6223776223776225</v>
      </c>
      <c r="F121" s="267">
        <f t="shared" si="3"/>
        <v>12.377622377622377</v>
      </c>
    </row>
    <row r="122" spans="1:6">
      <c r="A122" s="209" t="s">
        <v>354</v>
      </c>
      <c r="B122" s="203">
        <v>111</v>
      </c>
      <c r="C122" s="205">
        <v>15</v>
      </c>
      <c r="D122" s="205">
        <v>25</v>
      </c>
      <c r="E122" s="262">
        <f t="shared" si="2"/>
        <v>3.3783783783783785</v>
      </c>
      <c r="F122" s="267">
        <f t="shared" si="3"/>
        <v>11.621621621621621</v>
      </c>
    </row>
    <row r="123" spans="1:6" ht="17" thickBot="1">
      <c r="A123" s="210" t="s">
        <v>355</v>
      </c>
      <c r="B123" s="212">
        <v>153</v>
      </c>
      <c r="C123" s="207">
        <v>15</v>
      </c>
      <c r="D123" s="207">
        <v>25</v>
      </c>
      <c r="E123" s="265">
        <f t="shared" si="2"/>
        <v>2.4509803921568629</v>
      </c>
      <c r="F123" s="270">
        <f t="shared" si="3"/>
        <v>12.549019607843137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27C7-D157-5343-BAC0-797C64A92F63}">
  <dimension ref="A1:M33"/>
  <sheetViews>
    <sheetView workbookViewId="0">
      <selection activeCell="I39" sqref="I39"/>
    </sheetView>
  </sheetViews>
  <sheetFormatPr baseColWidth="10" defaultColWidth="7.5703125" defaultRowHeight="16"/>
  <cols>
    <col min="1" max="1" width="2.28515625" style="91" bestFit="1" customWidth="1"/>
    <col min="2" max="2" width="7.85546875" style="91" bestFit="1" customWidth="1"/>
    <col min="3" max="4" width="9.28515625" style="91" bestFit="1" customWidth="1"/>
    <col min="5" max="7" width="7.5703125" style="91" bestFit="1" customWidth="1"/>
    <col min="8" max="8" width="9" style="91" bestFit="1" customWidth="1"/>
    <col min="9" max="11" width="7.5703125" style="91" bestFit="1" customWidth="1"/>
    <col min="12" max="13" width="9" style="91" bestFit="1" customWidth="1"/>
    <col min="14" max="14" width="7.5703125" style="91" customWidth="1"/>
    <col min="15" max="16384" width="7.5703125" style="91"/>
  </cols>
  <sheetData>
    <row r="1" spans="1:13">
      <c r="A1"/>
      <c r="B1" s="13" t="s">
        <v>512</v>
      </c>
      <c r="C1"/>
      <c r="D1"/>
      <c r="E1"/>
      <c r="F1"/>
      <c r="G1"/>
      <c r="H1"/>
      <c r="I1"/>
      <c r="J1"/>
      <c r="K1"/>
      <c r="L1"/>
      <c r="M1"/>
    </row>
    <row r="2" spans="1:13" ht="17" thickBot="1">
      <c r="A2"/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  <c r="J2" s="77">
        <v>9</v>
      </c>
      <c r="K2" s="77">
        <v>10</v>
      </c>
      <c r="L2" s="77">
        <v>11</v>
      </c>
      <c r="M2" s="77">
        <v>12</v>
      </c>
    </row>
    <row r="3" spans="1:13">
      <c r="A3" s="85" t="s">
        <v>12</v>
      </c>
      <c r="B3" s="380" t="s">
        <v>513</v>
      </c>
      <c r="C3" s="381" t="s">
        <v>514</v>
      </c>
      <c r="D3" s="381" t="s">
        <v>515</v>
      </c>
      <c r="E3" s="381" t="s">
        <v>516</v>
      </c>
      <c r="F3" s="381" t="s">
        <v>517</v>
      </c>
      <c r="G3" s="381" t="s">
        <v>518</v>
      </c>
      <c r="H3" s="381" t="s">
        <v>519</v>
      </c>
      <c r="I3" s="381" t="s">
        <v>520</v>
      </c>
      <c r="J3" s="381" t="s">
        <v>521</v>
      </c>
      <c r="K3" s="381" t="s">
        <v>522</v>
      </c>
      <c r="L3" s="381" t="s">
        <v>523</v>
      </c>
      <c r="M3" s="386" t="s">
        <v>524</v>
      </c>
    </row>
    <row r="4" spans="1:13">
      <c r="A4" s="85" t="s">
        <v>13</v>
      </c>
      <c r="B4" s="382" t="s">
        <v>525</v>
      </c>
      <c r="C4" s="383" t="s">
        <v>526</v>
      </c>
      <c r="D4" s="383" t="s">
        <v>527</v>
      </c>
      <c r="E4" s="383" t="s">
        <v>528</v>
      </c>
      <c r="F4" s="383" t="s">
        <v>529</v>
      </c>
      <c r="G4" s="383" t="s">
        <v>530</v>
      </c>
      <c r="H4" s="383" t="s">
        <v>531</v>
      </c>
      <c r="I4" s="383" t="s">
        <v>532</v>
      </c>
      <c r="J4" s="383" t="s">
        <v>533</v>
      </c>
      <c r="K4" s="383" t="s">
        <v>534</v>
      </c>
      <c r="L4" s="383" t="s">
        <v>535</v>
      </c>
      <c r="M4" s="387" t="s">
        <v>536</v>
      </c>
    </row>
    <row r="5" spans="1:13">
      <c r="A5" s="85" t="s">
        <v>14</v>
      </c>
      <c r="B5" s="382" t="s">
        <v>537</v>
      </c>
      <c r="C5" s="383" t="s">
        <v>538</v>
      </c>
      <c r="D5" s="383" t="s">
        <v>539</v>
      </c>
      <c r="E5" s="383" t="s">
        <v>540</v>
      </c>
      <c r="F5" s="383" t="s">
        <v>541</v>
      </c>
      <c r="G5" s="383" t="s">
        <v>542</v>
      </c>
      <c r="H5" s="383" t="s">
        <v>543</v>
      </c>
      <c r="I5" s="383" t="s">
        <v>544</v>
      </c>
      <c r="J5" s="383" t="s">
        <v>545</v>
      </c>
      <c r="K5" s="383" t="s">
        <v>546</v>
      </c>
      <c r="L5" s="383" t="s">
        <v>547</v>
      </c>
      <c r="M5" s="388" t="s">
        <v>548</v>
      </c>
    </row>
    <row r="6" spans="1:13">
      <c r="A6" s="85" t="s">
        <v>15</v>
      </c>
      <c r="B6" s="382" t="s">
        <v>549</v>
      </c>
      <c r="C6" s="383" t="s">
        <v>550</v>
      </c>
      <c r="D6" s="383" t="s">
        <v>551</v>
      </c>
      <c r="E6" s="383" t="s">
        <v>552</v>
      </c>
      <c r="F6" s="383" t="s">
        <v>553</v>
      </c>
      <c r="G6" s="383" t="s">
        <v>554</v>
      </c>
      <c r="H6" s="383" t="s">
        <v>555</v>
      </c>
      <c r="I6" s="383" t="s">
        <v>556</v>
      </c>
      <c r="J6" s="383" t="s">
        <v>557</v>
      </c>
      <c r="K6" s="383" t="s">
        <v>558</v>
      </c>
      <c r="L6" s="383" t="s">
        <v>559</v>
      </c>
      <c r="M6" s="388" t="s">
        <v>560</v>
      </c>
    </row>
    <row r="7" spans="1:13">
      <c r="A7" s="85" t="s">
        <v>16</v>
      </c>
      <c r="B7" s="382" t="s">
        <v>561</v>
      </c>
      <c r="C7" s="383" t="s">
        <v>562</v>
      </c>
      <c r="D7" s="383" t="s">
        <v>563</v>
      </c>
      <c r="E7" s="383" t="s">
        <v>564</v>
      </c>
      <c r="F7" s="383" t="s">
        <v>565</v>
      </c>
      <c r="G7" s="383" t="s">
        <v>566</v>
      </c>
      <c r="H7" s="383" t="s">
        <v>567</v>
      </c>
      <c r="I7" s="383" t="s">
        <v>568</v>
      </c>
      <c r="J7" s="383" t="s">
        <v>569</v>
      </c>
      <c r="K7" s="383" t="s">
        <v>570</v>
      </c>
      <c r="L7" s="383" t="s">
        <v>571</v>
      </c>
      <c r="M7" s="389" t="s">
        <v>234</v>
      </c>
    </row>
    <row r="8" spans="1:13">
      <c r="A8" s="85" t="s">
        <v>17</v>
      </c>
      <c r="B8" s="382" t="s">
        <v>572</v>
      </c>
      <c r="C8" s="383" t="s">
        <v>573</v>
      </c>
      <c r="D8" s="383" t="s">
        <v>574</v>
      </c>
      <c r="E8" s="383" t="s">
        <v>575</v>
      </c>
      <c r="F8" s="383" t="s">
        <v>576</v>
      </c>
      <c r="G8" s="383" t="s">
        <v>577</v>
      </c>
      <c r="H8" s="383" t="s">
        <v>578</v>
      </c>
      <c r="I8" s="383" t="s">
        <v>579</v>
      </c>
      <c r="J8" s="383" t="s">
        <v>580</v>
      </c>
      <c r="K8" s="383" t="s">
        <v>581</v>
      </c>
      <c r="L8" s="383" t="s">
        <v>582</v>
      </c>
      <c r="M8" s="389" t="s">
        <v>235</v>
      </c>
    </row>
    <row r="9" spans="1:13">
      <c r="A9" s="85" t="s">
        <v>18</v>
      </c>
      <c r="B9" s="382" t="s">
        <v>583</v>
      </c>
      <c r="C9" s="383" t="s">
        <v>584</v>
      </c>
      <c r="D9" s="383" t="s">
        <v>585</v>
      </c>
      <c r="E9" s="383" t="s">
        <v>586</v>
      </c>
      <c r="F9" s="383" t="s">
        <v>587</v>
      </c>
      <c r="G9" s="383" t="s">
        <v>588</v>
      </c>
      <c r="H9" s="383" t="s">
        <v>589</v>
      </c>
      <c r="I9" s="383" t="s">
        <v>590</v>
      </c>
      <c r="J9" s="383" t="s">
        <v>591</v>
      </c>
      <c r="K9" s="383" t="s">
        <v>592</v>
      </c>
      <c r="L9" s="383" t="s">
        <v>593</v>
      </c>
      <c r="M9" s="389" t="s">
        <v>236</v>
      </c>
    </row>
    <row r="10" spans="1:13" ht="17" thickBot="1">
      <c r="A10" s="85" t="s">
        <v>19</v>
      </c>
      <c r="B10" s="384" t="s">
        <v>594</v>
      </c>
      <c r="C10" s="385" t="s">
        <v>595</v>
      </c>
      <c r="D10" s="385" t="s">
        <v>596</v>
      </c>
      <c r="E10" s="385" t="s">
        <v>597</v>
      </c>
      <c r="F10" s="385" t="s">
        <v>598</v>
      </c>
      <c r="G10" s="385" t="s">
        <v>599</v>
      </c>
      <c r="H10" s="385" t="s">
        <v>600</v>
      </c>
      <c r="I10" s="385" t="s">
        <v>601</v>
      </c>
      <c r="J10" s="385" t="s">
        <v>602</v>
      </c>
      <c r="K10" s="385" t="s">
        <v>603</v>
      </c>
      <c r="L10" s="385" t="s">
        <v>604</v>
      </c>
      <c r="M10" s="390" t="s">
        <v>237</v>
      </c>
    </row>
    <row r="11" spans="1:13">
      <c r="A11" s="85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9"/>
    </row>
    <row r="12" spans="1:13">
      <c r="A12"/>
      <c r="B12" s="77" t="s">
        <v>606</v>
      </c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9"/>
    </row>
    <row r="13" spans="1:13" ht="17" thickBot="1">
      <c r="A13"/>
      <c r="B13" s="77">
        <v>1</v>
      </c>
      <c r="C13" s="77">
        <v>2</v>
      </c>
      <c r="D13" s="77">
        <v>3</v>
      </c>
      <c r="E13" s="77">
        <v>4</v>
      </c>
      <c r="F13" s="77">
        <v>5</v>
      </c>
      <c r="G13" s="77">
        <v>6</v>
      </c>
      <c r="H13" s="77">
        <v>7</v>
      </c>
      <c r="I13" s="77">
        <v>8</v>
      </c>
      <c r="J13" s="77">
        <v>9</v>
      </c>
      <c r="K13" s="77">
        <v>10</v>
      </c>
      <c r="L13" s="77">
        <v>11</v>
      </c>
      <c r="M13" s="77">
        <v>12</v>
      </c>
    </row>
    <row r="14" spans="1:13">
      <c r="A14" s="85" t="s">
        <v>12</v>
      </c>
      <c r="B14" s="370">
        <f>25-B25</f>
        <v>23.611111111111111</v>
      </c>
      <c r="C14" s="371">
        <f>25-C25</f>
        <v>22.775800711743774</v>
      </c>
      <c r="D14" s="371">
        <f>25-D25</f>
        <v>23.363874345549739</v>
      </c>
      <c r="E14" s="371">
        <f>20-E25</f>
        <v>17.630331753554501</v>
      </c>
      <c r="F14" s="371">
        <f>20-F25</f>
        <v>17.674418604651162</v>
      </c>
      <c r="G14" s="371">
        <f>20-G25</f>
        <v>16.2406015037594</v>
      </c>
      <c r="H14" s="371">
        <f>20-H25</f>
        <v>17.512437810945272</v>
      </c>
      <c r="I14" s="371">
        <f>25-I25</f>
        <v>23.706004140786749</v>
      </c>
      <c r="J14" s="371">
        <f>25-J25</f>
        <v>23.78640776699029</v>
      </c>
      <c r="K14" s="371">
        <f>25-K25</f>
        <v>23.57630979498861</v>
      </c>
      <c r="L14" s="371">
        <f>25-L25</f>
        <v>23.297002724795639</v>
      </c>
      <c r="M14" s="372">
        <f>25-M25</f>
        <v>23.57630979498861</v>
      </c>
    </row>
    <row r="15" spans="1:13">
      <c r="A15" s="85" t="s">
        <v>13</v>
      </c>
      <c r="B15" s="373">
        <f>25-B26</f>
        <v>23.464373464373466</v>
      </c>
      <c r="C15" s="374">
        <f>25-C26</f>
        <v>23.85948905109489</v>
      </c>
      <c r="D15" s="374">
        <f>25-D26</f>
        <v>23.363874345549739</v>
      </c>
      <c r="E15" s="374">
        <f>20-E26</f>
        <v>17.890295358649787</v>
      </c>
      <c r="F15" s="374">
        <f>20-F26</f>
        <v>17.727272727272727</v>
      </c>
      <c r="G15" s="374">
        <f>20-G26</f>
        <v>17.222222222222221</v>
      </c>
      <c r="H15" s="374">
        <f>20-H26</f>
        <v>17.826086956521738</v>
      </c>
      <c r="I15" s="374">
        <f>25-I26</f>
        <v>23.546511627906977</v>
      </c>
      <c r="J15" s="374">
        <f>25-J26</f>
        <v>23.273480662983424</v>
      </c>
      <c r="K15" s="374">
        <f>25-K26</f>
        <v>23.452970297029704</v>
      </c>
      <c r="L15" s="374">
        <f>30-L26</f>
        <v>28.945147679324894</v>
      </c>
      <c r="M15" s="375">
        <f>25-M26</f>
        <v>23.57630979498861</v>
      </c>
    </row>
    <row r="16" spans="1:13">
      <c r="A16" s="85" t="s">
        <v>14</v>
      </c>
      <c r="B16" s="373">
        <f>25-B27</f>
        <v>21.843434343434343</v>
      </c>
      <c r="C16" s="374">
        <f>25-C27</f>
        <v>23.836126629422719</v>
      </c>
      <c r="D16" s="374">
        <f>25-D27</f>
        <v>23.836126629422719</v>
      </c>
      <c r="E16" s="374">
        <f>20-E27</f>
        <v>17.685185185185183</v>
      </c>
      <c r="F16" s="374">
        <f>20-F27</f>
        <v>18.422712933753942</v>
      </c>
      <c r="G16" s="374">
        <f>20-G27</f>
        <v>16.753246753246753</v>
      </c>
      <c r="H16" s="374">
        <f>20-H27</f>
        <v>17.890295358649787</v>
      </c>
      <c r="I16" s="374">
        <f>25-I27</f>
        <v>23.673036093418258</v>
      </c>
      <c r="J16" s="374">
        <f>25-J27</f>
        <v>22.395833333333332</v>
      </c>
      <c r="K16" s="374">
        <f>25-K27</f>
        <v>23.525943396226417</v>
      </c>
      <c r="L16" s="374">
        <f>25-L27</f>
        <v>24.03697996918336</v>
      </c>
      <c r="M16" s="375">
        <f>25-M27</f>
        <v>24.03697996918336</v>
      </c>
    </row>
    <row r="17" spans="1:13">
      <c r="A17" s="85" t="s">
        <v>15</v>
      </c>
      <c r="B17" s="373">
        <f>25-B28</f>
        <v>23.4375</v>
      </c>
      <c r="C17" s="374">
        <f>25-C28</f>
        <v>23.706004140786749</v>
      </c>
      <c r="D17" s="374">
        <f>25-D28</f>
        <v>23.836126629422719</v>
      </c>
      <c r="E17" s="374">
        <f>20-E28</f>
        <v>15.967741935483872</v>
      </c>
      <c r="F17" s="374">
        <f>20-F28</f>
        <v>18.148148148148149</v>
      </c>
      <c r="G17" s="374">
        <f>20-G28</f>
        <v>15.652173913043478</v>
      </c>
      <c r="H17" s="374">
        <f>20-H28</f>
        <v>17.890295358649787</v>
      </c>
      <c r="I17" s="374">
        <f>25-I28</f>
        <v>22.093023255813954</v>
      </c>
      <c r="J17" s="374">
        <f>25-J28</f>
        <v>22.970779220779221</v>
      </c>
      <c r="K17" s="374">
        <f>25-K28</f>
        <v>23.324396782841823</v>
      </c>
      <c r="L17" s="374">
        <f>25-L28</f>
        <v>23.566513761467888</v>
      </c>
      <c r="M17" s="375">
        <f>25-M28</f>
        <v>24.03697996918336</v>
      </c>
    </row>
    <row r="18" spans="1:13">
      <c r="A18" s="85" t="s">
        <v>16</v>
      </c>
      <c r="B18" s="373">
        <f>25-B29</f>
        <v>23.376623376623378</v>
      </c>
      <c r="C18" s="374">
        <f>25-C29</f>
        <v>23.836126629422719</v>
      </c>
      <c r="D18" s="374">
        <f>20-D29</f>
        <v>14.780793319415448</v>
      </c>
      <c r="E18" s="374">
        <f>20-E29</f>
        <v>16.376811594202898</v>
      </c>
      <c r="F18" s="374">
        <f>20-F29</f>
        <v>18.1203007518797</v>
      </c>
      <c r="G18" s="374">
        <f>20-G29</f>
        <v>17.175141242937855</v>
      </c>
      <c r="H18" s="374">
        <f>20-H29</f>
        <v>18.1203007518797</v>
      </c>
      <c r="I18" s="374">
        <f>25-I29</f>
        <v>23.592342342342342</v>
      </c>
      <c r="J18" s="374">
        <f>25-J29</f>
        <v>23.445273631840795</v>
      </c>
      <c r="K18" s="374">
        <f>25-K29</f>
        <v>23.380829015544041</v>
      </c>
      <c r="L18" s="374">
        <f>25-L29</f>
        <v>22.852233676975946</v>
      </c>
      <c r="M18" s="375">
        <f>15-M29</f>
        <v>13.295454545454545</v>
      </c>
    </row>
    <row r="19" spans="1:13">
      <c r="A19" s="85" t="s">
        <v>17</v>
      </c>
      <c r="B19" s="373">
        <f>25-B30</f>
        <v>23.632385120350108</v>
      </c>
      <c r="C19" s="374">
        <f>25-C30</f>
        <v>23.549883990719259</v>
      </c>
      <c r="D19" s="374">
        <f>20-D30</f>
        <v>17.041420118343197</v>
      </c>
      <c r="E19" s="374">
        <f>20-E30</f>
        <v>17.38219895287958</v>
      </c>
      <c r="F19" s="374">
        <f>20-F30</f>
        <v>15.934959349593495</v>
      </c>
      <c r="G19" s="374">
        <f>20-G30</f>
        <v>17.816593886462883</v>
      </c>
      <c r="H19" s="374">
        <f>20-H30</f>
        <v>18.1203007518797</v>
      </c>
      <c r="I19" s="374">
        <f>25-I30</f>
        <v>23.249299719887954</v>
      </c>
      <c r="J19" s="374">
        <f>25-J30</f>
        <v>23.9951768488746</v>
      </c>
      <c r="K19" s="374">
        <f>30-K30</f>
        <v>28.875562218890554</v>
      </c>
      <c r="L19" s="374">
        <f>25-L30</f>
        <v>23.958333333333332</v>
      </c>
      <c r="M19" s="376">
        <f>15-M30</f>
        <v>13.23943661971831</v>
      </c>
    </row>
    <row r="20" spans="1:13">
      <c r="A20" s="85" t="s">
        <v>18</v>
      </c>
      <c r="B20" s="373">
        <f>25-B31</f>
        <v>23.490338164251206</v>
      </c>
      <c r="C20" s="374">
        <f>25-C31</f>
        <v>23.464373464373466</v>
      </c>
      <c r="D20" s="374">
        <f>20-D31</f>
        <v>16.031746031746032</v>
      </c>
      <c r="E20" s="374">
        <f>20-E31</f>
        <v>16.894409937888199</v>
      </c>
      <c r="F20" s="374">
        <f>20-F31</f>
        <v>16.376811594202898</v>
      </c>
      <c r="G20" s="374">
        <f>20-G31</f>
        <v>16.428571428571427</v>
      </c>
      <c r="H20" s="374">
        <f>20-H31</f>
        <v>17.816593886462883</v>
      </c>
      <c r="I20" s="374">
        <f>25-I31</f>
        <v>23.614190687361418</v>
      </c>
      <c r="J20" s="374">
        <f>25-J31</f>
        <v>23.421717171717173</v>
      </c>
      <c r="K20" s="374">
        <f>25-K31</f>
        <v>23.009554140127388</v>
      </c>
      <c r="L20" s="374">
        <f>25-L31</f>
        <v>23.673036093418258</v>
      </c>
      <c r="M20" s="376">
        <f>15-M31</f>
        <v>13.546511627906977</v>
      </c>
    </row>
    <row r="21" spans="1:13" ht="17" thickBot="1">
      <c r="A21" s="85" t="s">
        <v>19</v>
      </c>
      <c r="B21" s="377">
        <f>25-B32</f>
        <v>23.363874345549739</v>
      </c>
      <c r="C21" s="378">
        <f>25-C32</f>
        <v>23.464373464373466</v>
      </c>
      <c r="D21" s="378">
        <f>20-D32</f>
        <v>14.425863991081382</v>
      </c>
      <c r="E21" s="378">
        <f>20-E32</f>
        <v>17.757847533632287</v>
      </c>
      <c r="F21" s="378">
        <f>20-F32</f>
        <v>17.297297297297298</v>
      </c>
      <c r="G21" s="378">
        <f>20-G32</f>
        <v>14.553376906318082</v>
      </c>
      <c r="H21" s="378">
        <f>20-H32</f>
        <v>17.816593886462883</v>
      </c>
      <c r="I21" s="378">
        <f>25-I32</f>
        <v>23.106060606060606</v>
      </c>
      <c r="J21" s="378">
        <f>25-J32</f>
        <v>23.393316195372751</v>
      </c>
      <c r="K21" s="378">
        <f>25-K32</f>
        <v>23.43358395989975</v>
      </c>
      <c r="L21" s="378">
        <f>25-L32</f>
        <v>23.673036093418258</v>
      </c>
      <c r="M21" s="379">
        <f>15-M32</f>
        <v>13.152709359605911</v>
      </c>
    </row>
    <row r="23" spans="1:13">
      <c r="A23" s="85"/>
      <c r="B23" s="77" t="s">
        <v>605</v>
      </c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9"/>
    </row>
    <row r="24" spans="1:13" ht="17" thickBot="1">
      <c r="A24" s="85"/>
      <c r="B24" s="77">
        <v>1</v>
      </c>
      <c r="C24" s="77">
        <v>2</v>
      </c>
      <c r="D24" s="77">
        <v>3</v>
      </c>
      <c r="E24" s="77">
        <v>4</v>
      </c>
      <c r="F24" s="77">
        <v>5</v>
      </c>
      <c r="G24" s="77">
        <v>6</v>
      </c>
      <c r="H24" s="77">
        <v>7</v>
      </c>
      <c r="I24" s="77">
        <v>8</v>
      </c>
      <c r="J24" s="77">
        <v>9</v>
      </c>
      <c r="K24" s="77">
        <v>10</v>
      </c>
      <c r="L24" s="77">
        <v>11</v>
      </c>
      <c r="M24" s="77">
        <v>12</v>
      </c>
    </row>
    <row r="25" spans="1:13">
      <c r="A25" s="85" t="s">
        <v>12</v>
      </c>
      <c r="B25" s="359">
        <v>1.3888888888888888</v>
      </c>
      <c r="C25" s="360">
        <v>2.2241992882562278</v>
      </c>
      <c r="D25" s="360">
        <v>1.6361256544502618</v>
      </c>
      <c r="E25" s="360">
        <v>2.3696682464454977</v>
      </c>
      <c r="F25" s="360">
        <v>2.3255813953488373</v>
      </c>
      <c r="G25" s="360">
        <v>3.7593984962406015</v>
      </c>
      <c r="H25" s="360">
        <v>2.4875621890547261</v>
      </c>
      <c r="I25" s="360">
        <v>1.2939958592132506</v>
      </c>
      <c r="J25" s="360">
        <v>1.2135922330097086</v>
      </c>
      <c r="K25" s="360">
        <v>1.4236902050113895</v>
      </c>
      <c r="L25" s="360">
        <v>1.7029972752043596</v>
      </c>
      <c r="M25" s="361">
        <v>1.4236902050113895</v>
      </c>
    </row>
    <row r="26" spans="1:13">
      <c r="A26" s="85" t="s">
        <v>13</v>
      </c>
      <c r="B26" s="362">
        <v>1.5356265356265357</v>
      </c>
      <c r="C26" s="363">
        <v>1.1405109489051095</v>
      </c>
      <c r="D26" s="363">
        <v>1.6361256544502618</v>
      </c>
      <c r="E26" s="363">
        <v>2.109704641350211</v>
      </c>
      <c r="F26" s="363">
        <v>2.2727272727272729</v>
      </c>
      <c r="G26" s="363">
        <v>2.7777777777777777</v>
      </c>
      <c r="H26" s="363">
        <v>2.1739130434782608</v>
      </c>
      <c r="I26" s="363">
        <v>1.4534883720930232</v>
      </c>
      <c r="J26" s="363">
        <v>1.7265193370165746</v>
      </c>
      <c r="K26" s="363">
        <v>1.5470297029702971</v>
      </c>
      <c r="L26" s="363">
        <v>1.0548523206751055</v>
      </c>
      <c r="M26" s="364">
        <v>1.4236902050113895</v>
      </c>
    </row>
    <row r="27" spans="1:13">
      <c r="A27" s="85" t="s">
        <v>14</v>
      </c>
      <c r="B27" s="362">
        <v>3.1565656565656566</v>
      </c>
      <c r="C27" s="363">
        <v>1.1638733705772812</v>
      </c>
      <c r="D27" s="363">
        <v>1.1638733705772812</v>
      </c>
      <c r="E27" s="363">
        <v>2.3148148148148149</v>
      </c>
      <c r="F27" s="363">
        <v>1.5772870662460567</v>
      </c>
      <c r="G27" s="363">
        <v>3.2467532467532467</v>
      </c>
      <c r="H27" s="363">
        <v>2.109704641350211</v>
      </c>
      <c r="I27" s="363">
        <v>1.3269639065817409</v>
      </c>
      <c r="J27" s="363">
        <v>2.6041666666666665</v>
      </c>
      <c r="K27" s="363">
        <v>1.4740566037735849</v>
      </c>
      <c r="L27" s="363">
        <v>0.963020030816641</v>
      </c>
      <c r="M27" s="364">
        <v>0.963020030816641</v>
      </c>
    </row>
    <row r="28" spans="1:13">
      <c r="A28" s="85" t="s">
        <v>15</v>
      </c>
      <c r="B28" s="362">
        <v>1.5625</v>
      </c>
      <c r="C28" s="363">
        <v>1.2939958592132506</v>
      </c>
      <c r="D28" s="363">
        <v>1.1638733705772812</v>
      </c>
      <c r="E28" s="363">
        <v>4.032258064516129</v>
      </c>
      <c r="F28" s="363">
        <v>1.8518518518518519</v>
      </c>
      <c r="G28" s="363">
        <v>4.3478260869565215</v>
      </c>
      <c r="H28" s="363">
        <v>2.109704641350211</v>
      </c>
      <c r="I28" s="363">
        <v>2.9069767441860463</v>
      </c>
      <c r="J28" s="363">
        <v>2.029220779220779</v>
      </c>
      <c r="K28" s="363">
        <v>1.6756032171581769</v>
      </c>
      <c r="L28" s="363">
        <v>1.4334862385321101</v>
      </c>
      <c r="M28" s="364">
        <v>0.963020030816641</v>
      </c>
    </row>
    <row r="29" spans="1:13">
      <c r="A29" s="85" t="s">
        <v>16</v>
      </c>
      <c r="B29" s="362">
        <v>1.6233766233766234</v>
      </c>
      <c r="C29" s="363">
        <v>1.1638733705772812</v>
      </c>
      <c r="D29" s="363">
        <v>5.2192066805845512</v>
      </c>
      <c r="E29" s="363">
        <v>3.6231884057971016</v>
      </c>
      <c r="F29" s="363">
        <v>1.8796992481203008</v>
      </c>
      <c r="G29" s="363">
        <v>2.8248587570621471</v>
      </c>
      <c r="H29" s="363">
        <v>1.8796992481203008</v>
      </c>
      <c r="I29" s="363">
        <v>1.4076576576576576</v>
      </c>
      <c r="J29" s="363">
        <v>1.5547263681592041</v>
      </c>
      <c r="K29" s="363">
        <v>1.6191709844559585</v>
      </c>
      <c r="L29" s="363">
        <v>2.1477663230240549</v>
      </c>
      <c r="M29" s="365">
        <v>1.7045454545454546</v>
      </c>
    </row>
    <row r="30" spans="1:13">
      <c r="A30" s="85" t="s">
        <v>17</v>
      </c>
      <c r="B30" s="362">
        <v>1.3676148796498906</v>
      </c>
      <c r="C30" s="363">
        <v>1.4501160092807424</v>
      </c>
      <c r="D30" s="363">
        <v>2.9585798816568047</v>
      </c>
      <c r="E30" s="363">
        <v>2.6178010471204187</v>
      </c>
      <c r="F30" s="363">
        <v>4.0650406504065044</v>
      </c>
      <c r="G30" s="363">
        <v>2.1834061135371181</v>
      </c>
      <c r="H30" s="363">
        <v>1.8796992481203008</v>
      </c>
      <c r="I30" s="363">
        <v>1.7507002801120448</v>
      </c>
      <c r="J30" s="363">
        <v>1.004823151125402</v>
      </c>
      <c r="K30" s="363">
        <v>1.1244377811094453</v>
      </c>
      <c r="L30" s="363">
        <v>1.0416666666666667</v>
      </c>
      <c r="M30" s="365">
        <v>1.7605633802816902</v>
      </c>
    </row>
    <row r="31" spans="1:13">
      <c r="A31" s="85" t="s">
        <v>18</v>
      </c>
      <c r="B31" s="362">
        <v>1.5096618357487923</v>
      </c>
      <c r="C31" s="363">
        <v>1.5356265356265357</v>
      </c>
      <c r="D31" s="363">
        <v>3.9682539682539684</v>
      </c>
      <c r="E31" s="363">
        <v>3.1055900621118013</v>
      </c>
      <c r="F31" s="363">
        <v>3.6231884057971016</v>
      </c>
      <c r="G31" s="363">
        <v>3.5714285714285716</v>
      </c>
      <c r="H31" s="363">
        <v>2.1834061135371181</v>
      </c>
      <c r="I31" s="363">
        <v>1.3858093126385809</v>
      </c>
      <c r="J31" s="363">
        <v>1.5782828282828283</v>
      </c>
      <c r="K31" s="363">
        <v>1.9904458598726114</v>
      </c>
      <c r="L31" s="363">
        <v>1.3269639065817409</v>
      </c>
      <c r="M31" s="365">
        <v>1.4534883720930232</v>
      </c>
    </row>
    <row r="32" spans="1:13" ht="17" thickBot="1">
      <c r="A32" s="85" t="s">
        <v>19</v>
      </c>
      <c r="B32" s="366">
        <v>1.6361256544502618</v>
      </c>
      <c r="C32" s="367">
        <v>1.5356265356265357</v>
      </c>
      <c r="D32" s="367">
        <v>5.5741360089186172</v>
      </c>
      <c r="E32" s="367">
        <v>2.2421524663677128</v>
      </c>
      <c r="F32" s="367">
        <v>2.7027027027027026</v>
      </c>
      <c r="G32" s="367">
        <v>5.4466230936819171</v>
      </c>
      <c r="H32" s="367">
        <v>2.1834061135371181</v>
      </c>
      <c r="I32" s="367">
        <v>1.893939393939394</v>
      </c>
      <c r="J32" s="367">
        <v>1.6066838046272494</v>
      </c>
      <c r="K32" s="367">
        <v>1.5664160401002507</v>
      </c>
      <c r="L32" s="367">
        <v>1.3269639065817409</v>
      </c>
      <c r="M32" s="368">
        <v>1.8472906403940887</v>
      </c>
    </row>
    <row r="33" spans="1:13">
      <c r="A33" s="85"/>
      <c r="B33" s="369"/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29"/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E75-BC66-A84E-AEF4-7F7A3C67DFDA}">
  <dimension ref="A1:M32"/>
  <sheetViews>
    <sheetView workbookViewId="0">
      <selection activeCell="P35" sqref="P35"/>
    </sheetView>
  </sheetViews>
  <sheetFormatPr baseColWidth="10" defaultColWidth="7.5703125" defaultRowHeight="16"/>
  <cols>
    <col min="1" max="1" width="2.28515625" style="91" bestFit="1" customWidth="1"/>
    <col min="2" max="2" width="7.85546875" style="91" bestFit="1" customWidth="1"/>
    <col min="3" max="4" width="9.28515625" style="91" bestFit="1" customWidth="1"/>
    <col min="5" max="7" width="7.5703125" style="91" bestFit="1" customWidth="1"/>
    <col min="8" max="8" width="9" style="91" bestFit="1" customWidth="1"/>
    <col min="9" max="11" width="7.5703125" style="91" bestFit="1" customWidth="1"/>
    <col min="12" max="13" width="9" style="91" bestFit="1" customWidth="1"/>
    <col min="14" max="16384" width="7.5703125" style="91"/>
  </cols>
  <sheetData>
    <row r="1" spans="1:13" s="91" customFormat="1">
      <c r="A1" s="92"/>
      <c r="B1" s="92" t="s">
        <v>59</v>
      </c>
    </row>
    <row r="2" spans="1:13" s="91" customFormat="1" ht="17" thickBot="1">
      <c r="A2"/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  <c r="J2" s="77">
        <v>9</v>
      </c>
      <c r="K2" s="77">
        <v>10</v>
      </c>
      <c r="L2" s="77">
        <v>11</v>
      </c>
      <c r="M2" s="77">
        <v>12</v>
      </c>
    </row>
    <row r="3" spans="1:13" s="91" customFormat="1">
      <c r="A3" s="85" t="s">
        <v>12</v>
      </c>
      <c r="B3" s="351" t="s">
        <v>238</v>
      </c>
      <c r="C3" s="352" t="s">
        <v>246</v>
      </c>
      <c r="D3" s="352" t="s">
        <v>254</v>
      </c>
      <c r="E3" s="352" t="s">
        <v>262</v>
      </c>
      <c r="F3" s="352" t="s">
        <v>270</v>
      </c>
      <c r="G3" s="352" t="s">
        <v>278</v>
      </c>
      <c r="H3" s="352" t="s">
        <v>286</v>
      </c>
      <c r="I3" s="352" t="s">
        <v>294</v>
      </c>
      <c r="J3" s="352" t="s">
        <v>302</v>
      </c>
      <c r="K3" s="352" t="s">
        <v>310</v>
      </c>
      <c r="L3" s="352" t="s">
        <v>318</v>
      </c>
      <c r="M3" s="353" t="s">
        <v>326</v>
      </c>
    </row>
    <row r="4" spans="1:13" s="91" customFormat="1">
      <c r="A4" s="85" t="s">
        <v>13</v>
      </c>
      <c r="B4" s="354" t="s">
        <v>239</v>
      </c>
      <c r="C4" s="355" t="s">
        <v>247</v>
      </c>
      <c r="D4" s="355" t="s">
        <v>255</v>
      </c>
      <c r="E4" s="355" t="s">
        <v>263</v>
      </c>
      <c r="F4" s="355" t="s">
        <v>271</v>
      </c>
      <c r="G4" s="355" t="s">
        <v>279</v>
      </c>
      <c r="H4" s="355" t="s">
        <v>287</v>
      </c>
      <c r="I4" s="355" t="s">
        <v>295</v>
      </c>
      <c r="J4" s="355" t="s">
        <v>303</v>
      </c>
      <c r="K4" s="355" t="s">
        <v>311</v>
      </c>
      <c r="L4" s="355" t="s">
        <v>319</v>
      </c>
      <c r="M4" s="356" t="s">
        <v>327</v>
      </c>
    </row>
    <row r="5" spans="1:13" s="91" customFormat="1">
      <c r="A5" s="85" t="s">
        <v>14</v>
      </c>
      <c r="B5" s="354" t="s">
        <v>240</v>
      </c>
      <c r="C5" s="355" t="s">
        <v>248</v>
      </c>
      <c r="D5" s="355" t="s">
        <v>256</v>
      </c>
      <c r="E5" s="355" t="s">
        <v>264</v>
      </c>
      <c r="F5" s="355" t="s">
        <v>272</v>
      </c>
      <c r="G5" s="355" t="s">
        <v>280</v>
      </c>
      <c r="H5" s="355" t="s">
        <v>288</v>
      </c>
      <c r="I5" s="355" t="s">
        <v>296</v>
      </c>
      <c r="J5" s="355" t="s">
        <v>304</v>
      </c>
      <c r="K5" s="355" t="s">
        <v>312</v>
      </c>
      <c r="L5" s="355" t="s">
        <v>320</v>
      </c>
      <c r="M5" s="356" t="s">
        <v>328</v>
      </c>
    </row>
    <row r="6" spans="1:13" s="91" customFormat="1">
      <c r="A6" s="85" t="s">
        <v>15</v>
      </c>
      <c r="B6" s="354" t="s">
        <v>241</v>
      </c>
      <c r="C6" s="355" t="s">
        <v>249</v>
      </c>
      <c r="D6" s="355" t="s">
        <v>257</v>
      </c>
      <c r="E6" s="355" t="s">
        <v>265</v>
      </c>
      <c r="F6" s="355" t="s">
        <v>273</v>
      </c>
      <c r="G6" s="355" t="s">
        <v>281</v>
      </c>
      <c r="H6" s="355" t="s">
        <v>289</v>
      </c>
      <c r="I6" s="355" t="s">
        <v>297</v>
      </c>
      <c r="J6" s="355" t="s">
        <v>305</v>
      </c>
      <c r="K6" s="355" t="s">
        <v>313</v>
      </c>
      <c r="L6" s="355" t="s">
        <v>321</v>
      </c>
      <c r="M6" s="356" t="s">
        <v>329</v>
      </c>
    </row>
    <row r="7" spans="1:13" s="91" customFormat="1">
      <c r="A7" s="85" t="s">
        <v>16</v>
      </c>
      <c r="B7" s="354" t="s">
        <v>242</v>
      </c>
      <c r="C7" s="355" t="s">
        <v>250</v>
      </c>
      <c r="D7" s="355" t="s">
        <v>258</v>
      </c>
      <c r="E7" s="355" t="s">
        <v>266</v>
      </c>
      <c r="F7" s="355" t="s">
        <v>274</v>
      </c>
      <c r="G7" s="355" t="s">
        <v>282</v>
      </c>
      <c r="H7" s="355" t="s">
        <v>290</v>
      </c>
      <c r="I7" s="355" t="s">
        <v>298</v>
      </c>
      <c r="J7" s="355" t="s">
        <v>306</v>
      </c>
      <c r="K7" s="355" t="s">
        <v>314</v>
      </c>
      <c r="L7" s="355" t="s">
        <v>322</v>
      </c>
      <c r="M7" s="356" t="s">
        <v>330</v>
      </c>
    </row>
    <row r="8" spans="1:13" s="91" customFormat="1">
      <c r="A8" s="85" t="s">
        <v>17</v>
      </c>
      <c r="B8" s="354" t="s">
        <v>243</v>
      </c>
      <c r="C8" s="355" t="s">
        <v>251</v>
      </c>
      <c r="D8" s="355" t="s">
        <v>259</v>
      </c>
      <c r="E8" s="355" t="s">
        <v>267</v>
      </c>
      <c r="F8" s="355" t="s">
        <v>275</v>
      </c>
      <c r="G8" s="355" t="s">
        <v>283</v>
      </c>
      <c r="H8" s="355" t="s">
        <v>291</v>
      </c>
      <c r="I8" s="355" t="s">
        <v>299</v>
      </c>
      <c r="J8" s="355" t="s">
        <v>307</v>
      </c>
      <c r="K8" s="355" t="s">
        <v>315</v>
      </c>
      <c r="L8" s="355" t="s">
        <v>323</v>
      </c>
      <c r="M8" s="356" t="s">
        <v>331</v>
      </c>
    </row>
    <row r="9" spans="1:13" s="91" customFormat="1">
      <c r="A9" s="85" t="s">
        <v>18</v>
      </c>
      <c r="B9" s="354" t="s">
        <v>244</v>
      </c>
      <c r="C9" s="355" t="s">
        <v>252</v>
      </c>
      <c r="D9" s="355" t="s">
        <v>260</v>
      </c>
      <c r="E9" s="355" t="s">
        <v>268</v>
      </c>
      <c r="F9" s="355" t="s">
        <v>276</v>
      </c>
      <c r="G9" s="355" t="s">
        <v>284</v>
      </c>
      <c r="H9" s="355" t="s">
        <v>292</v>
      </c>
      <c r="I9" s="355" t="s">
        <v>300</v>
      </c>
      <c r="J9" s="355" t="s">
        <v>308</v>
      </c>
      <c r="K9" s="355" t="s">
        <v>316</v>
      </c>
      <c r="L9" s="355" t="s">
        <v>324</v>
      </c>
      <c r="M9" s="356" t="s">
        <v>332</v>
      </c>
    </row>
    <row r="10" spans="1:13" s="91" customFormat="1" ht="17" thickBot="1">
      <c r="A10" s="85" t="s">
        <v>19</v>
      </c>
      <c r="B10" s="357" t="s">
        <v>245</v>
      </c>
      <c r="C10" s="358" t="s">
        <v>253</v>
      </c>
      <c r="D10" s="358" t="s">
        <v>261</v>
      </c>
      <c r="E10" s="358" t="s">
        <v>269</v>
      </c>
      <c r="F10" s="358" t="s">
        <v>277</v>
      </c>
      <c r="G10" s="358" t="s">
        <v>285</v>
      </c>
      <c r="H10" s="358" t="s">
        <v>293</v>
      </c>
      <c r="I10" s="358" t="s">
        <v>301</v>
      </c>
      <c r="J10" s="358" t="s">
        <v>309</v>
      </c>
      <c r="K10" s="358" t="s">
        <v>317</v>
      </c>
      <c r="L10" s="358" t="s">
        <v>325</v>
      </c>
      <c r="M10" s="401" t="s">
        <v>333</v>
      </c>
    </row>
    <row r="11" spans="1:13" s="91" customFormat="1">
      <c r="A11" s="92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1:13" s="91" customFormat="1">
      <c r="B12" s="92" t="s">
        <v>60</v>
      </c>
    </row>
    <row r="13" spans="1:13" s="91" customFormat="1" ht="17" thickBot="1">
      <c r="B13" s="92">
        <v>1</v>
      </c>
      <c r="C13" s="92">
        <v>2</v>
      </c>
      <c r="D13" s="92">
        <v>3</v>
      </c>
      <c r="E13" s="92">
        <v>4</v>
      </c>
      <c r="F13" s="92">
        <v>5</v>
      </c>
      <c r="G13" s="92">
        <v>6</v>
      </c>
      <c r="H13" s="92">
        <v>7</v>
      </c>
      <c r="I13" s="92">
        <v>8</v>
      </c>
      <c r="J13" s="92">
        <v>9</v>
      </c>
      <c r="K13" s="92">
        <v>10</v>
      </c>
      <c r="L13" s="92">
        <v>11</v>
      </c>
      <c r="M13" s="92">
        <v>12</v>
      </c>
    </row>
    <row r="14" spans="1:13" s="91" customFormat="1">
      <c r="A14" s="92" t="s">
        <v>12</v>
      </c>
      <c r="B14" s="391">
        <f>15-B25</f>
        <v>13.263888888888889</v>
      </c>
      <c r="C14" s="392">
        <f>15-C25</f>
        <v>13.487903225806452</v>
      </c>
      <c r="D14" s="392">
        <f>15-D25</f>
        <v>12.340425531914894</v>
      </c>
      <c r="E14" s="392">
        <f>15-E25</f>
        <v>13.376623376623376</v>
      </c>
      <c r="F14" s="392">
        <f>15-F25</f>
        <v>7.3469387755102042</v>
      </c>
      <c r="G14" s="392">
        <f>15-G25</f>
        <v>12.340425531914894</v>
      </c>
      <c r="H14" s="392">
        <f>15-H25</f>
        <v>12.893258426966291</v>
      </c>
      <c r="I14" s="392">
        <f>15-I25</f>
        <v>13.540856031128405</v>
      </c>
      <c r="J14" s="392">
        <f>15-J25</f>
        <v>13.143564356435643</v>
      </c>
      <c r="K14" s="392">
        <f>15-K25</f>
        <v>12.767857142857142</v>
      </c>
      <c r="L14" s="392">
        <f>15-L25</f>
        <v>13.06701030927835</v>
      </c>
      <c r="M14" s="393">
        <f>15-M25</f>
        <v>13.590225563909774</v>
      </c>
    </row>
    <row r="15" spans="1:13" s="91" customFormat="1">
      <c r="A15" s="92" t="s">
        <v>13</v>
      </c>
      <c r="B15" s="394">
        <f>15-B26</f>
        <v>13.106060606060606</v>
      </c>
      <c r="C15" s="395">
        <f>15-C26</f>
        <v>12.961956521739131</v>
      </c>
      <c r="D15" s="395">
        <f>15-D26</f>
        <v>12.483221476510067</v>
      </c>
      <c r="E15" s="395">
        <f>15-E26</f>
        <v>13.50597609561753</v>
      </c>
      <c r="F15" s="395">
        <f>15-F26</f>
        <v>12.0703125</v>
      </c>
      <c r="G15" s="395">
        <f>15-G26</f>
        <v>13.188405797101449</v>
      </c>
      <c r="H15" s="395">
        <f>15-H26</f>
        <v>13.170731707317072</v>
      </c>
      <c r="I15" s="395">
        <f>15-I26</f>
        <v>13.125</v>
      </c>
      <c r="J15" s="395">
        <f>15-J26</f>
        <v>11.767241379310345</v>
      </c>
      <c r="K15" s="395">
        <f>15-K26</f>
        <v>12.596153846153847</v>
      </c>
      <c r="L15" s="395">
        <f>15-L26</f>
        <v>13.036649214659686</v>
      </c>
      <c r="M15" s="396">
        <f>15-M26</f>
        <v>13.631386861313869</v>
      </c>
    </row>
    <row r="16" spans="1:13" s="91" customFormat="1">
      <c r="A16" s="92" t="s">
        <v>14</v>
      </c>
      <c r="B16" s="394">
        <f>15-B27</f>
        <v>13.318385650224215</v>
      </c>
      <c r="C16" s="395">
        <f>15-C27</f>
        <v>13.469387755102041</v>
      </c>
      <c r="D16" s="395">
        <f>15-D27</f>
        <v>8.2065217391304355</v>
      </c>
      <c r="E16" s="395">
        <f>15-E27</f>
        <v>13.115577889447236</v>
      </c>
      <c r="F16" s="395">
        <f>15-F27</f>
        <v>13.411016949152543</v>
      </c>
      <c r="G16" s="395">
        <f>15-G27</f>
        <v>12.395833333333334</v>
      </c>
      <c r="H16" s="395">
        <f>15-H27</f>
        <v>13.214285714285714</v>
      </c>
      <c r="I16" s="395">
        <f>15-I27</f>
        <v>13.076923076923077</v>
      </c>
      <c r="J16" s="395">
        <f>15-J27</f>
        <v>13.557692307692308</v>
      </c>
      <c r="K16" s="395">
        <f>15-K27</f>
        <v>12.928176795580111</v>
      </c>
      <c r="L16" s="395">
        <f>15-L27</f>
        <v>13.733108108108109</v>
      </c>
      <c r="M16" s="396">
        <f>15-M27</f>
        <v>12.448979591836736</v>
      </c>
    </row>
    <row r="17" spans="1:13" s="91" customFormat="1">
      <c r="A17" s="92" t="s">
        <v>15</v>
      </c>
      <c r="B17" s="394">
        <f>15-B28</f>
        <v>13.340707964601769</v>
      </c>
      <c r="C17" s="395">
        <f>15-C28</f>
        <v>11.926229508196721</v>
      </c>
      <c r="D17" s="395">
        <f>15-D28</f>
        <v>12.340425531914894</v>
      </c>
      <c r="E17" s="395">
        <f>15-E28</f>
        <v>12.713414634146341</v>
      </c>
      <c r="F17" s="395">
        <f>15-F28</f>
        <v>13.697916666666666</v>
      </c>
      <c r="G17" s="395">
        <f>15-G28</f>
        <v>13.222748815165877</v>
      </c>
      <c r="H17" s="395">
        <f>15-H28</f>
        <v>13.611111111111111</v>
      </c>
      <c r="I17" s="395">
        <f>15-I28</f>
        <v>13.271889400921658</v>
      </c>
      <c r="J17" s="395">
        <f>15-J28</f>
        <v>13.318385650224215</v>
      </c>
      <c r="K17" s="395">
        <f>15-K28</f>
        <v>13.134328358208956</v>
      </c>
      <c r="L17" s="395">
        <f>15-L28</f>
        <v>13.724489795918368</v>
      </c>
      <c r="M17" s="396">
        <f>15-M28</f>
        <v>13.557692307692308</v>
      </c>
    </row>
    <row r="18" spans="1:13" s="91" customFormat="1">
      <c r="A18" s="92" t="s">
        <v>16</v>
      </c>
      <c r="B18" s="394">
        <f>15-B29</f>
        <v>12.580645161290322</v>
      </c>
      <c r="C18" s="395">
        <f>15-C29</f>
        <v>11.926229508196721</v>
      </c>
      <c r="D18" s="395">
        <f>15-D29</f>
        <v>12.869318181818182</v>
      </c>
      <c r="E18" s="395">
        <f>15-E29</f>
        <v>13.106060606060606</v>
      </c>
      <c r="F18" s="395">
        <f>15-F29</f>
        <v>12.832369942196532</v>
      </c>
      <c r="G18" s="395">
        <f>15-G29</f>
        <v>13.893805309734514</v>
      </c>
      <c r="H18" s="395">
        <f>15-H29</f>
        <v>13.00531914893617</v>
      </c>
      <c r="I18" s="395">
        <f>15-I29</f>
        <v>13.231132075471699</v>
      </c>
      <c r="J18" s="395">
        <f>15-J29</f>
        <v>13.390557939914164</v>
      </c>
      <c r="K18" s="395">
        <f>15-K29</f>
        <v>13.015873015873016</v>
      </c>
      <c r="L18" s="395">
        <f>15-L29</f>
        <v>9.9255751014884979</v>
      </c>
      <c r="M18" s="396">
        <f>15-M29</f>
        <v>11.926229508196721</v>
      </c>
    </row>
    <row r="19" spans="1:13" s="91" customFormat="1">
      <c r="A19" s="92" t="s">
        <v>17</v>
      </c>
      <c r="B19" s="394">
        <f>15-B30</f>
        <v>13.161764705882353</v>
      </c>
      <c r="C19" s="395">
        <f>15-C30</f>
        <v>13.688811188811188</v>
      </c>
      <c r="D19" s="395">
        <f>15-D30</f>
        <v>13.74581939799331</v>
      </c>
      <c r="E19" s="395">
        <f>15-E30</f>
        <v>13.546511627906977</v>
      </c>
      <c r="F19" s="395">
        <f>15-F30</f>
        <v>13.06701030927835</v>
      </c>
      <c r="G19" s="395">
        <f>15-G30</f>
        <v>13.222748815165877</v>
      </c>
      <c r="H19" s="395">
        <f>15-H30</f>
        <v>13.376623376623376</v>
      </c>
      <c r="I19" s="395">
        <f>15-I30</f>
        <v>13.30316742081448</v>
      </c>
      <c r="J19" s="395">
        <f>15-J30</f>
        <v>12.928176795580111</v>
      </c>
      <c r="K19" s="395">
        <f>15-K30</f>
        <v>14.153498871331829</v>
      </c>
      <c r="L19" s="395">
        <f>15-L30</f>
        <v>13.247663551401869</v>
      </c>
      <c r="M19" s="396">
        <f>15-M30</f>
        <v>10.976394849785407</v>
      </c>
    </row>
    <row r="20" spans="1:13" s="91" customFormat="1">
      <c r="A20" s="92" t="s">
        <v>18</v>
      </c>
      <c r="B20" s="394">
        <f>15-B31</f>
        <v>13.015873015873016</v>
      </c>
      <c r="C20" s="395">
        <f>15-C31</f>
        <v>12.994652406417112</v>
      </c>
      <c r="D20" s="395">
        <f>15-D31</f>
        <v>12.180451127819548</v>
      </c>
      <c r="E20" s="395">
        <f>15-E31</f>
        <v>13.762376237623762</v>
      </c>
      <c r="F20" s="395">
        <f>15-F31</f>
        <v>12.532894736842106</v>
      </c>
      <c r="G20" s="395">
        <f>15-G31</f>
        <v>13.557692307692308</v>
      </c>
      <c r="H20" s="395">
        <f>15-H31</f>
        <v>13.076923076923077</v>
      </c>
      <c r="I20" s="395">
        <f>15-I31</f>
        <v>13.42436974789916</v>
      </c>
      <c r="J20" s="395">
        <f>15-J31</f>
        <v>12.819767441860465</v>
      </c>
      <c r="K20" s="395">
        <f>15-K31</f>
        <v>13.096446700507615</v>
      </c>
      <c r="L20" s="395">
        <f>15-L31</f>
        <v>13.839009287925697</v>
      </c>
      <c r="M20" s="396">
        <f>15-M31</f>
        <v>12.699386503067485</v>
      </c>
    </row>
    <row r="21" spans="1:13" s="91" customFormat="1" ht="17" thickBot="1">
      <c r="A21" s="92" t="s">
        <v>19</v>
      </c>
      <c r="B21" s="397">
        <f>15-B32</f>
        <v>12.023809523809524</v>
      </c>
      <c r="C21" s="398">
        <f>15-C32</f>
        <v>13.152709359605911</v>
      </c>
      <c r="D21" s="398">
        <f>15-D32</f>
        <v>13.655913978494624</v>
      </c>
      <c r="E21" s="398">
        <f>15-E32</f>
        <v>13.134328358208956</v>
      </c>
      <c r="F21" s="398">
        <f>15-F32</f>
        <v>12.794117647058822</v>
      </c>
      <c r="G21" s="398">
        <f>15-G32</f>
        <v>13.279816513761467</v>
      </c>
      <c r="H21" s="398">
        <f>15-H32</f>
        <v>13.670212765957446</v>
      </c>
      <c r="I21" s="398">
        <f>15-I32</f>
        <v>13.557692307692308</v>
      </c>
      <c r="J21" s="398">
        <f>15-J32</f>
        <v>13.493975903614459</v>
      </c>
      <c r="K21" s="398">
        <f>15-K32</f>
        <v>13.443983402489627</v>
      </c>
      <c r="L21" s="398">
        <f>15-L32</f>
        <v>13.511904761904763</v>
      </c>
      <c r="M21" s="399">
        <f>15-M32</f>
        <v>12.972972972972972</v>
      </c>
    </row>
    <row r="23" spans="1:13" s="91" customFormat="1">
      <c r="B23" s="92" t="s">
        <v>61</v>
      </c>
    </row>
    <row r="24" spans="1:13" s="91" customFormat="1" ht="17" thickBot="1">
      <c r="A24" s="85"/>
      <c r="B24" s="77">
        <v>1</v>
      </c>
      <c r="C24" s="77">
        <v>2</v>
      </c>
      <c r="D24" s="77">
        <v>3</v>
      </c>
      <c r="E24" s="77">
        <v>4</v>
      </c>
      <c r="F24" s="77">
        <v>5</v>
      </c>
      <c r="G24" s="77">
        <v>6</v>
      </c>
      <c r="H24" s="77">
        <v>7</v>
      </c>
      <c r="I24" s="77">
        <v>8</v>
      </c>
      <c r="J24" s="77">
        <v>9</v>
      </c>
      <c r="K24" s="77">
        <v>10</v>
      </c>
      <c r="L24" s="77">
        <v>11</v>
      </c>
      <c r="M24" s="77">
        <v>12</v>
      </c>
    </row>
    <row r="25" spans="1:13" s="91" customFormat="1">
      <c r="A25" s="85" t="s">
        <v>12</v>
      </c>
      <c r="B25" s="359">
        <v>1.7361111111111112</v>
      </c>
      <c r="C25" s="360">
        <v>1.5120967741935485</v>
      </c>
      <c r="D25" s="360">
        <v>2.6595744680851063</v>
      </c>
      <c r="E25" s="360">
        <v>1.6233766233766234</v>
      </c>
      <c r="F25" s="360">
        <v>7.6530612244897958</v>
      </c>
      <c r="G25" s="360">
        <v>2.6595744680851063</v>
      </c>
      <c r="H25" s="360">
        <v>2.106741573033708</v>
      </c>
      <c r="I25" s="360">
        <v>1.4591439688715953</v>
      </c>
      <c r="J25" s="360">
        <v>1.8564356435643565</v>
      </c>
      <c r="K25" s="360">
        <v>2.2321428571428572</v>
      </c>
      <c r="L25" s="360">
        <v>1.9329896907216495</v>
      </c>
      <c r="M25" s="361">
        <v>1.4097744360902256</v>
      </c>
    </row>
    <row r="26" spans="1:13" s="91" customFormat="1">
      <c r="A26" s="85" t="s">
        <v>13</v>
      </c>
      <c r="B26" s="362">
        <v>1.893939393939394</v>
      </c>
      <c r="C26" s="363">
        <v>2.0380434782608696</v>
      </c>
      <c r="D26" s="363">
        <v>2.5167785234899327</v>
      </c>
      <c r="E26" s="363">
        <v>1.4940239043824701</v>
      </c>
      <c r="F26" s="363">
        <v>2.9296875</v>
      </c>
      <c r="G26" s="363">
        <v>1.8115942028985508</v>
      </c>
      <c r="H26" s="363">
        <v>1.8292682926829269</v>
      </c>
      <c r="I26" s="363">
        <v>1.875</v>
      </c>
      <c r="J26" s="363">
        <v>3.2327586206896552</v>
      </c>
      <c r="K26" s="363">
        <v>2.4038461538461537</v>
      </c>
      <c r="L26" s="363">
        <v>1.963350785340314</v>
      </c>
      <c r="M26" s="364">
        <v>1.3686131386861313</v>
      </c>
    </row>
    <row r="27" spans="1:13" s="91" customFormat="1">
      <c r="A27" s="85" t="s">
        <v>14</v>
      </c>
      <c r="B27" s="362">
        <v>1.6816143497757847</v>
      </c>
      <c r="C27" s="363">
        <v>1.5306122448979591</v>
      </c>
      <c r="D27" s="363">
        <v>6.7934782608695645</v>
      </c>
      <c r="E27" s="363">
        <v>1.8844221105527639</v>
      </c>
      <c r="F27" s="363">
        <v>1.5889830508474576</v>
      </c>
      <c r="G27" s="363">
        <v>2.6041666666666665</v>
      </c>
      <c r="H27" s="363">
        <v>1.7857142857142858</v>
      </c>
      <c r="I27" s="363">
        <v>1.9230769230769231</v>
      </c>
      <c r="J27" s="363">
        <v>1.4423076923076923</v>
      </c>
      <c r="K27" s="363">
        <v>2.0718232044198897</v>
      </c>
      <c r="L27" s="363">
        <v>1.2668918918918919</v>
      </c>
      <c r="M27" s="364">
        <v>2.5510204081632653</v>
      </c>
    </row>
    <row r="28" spans="1:13" s="91" customFormat="1">
      <c r="A28" s="85" t="s">
        <v>15</v>
      </c>
      <c r="B28" s="362">
        <v>1.6592920353982301</v>
      </c>
      <c r="C28" s="363">
        <v>3.0737704918032787</v>
      </c>
      <c r="D28" s="363">
        <v>2.6595744680851063</v>
      </c>
      <c r="E28" s="363">
        <v>2.2865853658536586</v>
      </c>
      <c r="F28" s="363">
        <v>1.3020833333333333</v>
      </c>
      <c r="G28" s="363">
        <v>1.7772511848341233</v>
      </c>
      <c r="H28" s="363">
        <v>1.3888888888888888</v>
      </c>
      <c r="I28" s="363">
        <v>1.728110599078341</v>
      </c>
      <c r="J28" s="363">
        <v>1.6816143497757847</v>
      </c>
      <c r="K28" s="363">
        <v>1.8656716417910448</v>
      </c>
      <c r="L28" s="363">
        <v>1.2755102040816326</v>
      </c>
      <c r="M28" s="364">
        <v>1.4423076923076923</v>
      </c>
    </row>
    <row r="29" spans="1:13" s="91" customFormat="1">
      <c r="A29" s="85" t="s">
        <v>16</v>
      </c>
      <c r="B29" s="362">
        <v>2.4193548387096775</v>
      </c>
      <c r="C29" s="363">
        <v>3.0737704918032787</v>
      </c>
      <c r="D29" s="363">
        <v>2.1306818181818183</v>
      </c>
      <c r="E29" s="363">
        <v>1.893939393939394</v>
      </c>
      <c r="F29" s="363">
        <v>2.1676300578034682</v>
      </c>
      <c r="G29" s="363">
        <v>1.1061946902654867</v>
      </c>
      <c r="H29" s="363">
        <v>1.9946808510638299</v>
      </c>
      <c r="I29" s="363">
        <v>1.7688679245283019</v>
      </c>
      <c r="J29" s="363">
        <v>1.609442060085837</v>
      </c>
      <c r="K29" s="363">
        <v>1.9841269841269842</v>
      </c>
      <c r="L29" s="363">
        <v>5.0744248985115012</v>
      </c>
      <c r="M29" s="364">
        <v>3.0737704918032787</v>
      </c>
    </row>
    <row r="30" spans="1:13" s="91" customFormat="1">
      <c r="A30" s="85" t="s">
        <v>17</v>
      </c>
      <c r="B30" s="362">
        <v>1.838235294117647</v>
      </c>
      <c r="C30" s="363">
        <v>1.3111888111888113</v>
      </c>
      <c r="D30" s="363">
        <v>1.254180602006689</v>
      </c>
      <c r="E30" s="363">
        <v>1.4534883720930232</v>
      </c>
      <c r="F30" s="363">
        <v>1.9329896907216495</v>
      </c>
      <c r="G30" s="363">
        <v>1.7772511848341233</v>
      </c>
      <c r="H30" s="363">
        <v>1.6233766233766234</v>
      </c>
      <c r="I30" s="363">
        <v>1.6968325791855203</v>
      </c>
      <c r="J30" s="363">
        <v>2.0718232044198897</v>
      </c>
      <c r="K30" s="363">
        <v>0.84650112866817151</v>
      </c>
      <c r="L30" s="363">
        <v>1.7523364485981308</v>
      </c>
      <c r="M30" s="364">
        <v>4.0236051502145918</v>
      </c>
    </row>
    <row r="31" spans="1:13" s="91" customFormat="1">
      <c r="A31" s="85" t="s">
        <v>18</v>
      </c>
      <c r="B31" s="362">
        <v>1.9841269841269842</v>
      </c>
      <c r="C31" s="363">
        <v>2.0053475935828877</v>
      </c>
      <c r="D31" s="363">
        <v>2.8195488721804511</v>
      </c>
      <c r="E31" s="363">
        <v>1.2376237623762376</v>
      </c>
      <c r="F31" s="363">
        <v>2.4671052631578947</v>
      </c>
      <c r="G31" s="363">
        <v>1.4423076923076923</v>
      </c>
      <c r="H31" s="363">
        <v>1.9230769230769231</v>
      </c>
      <c r="I31" s="363">
        <v>1.5756302521008403</v>
      </c>
      <c r="J31" s="363">
        <v>2.1802325581395348</v>
      </c>
      <c r="K31" s="363">
        <v>1.9035532994923858</v>
      </c>
      <c r="L31" s="363">
        <v>1.1609907120743035</v>
      </c>
      <c r="M31" s="364">
        <v>2.3006134969325154</v>
      </c>
    </row>
    <row r="32" spans="1:13" s="91" customFormat="1" ht="17" thickBot="1">
      <c r="A32" s="85" t="s">
        <v>19</v>
      </c>
      <c r="B32" s="366">
        <v>2.9761904761904763</v>
      </c>
      <c r="C32" s="367">
        <v>1.8472906403940887</v>
      </c>
      <c r="D32" s="367">
        <v>1.3440860215053763</v>
      </c>
      <c r="E32" s="367">
        <v>1.8656716417910448</v>
      </c>
      <c r="F32" s="367">
        <v>2.2058823529411766</v>
      </c>
      <c r="G32" s="367">
        <v>1.7201834862385321</v>
      </c>
      <c r="H32" s="367">
        <v>1.3297872340425532</v>
      </c>
      <c r="I32" s="367">
        <v>1.4423076923076923</v>
      </c>
      <c r="J32" s="367">
        <v>1.5060240963855422</v>
      </c>
      <c r="K32" s="367">
        <v>1.5560165975103735</v>
      </c>
      <c r="L32" s="367">
        <v>1.4880952380952381</v>
      </c>
      <c r="M32" s="400">
        <v>2.0270270270270272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2B98-B347-AB4F-9661-6253DF0B6494}">
  <dimension ref="A1:M32"/>
  <sheetViews>
    <sheetView tabSelected="1" workbookViewId="0">
      <selection activeCell="P10" sqref="P10"/>
    </sheetView>
  </sheetViews>
  <sheetFormatPr baseColWidth="10" defaultColWidth="7.5703125" defaultRowHeight="16"/>
  <cols>
    <col min="1" max="1" width="2.28515625" style="91" bestFit="1" customWidth="1"/>
    <col min="2" max="2" width="7.28515625" style="91" customWidth="1"/>
    <col min="3" max="5" width="7.28515625" style="91" bestFit="1" customWidth="1"/>
    <col min="6" max="9" width="12.28515625" style="91" bestFit="1" customWidth="1"/>
    <col min="10" max="10" width="8.7109375" style="91" bestFit="1" customWidth="1"/>
    <col min="11" max="12" width="13.7109375" style="91" bestFit="1" customWidth="1"/>
    <col min="13" max="13" width="7.28515625" style="91" customWidth="1"/>
    <col min="14" max="16384" width="7.5703125" style="91"/>
  </cols>
  <sheetData>
    <row r="1" spans="1:13">
      <c r="A1" s="411"/>
      <c r="B1" s="411" t="s">
        <v>607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7" thickBot="1">
      <c r="A2" s="412"/>
      <c r="B2" s="77">
        <v>1</v>
      </c>
      <c r="C2" s="77">
        <v>2</v>
      </c>
      <c r="D2" s="77">
        <v>3</v>
      </c>
      <c r="E2" s="77">
        <v>4</v>
      </c>
      <c r="F2" s="77">
        <v>5</v>
      </c>
      <c r="G2" s="77">
        <v>6</v>
      </c>
      <c r="H2" s="77">
        <v>7</v>
      </c>
      <c r="I2" s="77">
        <v>8</v>
      </c>
      <c r="J2" s="77">
        <v>9</v>
      </c>
      <c r="K2" s="77">
        <v>10</v>
      </c>
      <c r="L2" s="77">
        <v>11</v>
      </c>
      <c r="M2" s="77">
        <v>12</v>
      </c>
    </row>
    <row r="3" spans="1:13">
      <c r="A3" s="77" t="s">
        <v>12</v>
      </c>
      <c r="B3" s="436" t="s">
        <v>334</v>
      </c>
      <c r="C3" s="437" t="s">
        <v>339</v>
      </c>
      <c r="D3" s="437" t="s">
        <v>344</v>
      </c>
      <c r="E3" s="437" t="s">
        <v>349</v>
      </c>
      <c r="F3" s="437" t="s">
        <v>354</v>
      </c>
      <c r="G3" s="413" t="s">
        <v>613</v>
      </c>
      <c r="H3" s="413" t="s">
        <v>618</v>
      </c>
      <c r="I3" s="413" t="s">
        <v>623</v>
      </c>
      <c r="J3" s="437" t="s">
        <v>633</v>
      </c>
      <c r="K3" s="402" t="s">
        <v>627</v>
      </c>
      <c r="L3" s="402" t="s">
        <v>631</v>
      </c>
      <c r="M3" s="403"/>
    </row>
    <row r="4" spans="1:13">
      <c r="A4" s="77" t="s">
        <v>13</v>
      </c>
      <c r="B4" s="438" t="s">
        <v>335</v>
      </c>
      <c r="C4" s="439" t="s">
        <v>340</v>
      </c>
      <c r="D4" s="439" t="s">
        <v>345</v>
      </c>
      <c r="E4" s="439" t="s">
        <v>350</v>
      </c>
      <c r="F4" s="439" t="s">
        <v>355</v>
      </c>
      <c r="G4" s="414" t="s">
        <v>614</v>
      </c>
      <c r="H4" s="414" t="s">
        <v>619</v>
      </c>
      <c r="I4" s="414" t="s">
        <v>624</v>
      </c>
      <c r="J4" s="439" t="s">
        <v>634</v>
      </c>
      <c r="K4" s="404" t="s">
        <v>628</v>
      </c>
      <c r="L4" s="405"/>
      <c r="M4" s="406"/>
    </row>
    <row r="5" spans="1:13">
      <c r="A5" s="77" t="s">
        <v>14</v>
      </c>
      <c r="B5" s="438" t="s">
        <v>336</v>
      </c>
      <c r="C5" s="439" t="s">
        <v>341</v>
      </c>
      <c r="D5" s="439" t="s">
        <v>346</v>
      </c>
      <c r="E5" s="439" t="s">
        <v>351</v>
      </c>
      <c r="F5" s="414" t="s">
        <v>610</v>
      </c>
      <c r="G5" s="414" t="s">
        <v>615</v>
      </c>
      <c r="H5" s="414" t="s">
        <v>620</v>
      </c>
      <c r="I5" s="414" t="s">
        <v>625</v>
      </c>
      <c r="J5" s="439" t="s">
        <v>635</v>
      </c>
      <c r="K5" s="404" t="s">
        <v>629</v>
      </c>
      <c r="L5" s="405"/>
      <c r="M5" s="406"/>
    </row>
    <row r="6" spans="1:13">
      <c r="A6" s="77" t="s">
        <v>15</v>
      </c>
      <c r="B6" s="438" t="s">
        <v>337</v>
      </c>
      <c r="C6" s="439" t="s">
        <v>342</v>
      </c>
      <c r="D6" s="439" t="s">
        <v>347</v>
      </c>
      <c r="E6" s="439" t="s">
        <v>352</v>
      </c>
      <c r="F6" s="414" t="s">
        <v>611</v>
      </c>
      <c r="G6" s="414" t="s">
        <v>616</v>
      </c>
      <c r="H6" s="414" t="s">
        <v>621</v>
      </c>
      <c r="I6" s="414" t="s">
        <v>626</v>
      </c>
      <c r="J6" s="439" t="s">
        <v>636</v>
      </c>
      <c r="K6" s="404" t="s">
        <v>630</v>
      </c>
      <c r="L6" s="405"/>
      <c r="M6" s="406"/>
    </row>
    <row r="7" spans="1:13">
      <c r="A7" s="77" t="s">
        <v>16</v>
      </c>
      <c r="B7" s="438" t="s">
        <v>338</v>
      </c>
      <c r="C7" s="439" t="s">
        <v>343</v>
      </c>
      <c r="D7" s="439" t="s">
        <v>348</v>
      </c>
      <c r="E7" s="439" t="s">
        <v>353</v>
      </c>
      <c r="F7" s="414" t="s">
        <v>612</v>
      </c>
      <c r="G7" s="414" t="s">
        <v>617</v>
      </c>
      <c r="H7" s="414" t="s">
        <v>622</v>
      </c>
      <c r="I7" s="439" t="s">
        <v>632</v>
      </c>
      <c r="J7" s="439" t="s">
        <v>637</v>
      </c>
      <c r="K7" s="404" t="s">
        <v>631</v>
      </c>
      <c r="L7" s="405"/>
      <c r="M7" s="406"/>
    </row>
    <row r="8" spans="1:13">
      <c r="A8" s="77" t="s">
        <v>17</v>
      </c>
      <c r="B8" s="407"/>
      <c r="C8" s="405"/>
      <c r="D8" s="405"/>
      <c r="E8" s="415"/>
      <c r="F8" s="415"/>
      <c r="G8" s="405"/>
      <c r="H8" s="405"/>
      <c r="I8" s="405"/>
      <c r="J8" s="405"/>
      <c r="K8" s="405"/>
      <c r="L8" s="405"/>
      <c r="M8" s="406"/>
    </row>
    <row r="9" spans="1:13">
      <c r="A9" s="77" t="s">
        <v>18</v>
      </c>
      <c r="B9" s="407"/>
      <c r="C9" s="405"/>
      <c r="D9" s="405"/>
      <c r="E9" s="415"/>
      <c r="F9" s="415"/>
      <c r="G9" s="405"/>
      <c r="H9" s="405"/>
      <c r="I9" s="405"/>
      <c r="J9" s="405"/>
      <c r="K9" s="405"/>
      <c r="L9" s="405"/>
      <c r="M9" s="406"/>
    </row>
    <row r="10" spans="1:13" ht="17" thickBot="1">
      <c r="A10" s="77" t="s">
        <v>19</v>
      </c>
      <c r="B10" s="408"/>
      <c r="C10" s="409"/>
      <c r="D10" s="416"/>
      <c r="E10" s="416"/>
      <c r="F10" s="416"/>
      <c r="G10" s="409"/>
      <c r="H10" s="409"/>
      <c r="I10" s="409"/>
      <c r="J10" s="409"/>
      <c r="K10" s="409"/>
      <c r="L10" s="409"/>
      <c r="M10" s="410"/>
    </row>
    <row r="11" spans="1:13">
      <c r="A11" s="411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</row>
    <row r="12" spans="1:13">
      <c r="A12" s="121"/>
      <c r="B12" s="411" t="s">
        <v>608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1:13" ht="17" thickBot="1">
      <c r="A13" s="121"/>
      <c r="B13" s="411">
        <v>1</v>
      </c>
      <c r="C13" s="411">
        <v>2</v>
      </c>
      <c r="D13" s="411">
        <v>3</v>
      </c>
      <c r="E13" s="411">
        <v>4</v>
      </c>
      <c r="F13" s="411">
        <v>5</v>
      </c>
      <c r="G13" s="411">
        <v>6</v>
      </c>
      <c r="H13" s="411">
        <v>7</v>
      </c>
      <c r="I13" s="411">
        <v>8</v>
      </c>
      <c r="J13" s="411">
        <v>9</v>
      </c>
      <c r="K13" s="411">
        <v>10</v>
      </c>
      <c r="L13" s="411">
        <v>11</v>
      </c>
      <c r="M13" s="411">
        <v>12</v>
      </c>
    </row>
    <row r="14" spans="1:13">
      <c r="A14" s="411" t="s">
        <v>12</v>
      </c>
      <c r="B14" s="417">
        <v>10.950323974082073</v>
      </c>
      <c r="C14" s="418">
        <v>10.919477693144723</v>
      </c>
      <c r="D14" s="418">
        <v>12.023809523809524</v>
      </c>
      <c r="E14" s="418">
        <v>12.115384615384615</v>
      </c>
      <c r="F14" s="418">
        <v>11.621621621621621</v>
      </c>
      <c r="G14" s="419">
        <v>9.5014662756598245</v>
      </c>
      <c r="H14" s="419">
        <v>11.794871794871796</v>
      </c>
      <c r="I14" s="419">
        <v>9.0095846645367423</v>
      </c>
      <c r="J14" s="418">
        <v>13.263888888888889</v>
      </c>
      <c r="K14" s="418">
        <v>11.25</v>
      </c>
      <c r="L14" s="418">
        <v>12.4</v>
      </c>
      <c r="M14" s="420"/>
    </row>
    <row r="15" spans="1:13">
      <c r="A15" s="411" t="s">
        <v>13</v>
      </c>
      <c r="B15" s="421">
        <v>7.1218487394957988</v>
      </c>
      <c r="C15" s="422">
        <v>11.900826446280991</v>
      </c>
      <c r="D15" s="422">
        <v>11.975806451612904</v>
      </c>
      <c r="E15" s="422">
        <v>12.549019607843137</v>
      </c>
      <c r="F15" s="422">
        <v>12.549019607843137</v>
      </c>
      <c r="G15" s="423">
        <v>11.25</v>
      </c>
      <c r="H15" s="423">
        <v>12.983870967741936</v>
      </c>
      <c r="I15" s="423">
        <v>12.580645161290322</v>
      </c>
      <c r="J15" s="422">
        <v>13.30316742081448</v>
      </c>
      <c r="K15" s="422">
        <v>11.25</v>
      </c>
      <c r="L15" s="424"/>
      <c r="M15" s="425"/>
    </row>
    <row r="16" spans="1:13">
      <c r="A16" s="411" t="s">
        <v>14</v>
      </c>
      <c r="B16" s="421">
        <v>12.727272727272727</v>
      </c>
      <c r="C16" s="422">
        <v>9.9324324324324316</v>
      </c>
      <c r="D16" s="422">
        <v>11.59090909090909</v>
      </c>
      <c r="E16" s="422">
        <v>11.651785714285715</v>
      </c>
      <c r="F16" s="423">
        <v>8.9807383627608353</v>
      </c>
      <c r="G16" s="423">
        <v>9.8979591836734695</v>
      </c>
      <c r="H16" s="423">
        <v>9.6197991391678634</v>
      </c>
      <c r="I16" s="423">
        <v>12.448979591836736</v>
      </c>
      <c r="J16" s="422">
        <v>13.30316742081448</v>
      </c>
      <c r="K16" s="422">
        <v>13</v>
      </c>
      <c r="L16" s="424"/>
      <c r="M16" s="425"/>
    </row>
    <row r="17" spans="1:13">
      <c r="A17" s="411" t="s">
        <v>15</v>
      </c>
      <c r="B17" s="421">
        <v>10.733788395904437</v>
      </c>
      <c r="C17" s="422">
        <v>11.323529411764707</v>
      </c>
      <c r="D17" s="422">
        <v>11.495327102803738</v>
      </c>
      <c r="E17" s="422">
        <v>10.556872037914692</v>
      </c>
      <c r="F17" s="423">
        <v>7.3312883435582821</v>
      </c>
      <c r="G17" s="423">
        <v>11.227364185110664</v>
      </c>
      <c r="H17" s="423">
        <v>12.448979591836736</v>
      </c>
      <c r="I17" s="423">
        <v>12.832369942196532</v>
      </c>
      <c r="J17" s="422">
        <v>13.839009287925697</v>
      </c>
      <c r="K17" s="422">
        <v>13</v>
      </c>
      <c r="L17" s="424"/>
      <c r="M17" s="425"/>
    </row>
    <row r="18" spans="1:13">
      <c r="A18" s="411" t="s">
        <v>16</v>
      </c>
      <c r="B18" s="421">
        <v>10.719178082191782</v>
      </c>
      <c r="C18" s="422">
        <v>9.703389830508474</v>
      </c>
      <c r="D18" s="422">
        <v>10.454545454545453</v>
      </c>
      <c r="E18" s="422">
        <v>12.377622377622377</v>
      </c>
      <c r="F18" s="423">
        <v>10.098039215686274</v>
      </c>
      <c r="G18" s="423">
        <v>12.340425531914894</v>
      </c>
      <c r="H18" s="423">
        <v>11.559633027522935</v>
      </c>
      <c r="I18" s="422">
        <v>13.263888888888889</v>
      </c>
      <c r="J18" s="422">
        <v>13.839009287925697</v>
      </c>
      <c r="K18" s="422">
        <v>12.4</v>
      </c>
      <c r="L18" s="424"/>
      <c r="M18" s="425"/>
    </row>
    <row r="19" spans="1:13">
      <c r="A19" s="411" t="s">
        <v>17</v>
      </c>
      <c r="B19" s="426"/>
      <c r="C19" s="424"/>
      <c r="D19" s="424"/>
      <c r="E19" s="427"/>
      <c r="F19" s="427"/>
      <c r="G19" s="424"/>
      <c r="H19" s="424"/>
      <c r="I19" s="424"/>
      <c r="J19" s="424"/>
      <c r="K19" s="424"/>
      <c r="L19" s="424"/>
      <c r="M19" s="425"/>
    </row>
    <row r="20" spans="1:13">
      <c r="A20" s="411" t="s">
        <v>18</v>
      </c>
      <c r="B20" s="426"/>
      <c r="C20" s="424"/>
      <c r="D20" s="424"/>
      <c r="E20" s="427"/>
      <c r="F20" s="427"/>
      <c r="G20" s="424"/>
      <c r="H20" s="424"/>
      <c r="I20" s="424"/>
      <c r="J20" s="424"/>
      <c r="K20" s="424"/>
      <c r="L20" s="424"/>
      <c r="M20" s="425"/>
    </row>
    <row r="21" spans="1:13" ht="17" thickBot="1">
      <c r="A21" s="411" t="s">
        <v>19</v>
      </c>
      <c r="B21" s="428"/>
      <c r="C21" s="429"/>
      <c r="D21" s="430"/>
      <c r="E21" s="430"/>
      <c r="F21" s="430"/>
      <c r="G21" s="429"/>
      <c r="H21" s="429"/>
      <c r="I21" s="429"/>
      <c r="J21" s="429"/>
      <c r="K21" s="429"/>
      <c r="L21" s="429"/>
      <c r="M21" s="431"/>
    </row>
    <row r="22" spans="1:13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</row>
    <row r="23" spans="1:13">
      <c r="A23" s="121"/>
      <c r="B23" s="411" t="s">
        <v>609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</row>
    <row r="24" spans="1:13" ht="17" thickBot="1">
      <c r="A24" s="77"/>
      <c r="B24" s="77">
        <v>1</v>
      </c>
      <c r="C24" s="77">
        <v>2</v>
      </c>
      <c r="D24" s="77">
        <v>3</v>
      </c>
      <c r="E24" s="77">
        <v>4</v>
      </c>
      <c r="F24" s="77">
        <v>5</v>
      </c>
      <c r="G24" s="77">
        <v>6</v>
      </c>
      <c r="H24" s="77">
        <v>7</v>
      </c>
      <c r="I24" s="77">
        <v>8</v>
      </c>
      <c r="J24" s="77">
        <v>9</v>
      </c>
      <c r="K24" s="77">
        <v>10</v>
      </c>
      <c r="L24" s="77">
        <v>11</v>
      </c>
      <c r="M24" s="77">
        <v>12</v>
      </c>
    </row>
    <row r="25" spans="1:13">
      <c r="A25" s="77" t="s">
        <v>12</v>
      </c>
      <c r="B25" s="432">
        <v>4.0496760259179272</v>
      </c>
      <c r="C25" s="433">
        <v>4.0805223068552774</v>
      </c>
      <c r="D25" s="433">
        <v>2.9761904761904763</v>
      </c>
      <c r="E25" s="433">
        <v>2.8846153846153846</v>
      </c>
      <c r="F25" s="433">
        <v>3.3783783783783785</v>
      </c>
      <c r="G25" s="433">
        <v>5.4985337243401755</v>
      </c>
      <c r="H25" s="433">
        <v>3.2051282051282053</v>
      </c>
      <c r="I25" s="433">
        <v>5.9904153354632586</v>
      </c>
      <c r="J25" s="433">
        <v>1.7361111111111112</v>
      </c>
      <c r="K25" s="433">
        <v>3.75</v>
      </c>
      <c r="L25" s="433">
        <v>2.6</v>
      </c>
      <c r="M25" s="420"/>
    </row>
    <row r="26" spans="1:13">
      <c r="A26" s="77" t="s">
        <v>13</v>
      </c>
      <c r="B26" s="434">
        <v>7.8781512605042012</v>
      </c>
      <c r="C26" s="435">
        <v>3.0991735537190084</v>
      </c>
      <c r="D26" s="435">
        <v>3.024193548387097</v>
      </c>
      <c r="E26" s="435">
        <v>2.4509803921568629</v>
      </c>
      <c r="F26" s="435">
        <v>2.4509803921568629</v>
      </c>
      <c r="G26" s="435">
        <v>3.75</v>
      </c>
      <c r="H26" s="435">
        <v>2.0161290322580645</v>
      </c>
      <c r="I26" s="435">
        <v>2.4193548387096775</v>
      </c>
      <c r="J26" s="435">
        <v>1.6968325791855203</v>
      </c>
      <c r="K26" s="435">
        <v>3.75</v>
      </c>
      <c r="L26" s="424"/>
      <c r="M26" s="425"/>
    </row>
    <row r="27" spans="1:13">
      <c r="A27" s="77" t="s">
        <v>14</v>
      </c>
      <c r="B27" s="434">
        <v>2.2727272727272729</v>
      </c>
      <c r="C27" s="435">
        <v>5.0675675675675675</v>
      </c>
      <c r="D27" s="435">
        <v>3.4090909090909092</v>
      </c>
      <c r="E27" s="435">
        <v>3.3482142857142856</v>
      </c>
      <c r="F27" s="435">
        <v>6.0192616372391656</v>
      </c>
      <c r="G27" s="435">
        <v>5.1020408163265305</v>
      </c>
      <c r="H27" s="435">
        <v>5.3802008608321374</v>
      </c>
      <c r="I27" s="435">
        <v>2.5510204081632653</v>
      </c>
      <c r="J27" s="435">
        <v>1.6968325791855203</v>
      </c>
      <c r="K27" s="435">
        <v>2</v>
      </c>
      <c r="L27" s="424"/>
      <c r="M27" s="425"/>
    </row>
    <row r="28" spans="1:13">
      <c r="A28" s="77" t="s">
        <v>15</v>
      </c>
      <c r="B28" s="434">
        <v>4.2662116040955631</v>
      </c>
      <c r="C28" s="435">
        <v>3.6764705882352939</v>
      </c>
      <c r="D28" s="435">
        <v>3.5046728971962615</v>
      </c>
      <c r="E28" s="435">
        <v>4.4431279620853079</v>
      </c>
      <c r="F28" s="435">
        <v>7.6687116564417179</v>
      </c>
      <c r="G28" s="435">
        <v>3.7726358148893357</v>
      </c>
      <c r="H28" s="435">
        <v>2.5510204081632653</v>
      </c>
      <c r="I28" s="435">
        <v>2.1676300578034682</v>
      </c>
      <c r="J28" s="435">
        <v>1.1609907120743035</v>
      </c>
      <c r="K28" s="435">
        <v>2</v>
      </c>
      <c r="L28" s="424"/>
      <c r="M28" s="425"/>
    </row>
    <row r="29" spans="1:13">
      <c r="A29" s="77" t="s">
        <v>16</v>
      </c>
      <c r="B29" s="434">
        <v>4.2808219178082192</v>
      </c>
      <c r="C29" s="435">
        <v>5.296610169491526</v>
      </c>
      <c r="D29" s="435">
        <v>4.5454545454545459</v>
      </c>
      <c r="E29" s="435">
        <v>2.6223776223776225</v>
      </c>
      <c r="F29" s="435">
        <v>4.9019607843137258</v>
      </c>
      <c r="G29" s="435">
        <v>2.6595744680851063</v>
      </c>
      <c r="H29" s="435">
        <v>3.4403669724770642</v>
      </c>
      <c r="I29" s="435">
        <v>1.7361111111111112</v>
      </c>
      <c r="J29" s="435">
        <v>1.1609907120743035</v>
      </c>
      <c r="K29" s="435">
        <v>2.6</v>
      </c>
      <c r="L29" s="424"/>
      <c r="M29" s="425"/>
    </row>
    <row r="30" spans="1:13">
      <c r="A30" s="77" t="s">
        <v>17</v>
      </c>
      <c r="B30" s="426"/>
      <c r="C30" s="424"/>
      <c r="D30" s="424"/>
      <c r="E30" s="427"/>
      <c r="F30" s="427"/>
      <c r="G30" s="424"/>
      <c r="H30" s="424"/>
      <c r="I30" s="424"/>
      <c r="J30" s="424"/>
      <c r="K30" s="424"/>
      <c r="L30" s="424"/>
      <c r="M30" s="425"/>
    </row>
    <row r="31" spans="1:13">
      <c r="A31" s="77" t="s">
        <v>18</v>
      </c>
      <c r="B31" s="426"/>
      <c r="C31" s="424"/>
      <c r="D31" s="424"/>
      <c r="E31" s="427"/>
      <c r="F31" s="427"/>
      <c r="G31" s="424"/>
      <c r="H31" s="424"/>
      <c r="I31" s="424"/>
      <c r="J31" s="424"/>
      <c r="K31" s="424"/>
      <c r="L31" s="424"/>
      <c r="M31" s="425"/>
    </row>
    <row r="32" spans="1:13" ht="17" thickBot="1">
      <c r="A32" s="77" t="s">
        <v>19</v>
      </c>
      <c r="B32" s="428"/>
      <c r="C32" s="429"/>
      <c r="D32" s="430"/>
      <c r="E32" s="430"/>
      <c r="F32" s="430"/>
      <c r="G32" s="429"/>
      <c r="H32" s="429"/>
      <c r="I32" s="429"/>
      <c r="J32" s="429"/>
      <c r="K32" s="429"/>
      <c r="L32" s="429"/>
      <c r="M32" s="43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C6C2-2D12-B144-AD4D-240BB8008D61}">
  <sheetPr>
    <pageSetUpPr fitToPage="1"/>
  </sheetPr>
  <dimension ref="A1:AC33"/>
  <sheetViews>
    <sheetView workbookViewId="0">
      <selection activeCell="N27" sqref="N27"/>
    </sheetView>
  </sheetViews>
  <sheetFormatPr baseColWidth="10" defaultColWidth="10.7109375" defaultRowHeight="16"/>
  <cols>
    <col min="1" max="1" width="2.140625" style="107" bestFit="1" customWidth="1"/>
    <col min="2" max="10" width="7.42578125" style="107" bestFit="1" customWidth="1"/>
    <col min="11" max="13" width="8.42578125" style="107" bestFit="1" customWidth="1"/>
    <col min="14" max="14" width="12.42578125" style="107" customWidth="1"/>
    <col min="15" max="15" width="11.85546875" style="107" customWidth="1"/>
    <col min="16" max="16" width="7.5703125" style="107" customWidth="1"/>
    <col min="17" max="17" width="14.42578125" style="107" customWidth="1"/>
    <col min="18" max="18" width="2.5703125" style="107" customWidth="1"/>
    <col min="19" max="19" width="11.85546875" style="107" bestFit="1" customWidth="1"/>
    <col min="20" max="20" width="7.42578125" style="107" customWidth="1"/>
    <col min="21" max="21" width="12.5703125" style="107" customWidth="1"/>
    <col min="22" max="22" width="13.5703125" style="107" customWidth="1"/>
    <col min="23" max="23" width="9.7109375" style="107" customWidth="1"/>
    <col min="24" max="24" width="10" style="107" customWidth="1"/>
    <col min="25" max="25" width="9.5703125" style="107" bestFit="1" customWidth="1"/>
    <col min="26" max="26" width="3.42578125" style="107" customWidth="1"/>
    <col min="27" max="27" width="12.28515625" style="107" customWidth="1"/>
    <col min="28" max="28" width="12" style="107" customWidth="1"/>
    <col min="29" max="16384" width="10.7109375" style="107"/>
  </cols>
  <sheetData>
    <row r="1" spans="1:29">
      <c r="A1" s="175"/>
      <c r="B1" s="167" t="s">
        <v>62</v>
      </c>
      <c r="C1" s="167" t="s">
        <v>63</v>
      </c>
      <c r="D1" s="167" t="s">
        <v>64</v>
      </c>
      <c r="E1" s="167" t="s">
        <v>65</v>
      </c>
      <c r="F1" s="167" t="s">
        <v>66</v>
      </c>
      <c r="G1" s="167" t="s">
        <v>67</v>
      </c>
      <c r="H1" s="167" t="s">
        <v>68</v>
      </c>
      <c r="I1" s="167" t="s">
        <v>69</v>
      </c>
      <c r="J1" s="167" t="s">
        <v>70</v>
      </c>
      <c r="K1" s="167" t="s">
        <v>71</v>
      </c>
      <c r="L1" s="167" t="s">
        <v>72</v>
      </c>
      <c r="M1" s="167" t="s">
        <v>73</v>
      </c>
      <c r="N1" s="163"/>
    </row>
    <row r="2" spans="1:29" ht="17" thickBot="1">
      <c r="A2" s="163"/>
      <c r="B2" s="165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>
        <v>8</v>
      </c>
      <c r="J2" s="165">
        <v>9</v>
      </c>
      <c r="K2" s="165">
        <v>10</v>
      </c>
      <c r="L2" s="165">
        <v>11</v>
      </c>
      <c r="M2" s="165">
        <v>12</v>
      </c>
      <c r="N2" s="174"/>
    </row>
    <row r="3" spans="1:29">
      <c r="A3" s="166" t="s">
        <v>12</v>
      </c>
      <c r="B3" s="106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4"/>
      <c r="N3" s="167" t="s">
        <v>74</v>
      </c>
      <c r="S3" s="238" t="s">
        <v>219</v>
      </c>
      <c r="T3" s="121">
        <f>COUNTIF(B3:M10,"*")</f>
        <v>0</v>
      </c>
    </row>
    <row r="4" spans="1:29">
      <c r="A4" s="166" t="s">
        <v>13</v>
      </c>
      <c r="B4" s="102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3"/>
      <c r="N4" s="167" t="s">
        <v>75</v>
      </c>
      <c r="S4" s="238" t="s">
        <v>220</v>
      </c>
      <c r="T4" s="121">
        <f>COUNTIF(B3:B10,"*")</f>
        <v>0</v>
      </c>
    </row>
    <row r="5" spans="1:29">
      <c r="A5" s="166" t="s">
        <v>14</v>
      </c>
      <c r="B5" s="102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3"/>
      <c r="N5" s="167" t="s">
        <v>76</v>
      </c>
      <c r="S5" s="238" t="s">
        <v>221</v>
      </c>
      <c r="T5" s="121">
        <f>COUNTIF(B3:M3,"*")</f>
        <v>0</v>
      </c>
    </row>
    <row r="6" spans="1:29">
      <c r="A6" s="166" t="s">
        <v>15</v>
      </c>
      <c r="B6" s="102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3"/>
      <c r="N6" s="167" t="s">
        <v>77</v>
      </c>
    </row>
    <row r="7" spans="1:29">
      <c r="A7" s="166" t="s">
        <v>16</v>
      </c>
      <c r="B7" s="102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3"/>
      <c r="N7" s="167" t="s">
        <v>78</v>
      </c>
    </row>
    <row r="8" spans="1:29">
      <c r="A8" s="166" t="s">
        <v>17</v>
      </c>
      <c r="B8" s="102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3"/>
      <c r="N8" s="167" t="s">
        <v>79</v>
      </c>
    </row>
    <row r="9" spans="1:29">
      <c r="A9" s="166" t="s">
        <v>18</v>
      </c>
      <c r="B9" s="102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0"/>
      <c r="N9" s="167" t="s">
        <v>80</v>
      </c>
    </row>
    <row r="10" spans="1:29" ht="17" thickBot="1">
      <c r="A10" s="166" t="s">
        <v>19</v>
      </c>
      <c r="B10" s="226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8"/>
      <c r="N10" s="167"/>
    </row>
    <row r="11" spans="1:29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</row>
    <row r="12" spans="1:29">
      <c r="A12" s="163"/>
      <c r="B12" s="99"/>
      <c r="C12" s="164"/>
      <c r="D12" s="163"/>
      <c r="E12" s="163"/>
      <c r="F12" s="163"/>
      <c r="G12" s="163"/>
      <c r="H12" s="163"/>
      <c r="I12" s="163"/>
      <c r="J12" s="163"/>
      <c r="K12" s="163"/>
      <c r="L12" s="163"/>
      <c r="M12" s="166" t="s">
        <v>81</v>
      </c>
      <c r="N12" s="165">
        <v>1</v>
      </c>
    </row>
    <row r="13" spans="1:29" ht="17" thickBot="1">
      <c r="A13" s="163"/>
      <c r="B13" s="99"/>
      <c r="C13" s="164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2" t="s">
        <v>10</v>
      </c>
      <c r="P13" s="108"/>
      <c r="Q13" s="108"/>
      <c r="R13" s="108"/>
      <c r="S13" s="120" t="s">
        <v>11</v>
      </c>
      <c r="T13" s="109"/>
      <c r="U13" s="109"/>
      <c r="V13" s="109"/>
      <c r="W13" s="108"/>
      <c r="X13" s="108"/>
      <c r="Y13" s="108"/>
      <c r="Z13" s="108"/>
      <c r="AA13" s="108"/>
      <c r="AB13" s="108"/>
      <c r="AC13" s="108"/>
    </row>
    <row r="14" spans="1:29" ht="50" customHeight="1" thickBot="1">
      <c r="O14" s="161" t="s">
        <v>20</v>
      </c>
      <c r="P14" s="136" t="s">
        <v>21</v>
      </c>
      <c r="Q14" s="118" t="str">
        <f>"Total Volume (uL) "&amp;T3&amp;" rxn + 10% error"</f>
        <v>Total Volume (uL) 0 rxn + 10% error</v>
      </c>
      <c r="R14" s="108"/>
      <c r="S14" s="160" t="s">
        <v>20</v>
      </c>
      <c r="T14" s="159" t="s">
        <v>21</v>
      </c>
      <c r="U14" s="159" t="str">
        <f>"Total Vol (uL)
"&amp;T4&amp;" rxn+10% error"</f>
        <v>Total Vol (uL)
0 rxn+10% error</v>
      </c>
      <c r="V14" s="158" t="str">
        <f>$T$5 &amp; " MM (+error)"</f>
        <v>0 MM (+error)</v>
      </c>
      <c r="W14" s="108"/>
      <c r="X14" s="108"/>
      <c r="Y14" s="108"/>
      <c r="Z14" s="108"/>
      <c r="AA14" s="108"/>
      <c r="AB14" s="108"/>
      <c r="AC14" s="108"/>
    </row>
    <row r="15" spans="1:29" ht="48">
      <c r="O15" s="157" t="s">
        <v>24</v>
      </c>
      <c r="P15" s="156">
        <v>0.6</v>
      </c>
      <c r="Q15" s="155">
        <f>P15*$T$3*1.1</f>
        <v>0</v>
      </c>
      <c r="R15" s="108"/>
      <c r="S15" s="154" t="s">
        <v>36</v>
      </c>
      <c r="T15" s="153">
        <v>2</v>
      </c>
      <c r="U15" s="153">
        <f>(T15*$T$4*1.1)</f>
        <v>0</v>
      </c>
      <c r="V15" s="152">
        <f>U15*$T$5*1.1</f>
        <v>0</v>
      </c>
      <c r="W15" s="108"/>
      <c r="X15" s="108"/>
      <c r="Y15" s="108"/>
      <c r="Z15" s="108"/>
      <c r="AA15" s="108"/>
      <c r="AB15" s="108"/>
      <c r="AC15" s="108"/>
    </row>
    <row r="16" spans="1:29">
      <c r="O16" s="150" t="s">
        <v>26</v>
      </c>
      <c r="P16" s="149">
        <v>0.4</v>
      </c>
      <c r="Q16" s="148">
        <f>P16*$T$3*1.1</f>
        <v>0</v>
      </c>
      <c r="R16" s="108"/>
      <c r="S16" s="115" t="s">
        <v>231</v>
      </c>
      <c r="T16" s="151">
        <v>1</v>
      </c>
      <c r="U16" s="153">
        <f>(T16*$T$4*1.1)</f>
        <v>0</v>
      </c>
      <c r="V16" s="152">
        <f t="shared" ref="V16:V17" si="0">U16*$T$5*1.1</f>
        <v>0</v>
      </c>
      <c r="W16" s="108"/>
      <c r="X16" s="108"/>
      <c r="Y16" s="108"/>
      <c r="Z16" s="108"/>
      <c r="AA16" s="108"/>
      <c r="AB16" s="108"/>
      <c r="AC16" s="108"/>
    </row>
    <row r="17" spans="14:29" ht="17" thickBot="1">
      <c r="O17" s="150" t="s">
        <v>28</v>
      </c>
      <c r="P17" s="149">
        <v>0.6</v>
      </c>
      <c r="Q17" s="148">
        <f>P17*$T$3*1.1</f>
        <v>0</v>
      </c>
      <c r="R17" s="108"/>
      <c r="S17" s="147" t="s">
        <v>38</v>
      </c>
      <c r="T17" s="146">
        <v>1</v>
      </c>
      <c r="U17" s="153">
        <f>(T17*$T$4*1.1)</f>
        <v>0</v>
      </c>
      <c r="V17" s="152">
        <f t="shared" si="0"/>
        <v>0</v>
      </c>
      <c r="W17" s="108"/>
      <c r="X17" s="108"/>
      <c r="Y17" s="108"/>
      <c r="Z17" s="108"/>
      <c r="AA17" s="108"/>
      <c r="AB17" s="108"/>
      <c r="AC17" s="108"/>
    </row>
    <row r="18" spans="14:29" ht="17" thickBot="1">
      <c r="O18" s="145" t="s">
        <v>30</v>
      </c>
      <c r="P18" s="144">
        <v>0.4</v>
      </c>
      <c r="Q18" s="143">
        <f>P18*$T$3*1.1</f>
        <v>0</v>
      </c>
      <c r="R18" s="108"/>
      <c r="S18" s="142" t="s">
        <v>31</v>
      </c>
      <c r="T18" s="141">
        <f>SUM(T15:T17)</f>
        <v>4</v>
      </c>
      <c r="U18" s="141">
        <f>SUM(U15:U17)</f>
        <v>0</v>
      </c>
      <c r="V18" s="234">
        <f>SUM(V15:V17)</f>
        <v>0</v>
      </c>
      <c r="W18" s="108"/>
      <c r="X18" s="108"/>
      <c r="Y18" s="108"/>
      <c r="Z18" s="108"/>
      <c r="AA18" s="108"/>
      <c r="AB18" s="108"/>
      <c r="AC18" s="108"/>
    </row>
    <row r="19" spans="14:29" ht="17" thickBot="1">
      <c r="O19" s="140" t="s">
        <v>31</v>
      </c>
      <c r="P19" s="139">
        <f>SUM(P15:P18)</f>
        <v>2</v>
      </c>
      <c r="Q19" s="138">
        <f>SUM(Q15:Q18)</f>
        <v>0</v>
      </c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</row>
    <row r="20" spans="14:29" ht="17" thickBot="1">
      <c r="O20" s="137"/>
      <c r="P20" s="137"/>
      <c r="Q20" s="137"/>
      <c r="R20" s="108"/>
      <c r="S20" s="120" t="s">
        <v>11</v>
      </c>
      <c r="T20" s="109"/>
      <c r="U20" s="109"/>
      <c r="V20" s="109"/>
      <c r="W20" s="120" t="s">
        <v>11</v>
      </c>
      <c r="X20" s="109"/>
      <c r="Y20" s="109"/>
      <c r="Z20" s="109"/>
      <c r="AA20" s="120" t="s">
        <v>11</v>
      </c>
      <c r="AB20" s="109"/>
      <c r="AC20" s="108"/>
    </row>
    <row r="21" spans="14:29" ht="48" customHeight="1" thickBot="1">
      <c r="N21" s="121"/>
      <c r="S21" s="119" t="s">
        <v>22</v>
      </c>
      <c r="T21" s="136" t="s">
        <v>21</v>
      </c>
      <c r="U21" s="118" t="s">
        <v>23</v>
      </c>
      <c r="V21" s="135"/>
      <c r="W21" s="119" t="s">
        <v>32</v>
      </c>
      <c r="X21" s="136" t="s">
        <v>21</v>
      </c>
      <c r="Y21" s="118" t="s">
        <v>23</v>
      </c>
      <c r="Z21" s="135"/>
      <c r="AA21" s="119" t="s">
        <v>20</v>
      </c>
      <c r="AB21" s="118" t="s">
        <v>21</v>
      </c>
      <c r="AC21" s="108"/>
    </row>
    <row r="22" spans="14:29">
      <c r="N22" s="121"/>
      <c r="S22" s="134" t="s">
        <v>25</v>
      </c>
      <c r="T22" s="133">
        <v>0.5</v>
      </c>
      <c r="U22" s="132">
        <f>T22*$T$4*1.1*$T$5*1.1*1.1</f>
        <v>0</v>
      </c>
      <c r="V22" s="128"/>
      <c r="W22" s="134" t="s">
        <v>33</v>
      </c>
      <c r="X22" s="133">
        <v>0.5</v>
      </c>
      <c r="Y22" s="132">
        <f>X22*$T$4*1.1</f>
        <v>0</v>
      </c>
      <c r="Z22" s="128"/>
      <c r="AA22" s="117" t="s">
        <v>34</v>
      </c>
      <c r="AB22" s="116">
        <v>15</v>
      </c>
      <c r="AC22" s="108"/>
    </row>
    <row r="23" spans="14:29" ht="49" thickBot="1">
      <c r="N23" s="121"/>
      <c r="S23" s="131" t="s">
        <v>27</v>
      </c>
      <c r="T23" s="130">
        <v>0.5</v>
      </c>
      <c r="U23" s="129">
        <f>T23*$T$4*1.1*$T$5*1.1*1.1</f>
        <v>0</v>
      </c>
      <c r="V23" s="128"/>
      <c r="W23" s="131" t="s">
        <v>35</v>
      </c>
      <c r="X23" s="130">
        <v>0.5</v>
      </c>
      <c r="Y23" s="129">
        <f>X23*$T$4*1.1</f>
        <v>0</v>
      </c>
      <c r="Z23" s="128"/>
      <c r="AA23" s="127" t="s">
        <v>36</v>
      </c>
      <c r="AB23" s="114">
        <v>2</v>
      </c>
      <c r="AC23" s="108"/>
    </row>
    <row r="24" spans="14:29" ht="17" thickBot="1">
      <c r="N24" s="121"/>
      <c r="S24" s="126" t="s">
        <v>29</v>
      </c>
      <c r="T24" s="125">
        <v>1</v>
      </c>
      <c r="U24" s="124">
        <f>SUM(U22:U23)</f>
        <v>0</v>
      </c>
      <c r="V24" s="123"/>
      <c r="W24" s="126" t="s">
        <v>37</v>
      </c>
      <c r="X24" s="125">
        <v>1</v>
      </c>
      <c r="Y24" s="124">
        <f>SUM(Y22:Y23)</f>
        <v>0</v>
      </c>
      <c r="Z24" s="123"/>
      <c r="AA24" s="115" t="s">
        <v>231</v>
      </c>
      <c r="AB24" s="114">
        <v>1</v>
      </c>
      <c r="AC24" s="108"/>
    </row>
    <row r="25" spans="14:29">
      <c r="N25" s="121"/>
      <c r="S25" s="109"/>
      <c r="W25" s="122" t="s">
        <v>82</v>
      </c>
      <c r="Y25" s="109"/>
      <c r="Z25" s="109"/>
      <c r="AA25" s="115" t="s">
        <v>232</v>
      </c>
      <c r="AB25" s="114">
        <v>1</v>
      </c>
      <c r="AC25" s="108"/>
    </row>
    <row r="26" spans="14:29" ht="17" thickBot="1">
      <c r="N26" s="121"/>
      <c r="U26" s="120" t="s">
        <v>11</v>
      </c>
      <c r="V26" s="109"/>
      <c r="AA26" s="113" t="s">
        <v>38</v>
      </c>
      <c r="AB26" s="112">
        <v>1</v>
      </c>
      <c r="AC26" s="108"/>
    </row>
    <row r="27" spans="14:29" ht="65" thickBot="1">
      <c r="N27" s="121"/>
      <c r="O27" s="120"/>
      <c r="P27" s="120"/>
      <c r="Q27" s="109"/>
      <c r="R27" s="109"/>
      <c r="S27" s="109"/>
      <c r="T27" s="109"/>
      <c r="U27" s="119" t="s">
        <v>83</v>
      </c>
      <c r="V27" s="118" t="str">
        <f>"Total Vol (uL) "&amp;
$T$4&amp;" rxn + 10% error"</f>
        <v>Total Vol (uL) 0 rxn + 10% error</v>
      </c>
      <c r="AA27" s="111" t="s">
        <v>31</v>
      </c>
      <c r="AB27" s="110">
        <f>SUM(AB22:AB26)</f>
        <v>20</v>
      </c>
      <c r="AC27" s="108"/>
    </row>
    <row r="28" spans="14:29">
      <c r="U28" s="117" t="s">
        <v>84</v>
      </c>
      <c r="V28" s="116">
        <f>T18*$T$4*1.1</f>
        <v>0</v>
      </c>
      <c r="AA28" s="109"/>
      <c r="AB28" s="109"/>
    </row>
    <row r="29" spans="14:29">
      <c r="U29" s="115" t="s">
        <v>232</v>
      </c>
      <c r="V29" s="114">
        <f>AB25*$T$4*1.1</f>
        <v>0</v>
      </c>
    </row>
    <row r="30" spans="14:29" ht="17" thickBot="1">
      <c r="U30" s="113" t="s">
        <v>34</v>
      </c>
      <c r="V30" s="112">
        <f>AB22*$T$4*1.1</f>
        <v>0</v>
      </c>
    </row>
    <row r="31" spans="14:29" ht="17" thickBot="1">
      <c r="U31" s="111" t="s">
        <v>31</v>
      </c>
      <c r="V31" s="110">
        <f>SUM(V28:V30)</f>
        <v>0</v>
      </c>
    </row>
    <row r="32" spans="14:29">
      <c r="U32" s="108"/>
      <c r="V32" s="108"/>
      <c r="AC32" s="109"/>
    </row>
    <row r="33" spans="16:29">
      <c r="P33" s="109"/>
      <c r="Q33" s="109"/>
      <c r="R33" s="109"/>
      <c r="S33" s="109"/>
      <c r="T33" s="109"/>
      <c r="U33" s="108" t="s">
        <v>85</v>
      </c>
      <c r="V33" s="108"/>
      <c r="AA33" s="109"/>
      <c r="AB33" s="109"/>
      <c r="AC33" s="108"/>
    </row>
  </sheetData>
  <pageMargins left="0.7" right="0.7" top="0.75" bottom="0.75" header="0.3" footer="0.3"/>
  <pageSetup scale="4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0EC6-9411-6A49-848A-99F53320AD61}">
  <sheetPr>
    <pageSetUpPr fitToPage="1"/>
  </sheetPr>
  <dimension ref="A1:AB33"/>
  <sheetViews>
    <sheetView workbookViewId="0">
      <selection activeCell="B3" sqref="B3:M10"/>
    </sheetView>
  </sheetViews>
  <sheetFormatPr baseColWidth="10" defaultColWidth="10.7109375" defaultRowHeight="16"/>
  <cols>
    <col min="1" max="1" width="2.140625" style="91" bestFit="1" customWidth="1"/>
    <col min="2" max="10" width="7.42578125" style="91" bestFit="1" customWidth="1"/>
    <col min="11" max="13" width="8.42578125" style="91" bestFit="1" customWidth="1"/>
    <col min="14" max="14" width="12.42578125" style="91" customWidth="1"/>
    <col min="15" max="15" width="11.85546875" style="91" customWidth="1"/>
    <col min="16" max="16" width="7.5703125" style="91" customWidth="1"/>
    <col min="17" max="17" width="14.42578125" style="91" customWidth="1"/>
    <col min="18" max="18" width="2.5703125" style="91" customWidth="1"/>
    <col min="19" max="19" width="11.85546875" style="91" bestFit="1" customWidth="1"/>
    <col min="20" max="20" width="7.42578125" style="91" customWidth="1"/>
    <col min="21" max="21" width="12.85546875" style="91" customWidth="1"/>
    <col min="22" max="22" width="13.5703125" style="91" customWidth="1"/>
    <col min="23" max="23" width="9.7109375" style="91" bestFit="1" customWidth="1"/>
    <col min="24" max="25" width="7.7109375" style="91" bestFit="1" customWidth="1"/>
    <col min="26" max="26" width="3.42578125" style="91" customWidth="1"/>
    <col min="27" max="27" width="12.28515625" style="91" customWidth="1"/>
    <col min="28" max="28" width="10.5703125" style="91" bestFit="1" customWidth="1"/>
    <col min="29" max="16384" width="10.7109375" style="91"/>
  </cols>
  <sheetData>
    <row r="1" spans="1:28">
      <c r="A1" s="175"/>
      <c r="B1" s="167" t="s">
        <v>62</v>
      </c>
      <c r="C1" s="167" t="s">
        <v>63</v>
      </c>
      <c r="D1" s="167" t="s">
        <v>64</v>
      </c>
      <c r="E1" s="167" t="s">
        <v>65</v>
      </c>
      <c r="F1" s="167" t="s">
        <v>66</v>
      </c>
      <c r="G1" s="167" t="s">
        <v>67</v>
      </c>
      <c r="H1" s="167" t="s">
        <v>68</v>
      </c>
      <c r="I1" s="167" t="s">
        <v>69</v>
      </c>
      <c r="J1" s="167" t="s">
        <v>70</v>
      </c>
      <c r="K1" s="167" t="s">
        <v>71</v>
      </c>
      <c r="L1" s="167" t="s">
        <v>72</v>
      </c>
      <c r="M1" s="167" t="s">
        <v>73</v>
      </c>
      <c r="N1" s="163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 spans="1:28" ht="17" thickBot="1">
      <c r="A2" s="163"/>
      <c r="B2" s="165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>
        <v>8</v>
      </c>
      <c r="J2" s="165">
        <v>9</v>
      </c>
      <c r="K2" s="165">
        <v>10</v>
      </c>
      <c r="L2" s="165">
        <v>11</v>
      </c>
      <c r="M2" s="165">
        <v>12</v>
      </c>
      <c r="N2" s="174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 spans="1:28">
      <c r="A3" s="166" t="s">
        <v>12</v>
      </c>
      <c r="B3" s="173"/>
      <c r="C3" s="171"/>
      <c r="D3" s="172"/>
      <c r="E3" s="171"/>
      <c r="F3" s="171"/>
      <c r="G3" s="171"/>
      <c r="H3" s="171"/>
      <c r="I3" s="171"/>
      <c r="J3" s="171"/>
      <c r="K3" s="171"/>
      <c r="L3" s="171"/>
      <c r="M3" s="170"/>
      <c r="N3" s="167" t="s">
        <v>74</v>
      </c>
      <c r="O3" s="107"/>
      <c r="P3" s="107"/>
      <c r="Q3" s="107"/>
      <c r="R3" s="107"/>
      <c r="S3" s="238" t="s">
        <v>219</v>
      </c>
      <c r="T3" s="121">
        <f>COUNTIF(B3:M10,"*")</f>
        <v>0</v>
      </c>
      <c r="U3" s="107"/>
      <c r="V3" s="107"/>
      <c r="W3" s="107"/>
      <c r="X3" s="107"/>
      <c r="Y3" s="107"/>
      <c r="Z3" s="107"/>
      <c r="AA3" s="107"/>
      <c r="AB3" s="107"/>
    </row>
    <row r="4" spans="1:28">
      <c r="A4" s="166" t="s">
        <v>13</v>
      </c>
      <c r="B4" s="169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68"/>
      <c r="N4" s="167" t="s">
        <v>75</v>
      </c>
      <c r="O4" s="107"/>
      <c r="P4" s="107"/>
      <c r="Q4" s="107"/>
      <c r="R4" s="107"/>
      <c r="S4" s="238" t="s">
        <v>220</v>
      </c>
      <c r="T4" s="121">
        <f>COUNTIF(B3:B10,"*")</f>
        <v>0</v>
      </c>
      <c r="U4" s="107"/>
      <c r="V4" s="107"/>
      <c r="W4" s="107"/>
      <c r="X4" s="107"/>
      <c r="Y4" s="107"/>
      <c r="Z4" s="107"/>
      <c r="AA4" s="107"/>
      <c r="AB4" s="107"/>
    </row>
    <row r="5" spans="1:28">
      <c r="A5" s="166" t="s">
        <v>14</v>
      </c>
      <c r="B5" s="16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68"/>
      <c r="N5" s="167" t="s">
        <v>76</v>
      </c>
      <c r="O5" s="107"/>
      <c r="P5" s="107"/>
      <c r="Q5" s="107"/>
      <c r="R5" s="107"/>
      <c r="S5" s="238" t="s">
        <v>221</v>
      </c>
      <c r="T5" s="121">
        <f>COUNTIF(B3:M3,"*")</f>
        <v>0</v>
      </c>
      <c r="U5" s="107"/>
      <c r="V5" s="107"/>
      <c r="W5" s="107"/>
      <c r="X5" s="107"/>
      <c r="Y5" s="107"/>
      <c r="Z5" s="107"/>
      <c r="AA5" s="107"/>
      <c r="AB5" s="107"/>
    </row>
    <row r="6" spans="1:28">
      <c r="A6" s="166" t="s">
        <v>15</v>
      </c>
      <c r="B6" s="169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68"/>
      <c r="N6" s="167" t="s">
        <v>77</v>
      </c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</row>
    <row r="7" spans="1:28">
      <c r="A7" s="166" t="s">
        <v>16</v>
      </c>
      <c r="B7" s="169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68"/>
      <c r="N7" s="167" t="s">
        <v>78</v>
      </c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</row>
    <row r="8" spans="1:28">
      <c r="A8" s="166" t="s">
        <v>17</v>
      </c>
      <c r="B8" s="169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68"/>
      <c r="N8" s="167" t="s">
        <v>79</v>
      </c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</row>
    <row r="9" spans="1:28">
      <c r="A9" s="166" t="s">
        <v>18</v>
      </c>
      <c r="B9" s="169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68"/>
      <c r="N9" s="167" t="s">
        <v>80</v>
      </c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</row>
    <row r="10" spans="1:28" ht="17" thickBot="1">
      <c r="A10" s="166" t="s">
        <v>19</v>
      </c>
      <c r="B10" s="229"/>
      <c r="C10" s="230"/>
      <c r="D10" s="230"/>
      <c r="E10" s="230"/>
      <c r="F10" s="230"/>
      <c r="G10" s="230"/>
      <c r="H10" s="230"/>
      <c r="I10" s="230"/>
      <c r="J10" s="230"/>
      <c r="K10" s="230"/>
      <c r="L10" s="230"/>
      <c r="M10" s="231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</row>
    <row r="11" spans="1:28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</row>
    <row r="12" spans="1:28">
      <c r="A12" s="163"/>
      <c r="B12" s="99"/>
      <c r="C12" s="164"/>
      <c r="D12" s="163"/>
      <c r="E12" s="163"/>
      <c r="F12" s="163"/>
      <c r="G12" s="163"/>
      <c r="H12" s="163"/>
      <c r="I12" s="163"/>
      <c r="J12" s="163"/>
      <c r="K12" s="163"/>
      <c r="L12" s="163"/>
      <c r="M12" s="166" t="s">
        <v>81</v>
      </c>
      <c r="N12" s="165">
        <v>2</v>
      </c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</row>
    <row r="13" spans="1:28" ht="17" thickBot="1">
      <c r="A13" s="163"/>
      <c r="B13" s="99"/>
      <c r="C13" s="164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2" t="s">
        <v>10</v>
      </c>
      <c r="P13" s="108"/>
      <c r="Q13" s="108"/>
      <c r="R13" s="108"/>
      <c r="S13" s="120" t="s">
        <v>11</v>
      </c>
      <c r="T13" s="109"/>
      <c r="U13" s="109"/>
      <c r="V13" s="109"/>
      <c r="W13" s="108"/>
      <c r="X13" s="108"/>
      <c r="Y13" s="108"/>
      <c r="Z13" s="108"/>
      <c r="AA13" s="108"/>
      <c r="AB13" s="108"/>
    </row>
    <row r="14" spans="1:28" ht="39" customHeight="1" thickBot="1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61" t="s">
        <v>20</v>
      </c>
      <c r="P14" s="136" t="s">
        <v>21</v>
      </c>
      <c r="Q14" s="118" t="str">
        <f>"Total Volume (uL) "&amp;T3&amp;" rxn + 10% error"</f>
        <v>Total Volume (uL) 0 rxn + 10% error</v>
      </c>
      <c r="R14" s="108"/>
      <c r="S14" s="160" t="s">
        <v>20</v>
      </c>
      <c r="T14" s="159" t="s">
        <v>21</v>
      </c>
      <c r="U14" s="159" t="str">
        <f>"Total Vol (uL)
"&amp;T4&amp;" rxn+10% error"</f>
        <v>Total Vol (uL)
0 rxn+10% error</v>
      </c>
      <c r="V14" s="158" t="str">
        <f>$T$5 &amp; " MM (+error)"</f>
        <v>0 MM (+error)</v>
      </c>
      <c r="W14" s="108"/>
      <c r="X14" s="108"/>
      <c r="Y14" s="108"/>
      <c r="Z14" s="108"/>
      <c r="AA14" s="108"/>
      <c r="AB14" s="108"/>
    </row>
    <row r="15" spans="1:28" ht="48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57" t="s">
        <v>24</v>
      </c>
      <c r="P15" s="156">
        <v>0.6</v>
      </c>
      <c r="Q15" s="155">
        <f>P15*$T$3*1.1</f>
        <v>0</v>
      </c>
      <c r="R15" s="108"/>
      <c r="S15" s="154" t="s">
        <v>36</v>
      </c>
      <c r="T15" s="153">
        <v>2</v>
      </c>
      <c r="U15" s="153">
        <f>(T15*$T$4*1.1)</f>
        <v>0</v>
      </c>
      <c r="V15" s="152">
        <f>U15*$T$5*1.1</f>
        <v>0</v>
      </c>
      <c r="W15" s="108"/>
      <c r="X15" s="108"/>
      <c r="Y15" s="108"/>
      <c r="Z15" s="108"/>
      <c r="AA15" s="108"/>
      <c r="AB15" s="108"/>
    </row>
    <row r="16" spans="1:28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50" t="s">
        <v>26</v>
      </c>
      <c r="P16" s="149">
        <v>0.4</v>
      </c>
      <c r="Q16" s="148">
        <f>P16*$T$3*1.1</f>
        <v>0</v>
      </c>
      <c r="R16" s="108"/>
      <c r="S16" s="115" t="s">
        <v>231</v>
      </c>
      <c r="T16" s="151">
        <v>1</v>
      </c>
      <c r="U16" s="153">
        <f>(T16*$T$4*1.1)</f>
        <v>0</v>
      </c>
      <c r="V16" s="152">
        <f t="shared" ref="V16:V17" si="0">U16*$T$5*1.1</f>
        <v>0</v>
      </c>
      <c r="W16" s="108"/>
      <c r="X16" s="108"/>
      <c r="Y16" s="108"/>
      <c r="Z16" s="108"/>
      <c r="AA16" s="108"/>
      <c r="AB16" s="108"/>
    </row>
    <row r="17" spans="1:28" ht="17" thickBot="1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50" t="s">
        <v>28</v>
      </c>
      <c r="P17" s="149">
        <v>0.6</v>
      </c>
      <c r="Q17" s="148">
        <f>P17*$T$3*1.1</f>
        <v>0</v>
      </c>
      <c r="R17" s="108"/>
      <c r="S17" s="147" t="s">
        <v>38</v>
      </c>
      <c r="T17" s="146">
        <v>1</v>
      </c>
      <c r="U17" s="153">
        <f>(T17*$T$4*1.1)</f>
        <v>0</v>
      </c>
      <c r="V17" s="152">
        <f t="shared" si="0"/>
        <v>0</v>
      </c>
      <c r="W17" s="108"/>
      <c r="X17" s="108"/>
      <c r="Y17" s="108"/>
      <c r="Z17" s="108"/>
      <c r="AA17" s="108"/>
      <c r="AB17" s="108"/>
    </row>
    <row r="18" spans="1:28" ht="17" thickBot="1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45" t="s">
        <v>30</v>
      </c>
      <c r="P18" s="144">
        <v>0.4</v>
      </c>
      <c r="Q18" s="143">
        <f>P18*$T$3*1.1</f>
        <v>0</v>
      </c>
      <c r="R18" s="108"/>
      <c r="S18" s="142" t="s">
        <v>31</v>
      </c>
      <c r="T18" s="141">
        <f>SUM(T15:T17)</f>
        <v>4</v>
      </c>
      <c r="U18" s="141">
        <f>SUM(U15:U17)</f>
        <v>0</v>
      </c>
      <c r="V18" s="234">
        <f>SUM(V15:V17)</f>
        <v>0</v>
      </c>
      <c r="W18" s="108"/>
      <c r="X18" s="108"/>
      <c r="Y18" s="108"/>
      <c r="Z18" s="108"/>
      <c r="AA18" s="108"/>
      <c r="AB18" s="108"/>
    </row>
    <row r="19" spans="1:28" ht="17" thickBot="1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40" t="s">
        <v>31</v>
      </c>
      <c r="P19" s="139">
        <f>SUM(P15:P18)</f>
        <v>2</v>
      </c>
      <c r="Q19" s="138">
        <f>SUM(Q15:Q18)</f>
        <v>0</v>
      </c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</row>
    <row r="20" spans="1:28" ht="17" thickBot="1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37"/>
      <c r="P20" s="137"/>
      <c r="Q20" s="137"/>
      <c r="R20" s="108"/>
      <c r="S20" s="120" t="s">
        <v>11</v>
      </c>
      <c r="T20" s="109"/>
      <c r="U20" s="109"/>
      <c r="V20" s="109"/>
      <c r="W20" s="120" t="s">
        <v>11</v>
      </c>
      <c r="X20" s="109"/>
      <c r="Y20" s="109"/>
      <c r="Z20" s="109"/>
      <c r="AA20" s="120" t="s">
        <v>11</v>
      </c>
      <c r="AB20" s="109"/>
    </row>
    <row r="21" spans="1:28" ht="37" customHeight="1" thickBot="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21"/>
      <c r="O21" s="107"/>
      <c r="P21" s="107"/>
      <c r="Q21" s="107"/>
      <c r="R21" s="107"/>
      <c r="S21" s="119" t="s">
        <v>22</v>
      </c>
      <c r="T21" s="136" t="s">
        <v>21</v>
      </c>
      <c r="U21" s="118" t="s">
        <v>23</v>
      </c>
      <c r="V21" s="135"/>
      <c r="W21" s="119" t="s">
        <v>32</v>
      </c>
      <c r="X21" s="136" t="s">
        <v>21</v>
      </c>
      <c r="Y21" s="118" t="s">
        <v>23</v>
      </c>
      <c r="Z21" s="135"/>
      <c r="AA21" s="119" t="s">
        <v>20</v>
      </c>
      <c r="AB21" s="118" t="s">
        <v>21</v>
      </c>
    </row>
    <row r="22" spans="1:28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21"/>
      <c r="O22" s="107"/>
      <c r="P22" s="107"/>
      <c r="Q22" s="107"/>
      <c r="R22" s="107"/>
      <c r="S22" s="134" t="s">
        <v>25</v>
      </c>
      <c r="T22" s="133">
        <v>0.5</v>
      </c>
      <c r="U22" s="235">
        <f>T22*$T$4*1.1*$T$5*1.1*1.1</f>
        <v>0</v>
      </c>
      <c r="V22" s="128"/>
      <c r="W22" s="134" t="s">
        <v>33</v>
      </c>
      <c r="X22" s="133">
        <v>0.5</v>
      </c>
      <c r="Y22" s="132">
        <f>X22*$T$4*1.1</f>
        <v>0</v>
      </c>
      <c r="Z22" s="128"/>
      <c r="AA22" s="117" t="s">
        <v>34</v>
      </c>
      <c r="AB22" s="116">
        <v>15</v>
      </c>
    </row>
    <row r="23" spans="1:28" ht="49" thickBot="1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21"/>
      <c r="O23" s="107"/>
      <c r="P23" s="107"/>
      <c r="Q23" s="107"/>
      <c r="R23" s="107"/>
      <c r="S23" s="131" t="s">
        <v>27</v>
      </c>
      <c r="T23" s="130">
        <v>0.5</v>
      </c>
      <c r="U23" s="236">
        <f>T23*$T$4*1.1*$T$5*1.1*1.1</f>
        <v>0</v>
      </c>
      <c r="V23" s="128"/>
      <c r="W23" s="131" t="s">
        <v>35</v>
      </c>
      <c r="X23" s="130">
        <v>0.5</v>
      </c>
      <c r="Y23" s="129">
        <f>X23*$T$4*1.1</f>
        <v>0</v>
      </c>
      <c r="Z23" s="128"/>
      <c r="AA23" s="127" t="s">
        <v>36</v>
      </c>
      <c r="AB23" s="114">
        <v>2</v>
      </c>
    </row>
    <row r="24" spans="1:28" ht="17" thickBot="1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21"/>
      <c r="O24" s="107"/>
      <c r="P24" s="107"/>
      <c r="Q24" s="107"/>
      <c r="R24" s="107"/>
      <c r="S24" s="126" t="s">
        <v>29</v>
      </c>
      <c r="T24" s="125">
        <v>1</v>
      </c>
      <c r="U24" s="237">
        <f>SUM(U22:U23)</f>
        <v>0</v>
      </c>
      <c r="V24" s="123"/>
      <c r="W24" s="126" t="s">
        <v>37</v>
      </c>
      <c r="X24" s="125">
        <v>1</v>
      </c>
      <c r="Y24" s="124">
        <f>SUM(Y22:Y23)</f>
        <v>0</v>
      </c>
      <c r="Z24" s="123"/>
      <c r="AA24" s="115" t="s">
        <v>231</v>
      </c>
      <c r="AB24" s="114">
        <v>1</v>
      </c>
    </row>
    <row r="25" spans="1:28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21"/>
      <c r="O25" s="107"/>
      <c r="P25" s="107"/>
      <c r="Q25" s="107"/>
      <c r="R25" s="107"/>
      <c r="S25" s="109"/>
      <c r="T25" s="107"/>
      <c r="U25" s="107"/>
      <c r="V25" s="107"/>
      <c r="W25" s="122" t="s">
        <v>82</v>
      </c>
      <c r="X25" s="107"/>
      <c r="Y25" s="109"/>
      <c r="Z25" s="109"/>
      <c r="AA25" s="115" t="s">
        <v>232</v>
      </c>
      <c r="AB25" s="114">
        <v>1</v>
      </c>
    </row>
    <row r="26" spans="1:28" ht="17" thickBot="1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21"/>
      <c r="O26" s="107"/>
      <c r="P26" s="107"/>
      <c r="Q26" s="107"/>
      <c r="R26" s="107"/>
      <c r="S26" s="107"/>
      <c r="T26" s="107"/>
      <c r="U26" s="120" t="s">
        <v>11</v>
      </c>
      <c r="V26" s="109"/>
      <c r="W26" s="107"/>
      <c r="X26" s="107"/>
      <c r="Y26" s="107"/>
      <c r="Z26" s="107"/>
      <c r="AA26" s="113" t="s">
        <v>38</v>
      </c>
      <c r="AB26" s="112">
        <v>1</v>
      </c>
    </row>
    <row r="27" spans="1:28" ht="52" customHeight="1" thickBot="1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21"/>
      <c r="O27" s="120"/>
      <c r="P27" s="120"/>
      <c r="Q27" s="109"/>
      <c r="R27" s="109"/>
      <c r="S27" s="109"/>
      <c r="T27" s="109"/>
      <c r="U27" s="119" t="s">
        <v>83</v>
      </c>
      <c r="V27" s="118" t="str">
        <f>"Total Vol (uL) "&amp;
$T$4&amp;" rxn + 10% error"</f>
        <v>Total Vol (uL) 0 rxn + 10% error</v>
      </c>
      <c r="W27" s="107"/>
      <c r="X27" s="107"/>
      <c r="Y27" s="107"/>
      <c r="Z27" s="107"/>
      <c r="AA27" s="111" t="s">
        <v>31</v>
      </c>
      <c r="AB27" s="110">
        <f>SUM(AB22:AB26)</f>
        <v>20</v>
      </c>
    </row>
    <row r="28" spans="1:28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17" t="s">
        <v>84</v>
      </c>
      <c r="V28" s="116">
        <f>T18*$T$4*1.1</f>
        <v>0</v>
      </c>
      <c r="W28" s="107"/>
      <c r="X28" s="107"/>
      <c r="Y28" s="107"/>
      <c r="Z28" s="107"/>
      <c r="AA28" s="109"/>
      <c r="AB28" s="109"/>
    </row>
    <row r="29" spans="1:28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15" t="s">
        <v>232</v>
      </c>
      <c r="V29" s="114">
        <f>AB25*$T$4*1.1</f>
        <v>0</v>
      </c>
      <c r="W29" s="107"/>
      <c r="X29" s="107"/>
      <c r="Y29" s="107"/>
      <c r="Z29" s="107"/>
      <c r="AA29" s="107"/>
      <c r="AB29" s="107"/>
    </row>
    <row r="30" spans="1:28" ht="17" thickBo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13" t="s">
        <v>34</v>
      </c>
      <c r="V30" s="112">
        <f>AB22*$T$4*1.1</f>
        <v>0</v>
      </c>
      <c r="W30" s="107"/>
      <c r="X30" s="107"/>
      <c r="Y30" s="107"/>
      <c r="Z30" s="107"/>
      <c r="AA30" s="107"/>
      <c r="AB30" s="107"/>
    </row>
    <row r="31" spans="1:28" ht="17" thickBot="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11" t="s">
        <v>31</v>
      </c>
      <c r="V31" s="110">
        <f>SUM(V28:V30)</f>
        <v>0</v>
      </c>
      <c r="W31" s="107"/>
      <c r="X31" s="107"/>
      <c r="Y31" s="107"/>
      <c r="Z31" s="107"/>
      <c r="AA31" s="107"/>
      <c r="AB31" s="107"/>
    </row>
    <row r="32" spans="1:28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8"/>
      <c r="V32" s="108"/>
      <c r="W32" s="107"/>
      <c r="X32" s="107"/>
      <c r="Y32" s="107"/>
      <c r="Z32" s="107"/>
      <c r="AA32" s="107"/>
      <c r="AB32" s="107"/>
    </row>
    <row r="33" spans="1:28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9"/>
      <c r="Q33" s="109"/>
      <c r="R33" s="109"/>
      <c r="S33" s="109"/>
      <c r="T33" s="109"/>
      <c r="U33" s="108" t="s">
        <v>85</v>
      </c>
      <c r="V33" s="108"/>
      <c r="W33" s="107"/>
      <c r="X33" s="107"/>
      <c r="Y33" s="107"/>
      <c r="Z33" s="107"/>
      <c r="AA33" s="109"/>
      <c r="AB33" s="109"/>
    </row>
  </sheetData>
  <pageMargins left="0.7" right="0.7" top="0.75" bottom="0.75" header="0.3" footer="0.3"/>
  <pageSetup scale="41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D167-1ED0-BB41-B70C-4CC7D0E8E07F}">
  <sheetPr>
    <pageSetUpPr fitToPage="1"/>
  </sheetPr>
  <dimension ref="A1:X29"/>
  <sheetViews>
    <sheetView workbookViewId="0">
      <selection activeCell="M10" sqref="B4:M10"/>
    </sheetView>
  </sheetViews>
  <sheetFormatPr baseColWidth="10" defaultColWidth="10.7109375" defaultRowHeight="16"/>
  <cols>
    <col min="1" max="1" width="1.85546875" style="91" bestFit="1" customWidth="1"/>
    <col min="2" max="2" width="5.140625" style="91" customWidth="1"/>
    <col min="3" max="3" width="6.42578125" style="91" bestFit="1" customWidth="1"/>
    <col min="4" max="7" width="5.140625" style="91" bestFit="1" customWidth="1"/>
    <col min="8" max="9" width="6.42578125" style="91" bestFit="1" customWidth="1"/>
    <col min="10" max="10" width="5.140625" style="91" bestFit="1" customWidth="1"/>
    <col min="11" max="11" width="6.42578125" style="91" bestFit="1" customWidth="1"/>
    <col min="12" max="12" width="5.140625" style="91" bestFit="1" customWidth="1"/>
    <col min="13" max="13" width="6.42578125" style="91" bestFit="1" customWidth="1"/>
    <col min="14" max="14" width="2.28515625" style="91" customWidth="1"/>
    <col min="15" max="15" width="19.7109375" style="91" bestFit="1" customWidth="1"/>
    <col min="16" max="16" width="11.5703125" style="91" bestFit="1" customWidth="1"/>
    <col min="17" max="17" width="13.28515625" style="91" customWidth="1"/>
    <col min="18" max="18" width="1.5703125" style="91" customWidth="1"/>
    <col min="19" max="19" width="1" style="91" customWidth="1"/>
    <col min="20" max="21" width="10.7109375" style="91"/>
    <col min="22" max="22" width="1.140625" style="91" customWidth="1"/>
    <col min="23" max="23" width="5.140625" style="91" customWidth="1"/>
    <col min="24" max="16384" width="10.7109375" style="91"/>
  </cols>
  <sheetData>
    <row r="1" spans="1:24" ht="17" thickBo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22" t="s">
        <v>106</v>
      </c>
      <c r="P1" s="107"/>
      <c r="Q1" s="107"/>
      <c r="R1" s="107"/>
      <c r="S1" s="107"/>
      <c r="T1" s="107"/>
      <c r="U1" s="107"/>
      <c r="V1" s="107"/>
      <c r="W1" s="107"/>
      <c r="X1" s="107"/>
    </row>
    <row r="2" spans="1:24" ht="17" thickBot="1">
      <c r="A2" s="122" t="s">
        <v>87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2" t="s">
        <v>86</v>
      </c>
      <c r="P2" s="107"/>
      <c r="Q2" s="107"/>
      <c r="R2" s="107"/>
      <c r="S2" s="196"/>
      <c r="T2" s="195" t="s">
        <v>89</v>
      </c>
      <c r="U2" s="191"/>
      <c r="V2" s="191"/>
      <c r="W2" s="190"/>
      <c r="X2" s="107"/>
    </row>
    <row r="3" spans="1:24" ht="18" thickBot="1">
      <c r="A3" s="107"/>
      <c r="B3" s="122">
        <v>1</v>
      </c>
      <c r="C3" s="122">
        <v>2</v>
      </c>
      <c r="D3" s="122">
        <v>3</v>
      </c>
      <c r="E3" s="122">
        <v>4</v>
      </c>
      <c r="F3" s="122">
        <v>5</v>
      </c>
      <c r="G3" s="122">
        <v>6</v>
      </c>
      <c r="H3" s="122">
        <v>7</v>
      </c>
      <c r="I3" s="122">
        <v>8</v>
      </c>
      <c r="J3" s="122">
        <v>9</v>
      </c>
      <c r="K3" s="122">
        <v>10</v>
      </c>
      <c r="L3" s="122">
        <v>11</v>
      </c>
      <c r="M3" s="122">
        <v>12</v>
      </c>
      <c r="N3" s="107"/>
      <c r="O3" s="199" t="s">
        <v>20</v>
      </c>
      <c r="P3" s="198" t="s">
        <v>88</v>
      </c>
      <c r="Q3" s="197" t="str">
        <f>$U$10 &amp;" rxn (+error)"</f>
        <v>87 rxn (+error)</v>
      </c>
      <c r="R3" s="107"/>
      <c r="S3" s="188"/>
      <c r="T3" s="107" t="s">
        <v>44</v>
      </c>
      <c r="U3" s="107" t="s">
        <v>58</v>
      </c>
      <c r="V3" s="107"/>
      <c r="W3" s="187"/>
      <c r="X3" s="107"/>
    </row>
    <row r="4" spans="1:24">
      <c r="A4" s="122" t="s">
        <v>12</v>
      </c>
      <c r="B4" s="106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4"/>
      <c r="N4" s="107"/>
      <c r="O4" s="194" t="s">
        <v>34</v>
      </c>
      <c r="P4" s="193">
        <v>5.53</v>
      </c>
      <c r="Q4" s="192">
        <f t="shared" ref="Q4:Q9" si="0">P4*$U$10*1.1</f>
        <v>529.221</v>
      </c>
      <c r="R4" s="107"/>
      <c r="S4" s="188"/>
      <c r="T4" s="191" t="s">
        <v>44</v>
      </c>
      <c r="U4" s="190" t="s">
        <v>91</v>
      </c>
      <c r="V4" s="107"/>
      <c r="W4" s="187"/>
      <c r="X4" s="107"/>
    </row>
    <row r="5" spans="1:24">
      <c r="A5" s="122" t="s">
        <v>13</v>
      </c>
      <c r="B5" s="102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3"/>
      <c r="N5" s="107"/>
      <c r="O5" s="186" t="s">
        <v>90</v>
      </c>
      <c r="P5" s="185">
        <v>7.5</v>
      </c>
      <c r="Q5" s="184">
        <f t="shared" si="0"/>
        <v>717.75000000000011</v>
      </c>
      <c r="R5" s="107"/>
      <c r="S5" s="188"/>
      <c r="T5" s="107" t="s">
        <v>93</v>
      </c>
      <c r="U5" s="187" t="s">
        <v>42</v>
      </c>
      <c r="V5" s="107"/>
      <c r="W5" s="189" t="s">
        <v>94</v>
      </c>
      <c r="X5" s="107"/>
    </row>
    <row r="6" spans="1:24" ht="17" thickBot="1">
      <c r="A6" s="122" t="s">
        <v>14</v>
      </c>
      <c r="B6" s="102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3"/>
      <c r="N6" s="107"/>
      <c r="O6" s="186" t="s">
        <v>92</v>
      </c>
      <c r="P6" s="185">
        <v>7.0000000000000007E-2</v>
      </c>
      <c r="Q6" s="184">
        <f t="shared" si="0"/>
        <v>6.6990000000000016</v>
      </c>
      <c r="R6" s="107"/>
      <c r="S6" s="188"/>
      <c r="T6" s="182" t="s">
        <v>50</v>
      </c>
      <c r="U6" s="181" t="s">
        <v>42</v>
      </c>
      <c r="V6" s="107"/>
      <c r="W6" s="187"/>
      <c r="X6" s="107"/>
    </row>
    <row r="7" spans="1:24" ht="17" thickBot="1">
      <c r="A7" s="122" t="s">
        <v>15</v>
      </c>
      <c r="B7" s="102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3"/>
      <c r="N7" s="107"/>
      <c r="O7" s="186" t="s">
        <v>95</v>
      </c>
      <c r="P7" s="185">
        <v>0.7</v>
      </c>
      <c r="Q7" s="184">
        <f t="shared" si="0"/>
        <v>66.990000000000009</v>
      </c>
      <c r="R7" s="107"/>
      <c r="S7" s="183"/>
      <c r="T7" s="182"/>
      <c r="U7" s="182"/>
      <c r="V7" s="182"/>
      <c r="W7" s="181"/>
      <c r="X7" s="107"/>
    </row>
    <row r="8" spans="1:24">
      <c r="A8" s="122" t="s">
        <v>16</v>
      </c>
      <c r="B8" s="102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3"/>
      <c r="N8" s="107"/>
      <c r="O8" s="186" t="s">
        <v>96</v>
      </c>
      <c r="P8" s="185">
        <v>0.1</v>
      </c>
      <c r="Q8" s="184">
        <f t="shared" si="0"/>
        <v>9.5700000000000021</v>
      </c>
      <c r="R8" s="107"/>
      <c r="S8" s="107"/>
      <c r="T8" s="107"/>
      <c r="U8" s="107"/>
      <c r="V8" s="107"/>
      <c r="W8" s="107"/>
      <c r="X8" s="107"/>
    </row>
    <row r="9" spans="1:24" ht="17" thickBot="1">
      <c r="A9" s="122" t="s">
        <v>17</v>
      </c>
      <c r="B9" s="102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3"/>
      <c r="N9" s="107"/>
      <c r="O9" s="239" t="s">
        <v>97</v>
      </c>
      <c r="P9" s="240">
        <v>0.1</v>
      </c>
      <c r="Q9" s="241">
        <f t="shared" si="0"/>
        <v>9.5700000000000021</v>
      </c>
      <c r="R9" s="107"/>
      <c r="S9" s="107"/>
      <c r="T9" s="107"/>
      <c r="U9" s="107"/>
      <c r="V9" s="107"/>
      <c r="W9" s="107"/>
      <c r="X9" s="107"/>
    </row>
    <row r="10" spans="1:24" ht="17" thickBot="1">
      <c r="A10" s="122" t="s">
        <v>18</v>
      </c>
      <c r="B10" s="102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0"/>
      <c r="N10" s="107"/>
      <c r="O10" s="242" t="s">
        <v>98</v>
      </c>
      <c r="P10" s="243">
        <v>1</v>
      </c>
      <c r="Q10" s="244" t="s">
        <v>99</v>
      </c>
      <c r="R10" s="107"/>
      <c r="S10" s="107"/>
      <c r="T10" s="238" t="s">
        <v>222</v>
      </c>
      <c r="U10" s="121">
        <v>87</v>
      </c>
      <c r="V10" s="107"/>
      <c r="W10" s="107"/>
      <c r="X10" s="107"/>
    </row>
    <row r="11" spans="1:24" ht="17" thickBot="1">
      <c r="A11" s="122" t="s">
        <v>19</v>
      </c>
      <c r="B11" s="177" t="s">
        <v>101</v>
      </c>
      <c r="C11" s="176" t="s">
        <v>101</v>
      </c>
      <c r="D11" s="176" t="s">
        <v>101</v>
      </c>
      <c r="E11" s="246"/>
      <c r="F11" s="246"/>
      <c r="G11" s="246"/>
      <c r="H11" s="246"/>
      <c r="I11" s="246"/>
      <c r="J11" s="246"/>
      <c r="K11" s="246"/>
      <c r="L11" s="246"/>
      <c r="M11" s="245"/>
      <c r="N11" s="107"/>
      <c r="O11" s="180" t="s">
        <v>100</v>
      </c>
      <c r="P11" s="179">
        <f>SUM(P4:P10)</f>
        <v>15</v>
      </c>
      <c r="Q11" s="178">
        <f>SUM(Q4:Q9)</f>
        <v>1339.8</v>
      </c>
      <c r="R11" s="107"/>
      <c r="S11" s="107"/>
      <c r="T11" s="107"/>
      <c r="U11" s="107"/>
      <c r="V11" s="107"/>
      <c r="W11" s="107"/>
      <c r="X11" s="107"/>
    </row>
    <row r="12" spans="1:24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spans="1:24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29" hidden="1"/>
  </sheetData>
  <pageMargins left="0.7" right="0.7" top="0.75" bottom="0.75" header="0.3" footer="0.3"/>
  <pageSetup scale="4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B542-9A02-AD47-8AFB-741E74D4E9F7}">
  <sheetPr>
    <pageSetUpPr fitToPage="1"/>
  </sheetPr>
  <dimension ref="A1:D11"/>
  <sheetViews>
    <sheetView workbookViewId="0">
      <selection activeCell="C18" sqref="A3:C18"/>
    </sheetView>
  </sheetViews>
  <sheetFormatPr baseColWidth="10" defaultColWidth="10.7109375" defaultRowHeight="16"/>
  <cols>
    <col min="1" max="16384" width="10.7109375" style="91"/>
  </cols>
  <sheetData>
    <row r="1" spans="1:4">
      <c r="A1" t="s">
        <v>102</v>
      </c>
      <c r="B1" t="s">
        <v>103</v>
      </c>
      <c r="C1" t="s">
        <v>104</v>
      </c>
      <c r="D1"/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</sheetData>
  <sortState xmlns:xlrd2="http://schemas.microsoft.com/office/spreadsheetml/2017/richdata2" ref="A2:C11">
    <sortCondition descending="1" ref="C2:C11"/>
  </sortState>
  <pageMargins left="0.7" right="0.7" top="0.75" bottom="0.75" header="0.3" footer="0.3"/>
  <pageSetup scale="43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980-46BB-1440-B1FD-1C75199EEFB1}">
  <sheetPr>
    <pageSetUpPr fitToPage="1"/>
  </sheetPr>
  <dimension ref="A1:X29"/>
  <sheetViews>
    <sheetView workbookViewId="0">
      <selection activeCell="B4" sqref="B4:M10"/>
    </sheetView>
  </sheetViews>
  <sheetFormatPr baseColWidth="10" defaultColWidth="10.7109375" defaultRowHeight="16"/>
  <cols>
    <col min="1" max="1" width="1.85546875" style="91" bestFit="1" customWidth="1"/>
    <col min="2" max="2" width="5.140625" style="91" customWidth="1"/>
    <col min="3" max="3" width="6.42578125" style="91" bestFit="1" customWidth="1"/>
    <col min="4" max="7" width="5.140625" style="91" bestFit="1" customWidth="1"/>
    <col min="8" max="9" width="6.42578125" style="91" bestFit="1" customWidth="1"/>
    <col min="10" max="10" width="5.140625" style="91" bestFit="1" customWidth="1"/>
    <col min="11" max="11" width="6.42578125" style="91" bestFit="1" customWidth="1"/>
    <col min="12" max="12" width="5.140625" style="91" bestFit="1" customWidth="1"/>
    <col min="13" max="13" width="6.42578125" style="91" bestFit="1" customWidth="1"/>
    <col min="14" max="14" width="2.28515625" style="91" customWidth="1"/>
    <col min="15" max="15" width="19.7109375" style="91" bestFit="1" customWidth="1"/>
    <col min="16" max="16" width="11.5703125" style="91" bestFit="1" customWidth="1"/>
    <col min="17" max="17" width="13.28515625" style="91" customWidth="1"/>
    <col min="18" max="18" width="1.5703125" style="91" customWidth="1"/>
    <col min="19" max="19" width="1" style="91" customWidth="1"/>
    <col min="20" max="21" width="10.7109375" style="91"/>
    <col min="22" max="22" width="1.140625" style="91" customWidth="1"/>
    <col min="23" max="23" width="5.140625" style="91" customWidth="1"/>
    <col min="24" max="16384" width="10.7109375" style="91"/>
  </cols>
  <sheetData>
    <row r="1" spans="1:24" ht="17" thickBot="1">
      <c r="O1" s="122" t="s">
        <v>106</v>
      </c>
      <c r="P1" s="107"/>
      <c r="Q1" s="107"/>
      <c r="R1" s="107"/>
      <c r="S1" s="107"/>
      <c r="T1" s="107"/>
      <c r="U1" s="107"/>
      <c r="V1" s="107"/>
      <c r="W1" s="107"/>
      <c r="X1" s="107"/>
    </row>
    <row r="2" spans="1:24" ht="17" thickBot="1">
      <c r="A2" s="122" t="s">
        <v>105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O2" s="122" t="s">
        <v>86</v>
      </c>
      <c r="P2" s="107"/>
      <c r="Q2" s="107"/>
      <c r="R2" s="107"/>
      <c r="S2" s="196"/>
      <c r="T2" s="195" t="s">
        <v>89</v>
      </c>
      <c r="U2" s="191"/>
      <c r="V2" s="191"/>
      <c r="W2" s="190"/>
      <c r="X2" s="107"/>
    </row>
    <row r="3" spans="1:24" ht="18" thickBot="1">
      <c r="A3" s="107"/>
      <c r="B3" s="122">
        <v>1</v>
      </c>
      <c r="C3" s="122">
        <v>2</v>
      </c>
      <c r="D3" s="122">
        <v>3</v>
      </c>
      <c r="E3" s="122">
        <v>4</v>
      </c>
      <c r="F3" s="122">
        <v>5</v>
      </c>
      <c r="G3" s="122">
        <v>6</v>
      </c>
      <c r="H3" s="122">
        <v>7</v>
      </c>
      <c r="I3" s="122">
        <v>8</v>
      </c>
      <c r="J3" s="122">
        <v>9</v>
      </c>
      <c r="K3" s="122">
        <v>10</v>
      </c>
      <c r="L3" s="122">
        <v>11</v>
      </c>
      <c r="M3" s="122">
        <v>12</v>
      </c>
      <c r="O3" s="199" t="s">
        <v>20</v>
      </c>
      <c r="P3" s="198" t="s">
        <v>88</v>
      </c>
      <c r="Q3" s="197" t="str">
        <f>$U$10 &amp;" rxn (+error)"</f>
        <v>3 rxn (+error)</v>
      </c>
      <c r="R3" s="107"/>
      <c r="S3" s="188"/>
      <c r="T3" s="107" t="s">
        <v>44</v>
      </c>
      <c r="U3" s="107" t="s">
        <v>58</v>
      </c>
      <c r="V3" s="107"/>
      <c r="W3" s="187"/>
      <c r="X3" s="107"/>
    </row>
    <row r="4" spans="1:24">
      <c r="A4" s="122" t="s">
        <v>12</v>
      </c>
      <c r="B4" s="98"/>
      <c r="C4" s="97"/>
      <c r="D4" s="97"/>
      <c r="E4" s="97"/>
      <c r="F4" s="97"/>
      <c r="G4" s="97"/>
      <c r="H4" s="97"/>
      <c r="I4" s="97"/>
      <c r="J4" s="97"/>
      <c r="K4" s="97"/>
      <c r="L4" s="97"/>
      <c r="M4" s="96"/>
      <c r="O4" s="194" t="s">
        <v>34</v>
      </c>
      <c r="P4" s="193">
        <v>5.53</v>
      </c>
      <c r="Q4" s="192">
        <f t="shared" ref="Q4:Q9" si="0">P4*$U$10*1.1</f>
        <v>18.249000000000002</v>
      </c>
      <c r="R4" s="107"/>
      <c r="S4" s="188"/>
      <c r="T4" s="191" t="s">
        <v>44</v>
      </c>
      <c r="U4" s="190" t="s">
        <v>91</v>
      </c>
      <c r="V4" s="107"/>
      <c r="W4" s="187"/>
      <c r="X4" s="107"/>
    </row>
    <row r="5" spans="1:24">
      <c r="A5" s="122" t="s">
        <v>13</v>
      </c>
      <c r="B5" s="95"/>
      <c r="C5" s="94"/>
      <c r="D5" s="94"/>
      <c r="E5" s="94"/>
      <c r="F5" s="94"/>
      <c r="G5" s="94"/>
      <c r="H5" s="94"/>
      <c r="I5" s="94"/>
      <c r="J5" s="94"/>
      <c r="K5" s="94"/>
      <c r="L5" s="94"/>
      <c r="M5" s="93"/>
      <c r="O5" s="186" t="s">
        <v>90</v>
      </c>
      <c r="P5" s="185">
        <v>7.5</v>
      </c>
      <c r="Q5" s="184">
        <f t="shared" si="0"/>
        <v>24.750000000000004</v>
      </c>
      <c r="R5" s="107"/>
      <c r="S5" s="188"/>
      <c r="T5" s="107" t="s">
        <v>93</v>
      </c>
      <c r="U5" s="187" t="s">
        <v>42</v>
      </c>
      <c r="V5" s="107"/>
      <c r="W5" s="189" t="s">
        <v>94</v>
      </c>
      <c r="X5" s="107"/>
    </row>
    <row r="6" spans="1:24" ht="17" thickBot="1">
      <c r="A6" s="122" t="s">
        <v>14</v>
      </c>
      <c r="B6" s="95"/>
      <c r="C6" s="94"/>
      <c r="D6" s="94"/>
      <c r="E6" s="94"/>
      <c r="F6" s="94"/>
      <c r="G6" s="94"/>
      <c r="H6" s="94"/>
      <c r="I6" s="94"/>
      <c r="J6" s="94"/>
      <c r="K6" s="94"/>
      <c r="L6" s="94"/>
      <c r="M6" s="93"/>
      <c r="O6" s="186" t="s">
        <v>92</v>
      </c>
      <c r="P6" s="185">
        <v>7.0000000000000007E-2</v>
      </c>
      <c r="Q6" s="184">
        <f t="shared" si="0"/>
        <v>0.23100000000000004</v>
      </c>
      <c r="R6" s="107"/>
      <c r="S6" s="188"/>
      <c r="T6" s="182" t="s">
        <v>50</v>
      </c>
      <c r="U6" s="181" t="s">
        <v>42</v>
      </c>
      <c r="V6" s="107"/>
      <c r="W6" s="187"/>
      <c r="X6" s="107"/>
    </row>
    <row r="7" spans="1:24" ht="17" thickBot="1">
      <c r="A7" s="122" t="s">
        <v>15</v>
      </c>
      <c r="B7" s="95"/>
      <c r="C7" s="94"/>
      <c r="D7" s="94"/>
      <c r="E7" s="94"/>
      <c r="F7" s="94"/>
      <c r="G7" s="94"/>
      <c r="H7" s="94"/>
      <c r="I7" s="94"/>
      <c r="J7" s="94"/>
      <c r="K7" s="94"/>
      <c r="L7" s="94"/>
      <c r="M7" s="93"/>
      <c r="O7" s="186" t="s">
        <v>95</v>
      </c>
      <c r="P7" s="185">
        <v>0.7</v>
      </c>
      <c r="Q7" s="184">
        <f t="shared" si="0"/>
        <v>2.3099999999999996</v>
      </c>
      <c r="R7" s="107"/>
      <c r="S7" s="183"/>
      <c r="T7" s="182"/>
      <c r="U7" s="182"/>
      <c r="V7" s="182"/>
      <c r="W7" s="181"/>
      <c r="X7" s="107"/>
    </row>
    <row r="8" spans="1:24">
      <c r="A8" s="122" t="s">
        <v>16</v>
      </c>
      <c r="B8" s="95"/>
      <c r="C8" s="94"/>
      <c r="D8" s="94"/>
      <c r="E8" s="94"/>
      <c r="F8" s="94"/>
      <c r="G8" s="94"/>
      <c r="H8" s="94"/>
      <c r="I8" s="94"/>
      <c r="J8" s="94"/>
      <c r="K8" s="94"/>
      <c r="L8" s="94"/>
      <c r="M8" s="93"/>
      <c r="O8" s="186" t="s">
        <v>96</v>
      </c>
      <c r="P8" s="185">
        <v>0.1</v>
      </c>
      <c r="Q8" s="184">
        <f t="shared" si="0"/>
        <v>0.33000000000000007</v>
      </c>
      <c r="R8" s="107"/>
      <c r="S8" s="107"/>
      <c r="T8" s="107"/>
      <c r="U8" s="107"/>
      <c r="V8" s="107"/>
      <c r="W8" s="107"/>
      <c r="X8" s="107"/>
    </row>
    <row r="9" spans="1:24" ht="17" thickBot="1">
      <c r="A9" s="122" t="s">
        <v>17</v>
      </c>
      <c r="B9" s="95"/>
      <c r="C9" s="94"/>
      <c r="D9" s="94"/>
      <c r="E9" s="94"/>
      <c r="F9" s="94"/>
      <c r="G9" s="94"/>
      <c r="H9" s="94"/>
      <c r="I9" s="94"/>
      <c r="J9" s="94"/>
      <c r="K9" s="94"/>
      <c r="L9" s="94"/>
      <c r="M9" s="93"/>
      <c r="O9" s="239" t="s">
        <v>97</v>
      </c>
      <c r="P9" s="240">
        <v>0.1</v>
      </c>
      <c r="Q9" s="241">
        <f t="shared" si="0"/>
        <v>0.33000000000000007</v>
      </c>
      <c r="R9" s="107"/>
      <c r="S9" s="107"/>
      <c r="T9" s="107"/>
      <c r="U9" s="107"/>
      <c r="V9" s="107"/>
      <c r="W9" s="107"/>
      <c r="X9" s="107"/>
    </row>
    <row r="10" spans="1:24" ht="17" thickBot="1">
      <c r="A10" s="122" t="s">
        <v>18</v>
      </c>
      <c r="B10" s="95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3"/>
      <c r="O10" s="242" t="s">
        <v>98</v>
      </c>
      <c r="P10" s="243">
        <v>1</v>
      </c>
      <c r="Q10" s="244" t="s">
        <v>99</v>
      </c>
      <c r="R10" s="107"/>
      <c r="S10" s="107"/>
      <c r="T10" s="238" t="s">
        <v>222</v>
      </c>
      <c r="U10" s="121">
        <f>COUNTIF(B4:M11,"*")</f>
        <v>3</v>
      </c>
      <c r="V10" s="107"/>
      <c r="W10" s="107"/>
      <c r="X10" s="107"/>
    </row>
    <row r="11" spans="1:24" ht="17" thickBot="1">
      <c r="A11" s="122" t="s">
        <v>19</v>
      </c>
      <c r="B11" s="177" t="s">
        <v>101</v>
      </c>
      <c r="C11" s="176" t="s">
        <v>101</v>
      </c>
      <c r="D11" s="176" t="s">
        <v>101</v>
      </c>
      <c r="E11" s="246"/>
      <c r="F11" s="246"/>
      <c r="G11" s="246"/>
      <c r="H11" s="246"/>
      <c r="I11" s="246"/>
      <c r="J11" s="246"/>
      <c r="K11" s="246"/>
      <c r="L11" s="246"/>
      <c r="M11" s="245"/>
      <c r="O11" s="180" t="s">
        <v>100</v>
      </c>
      <c r="P11" s="179">
        <f>SUM(P4:P10)</f>
        <v>15</v>
      </c>
      <c r="Q11" s="178">
        <f>SUM(Q4:Q9)</f>
        <v>46.20000000000001</v>
      </c>
      <c r="R11" s="107"/>
      <c r="S11" s="107"/>
      <c r="T11" s="107"/>
      <c r="U11" s="107"/>
      <c r="V11" s="107"/>
      <c r="W11" s="107"/>
      <c r="X11" s="107"/>
    </row>
    <row r="29" hidden="1"/>
  </sheetData>
  <pageMargins left="0.7" right="0.7" top="0.75" bottom="0.75" header="0.3" footer="0.3"/>
  <pageSetup scale="4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AA5D-2D27-1441-BD0D-22C48CCA294F}">
  <dimension ref="A1:C88"/>
  <sheetViews>
    <sheetView workbookViewId="0">
      <selection activeCell="A2" sqref="A2:C98"/>
    </sheetView>
  </sheetViews>
  <sheetFormatPr baseColWidth="10" defaultColWidth="10.7109375" defaultRowHeight="16"/>
  <cols>
    <col min="1" max="3" width="10.7109375" style="107"/>
    <col min="4" max="16384" width="10.7109375" style="91"/>
  </cols>
  <sheetData>
    <row r="1" spans="1:3">
      <c r="A1" s="107" t="s">
        <v>102</v>
      </c>
      <c r="B1" s="107" t="s">
        <v>103</v>
      </c>
      <c r="C1" s="107" t="s">
        <v>104</v>
      </c>
    </row>
    <row r="2" spans="1:3">
      <c r="B2" s="232"/>
    </row>
    <row r="3" spans="1:3">
      <c r="B3" s="232"/>
    </row>
    <row r="4" spans="1:3">
      <c r="B4" s="232"/>
    </row>
    <row r="5" spans="1:3">
      <c r="B5" s="233"/>
    </row>
    <row r="6" spans="1:3">
      <c r="B6" s="233"/>
    </row>
    <row r="7" spans="1:3">
      <c r="B7" s="233"/>
    </row>
    <row r="8" spans="1:3">
      <c r="B8" s="233"/>
    </row>
    <row r="9" spans="1:3">
      <c r="B9" s="233"/>
    </row>
    <row r="10" spans="1:3">
      <c r="B10" s="233"/>
    </row>
    <row r="11" spans="1:3">
      <c r="B11" s="233"/>
    </row>
    <row r="12" spans="1:3">
      <c r="B12" s="233"/>
    </row>
    <row r="13" spans="1:3">
      <c r="B13" s="233"/>
    </row>
    <row r="14" spans="1:3">
      <c r="B14" s="233"/>
    </row>
    <row r="15" spans="1:3">
      <c r="B15" s="233"/>
    </row>
    <row r="16" spans="1:3">
      <c r="B16" s="233"/>
    </row>
    <row r="17" spans="2:2">
      <c r="B17" s="233"/>
    </row>
    <row r="18" spans="2:2">
      <c r="B18" s="233"/>
    </row>
    <row r="19" spans="2:2">
      <c r="B19" s="233"/>
    </row>
    <row r="20" spans="2:2">
      <c r="B20" s="233"/>
    </row>
    <row r="21" spans="2:2">
      <c r="B21" s="233"/>
    </row>
    <row r="22" spans="2:2">
      <c r="B22" s="233"/>
    </row>
    <row r="23" spans="2:2">
      <c r="B23" s="233"/>
    </row>
    <row r="24" spans="2:2">
      <c r="B24" s="233"/>
    </row>
    <row r="25" spans="2:2">
      <c r="B25" s="233"/>
    </row>
    <row r="26" spans="2:2">
      <c r="B26" s="233"/>
    </row>
    <row r="27" spans="2:2">
      <c r="B27" s="233"/>
    </row>
    <row r="28" spans="2:2">
      <c r="B28" s="233"/>
    </row>
    <row r="29" spans="2:2">
      <c r="B29" s="233"/>
    </row>
    <row r="30" spans="2:2">
      <c r="B30" s="233"/>
    </row>
    <row r="31" spans="2:2">
      <c r="B31" s="233"/>
    </row>
    <row r="32" spans="2:2">
      <c r="B32" s="233"/>
    </row>
    <row r="33" spans="2:2">
      <c r="B33" s="233"/>
    </row>
    <row r="34" spans="2:2">
      <c r="B34" s="233"/>
    </row>
    <row r="35" spans="2:2">
      <c r="B35" s="233"/>
    </row>
    <row r="36" spans="2:2">
      <c r="B36" s="233"/>
    </row>
    <row r="37" spans="2:2">
      <c r="B37" s="233"/>
    </row>
    <row r="38" spans="2:2">
      <c r="B38" s="233"/>
    </row>
    <row r="39" spans="2:2">
      <c r="B39" s="233"/>
    </row>
    <row r="40" spans="2:2">
      <c r="B40" s="233"/>
    </row>
    <row r="41" spans="2:2">
      <c r="B41" s="233"/>
    </row>
    <row r="42" spans="2:2">
      <c r="B42" s="233"/>
    </row>
    <row r="43" spans="2:2">
      <c r="B43" s="233"/>
    </row>
    <row r="44" spans="2:2">
      <c r="B44" s="233"/>
    </row>
    <row r="45" spans="2:2">
      <c r="B45" s="233"/>
    </row>
    <row r="46" spans="2:2">
      <c r="B46" s="233"/>
    </row>
    <row r="47" spans="2:2">
      <c r="B47" s="233"/>
    </row>
    <row r="48" spans="2:2">
      <c r="B48" s="233"/>
    </row>
    <row r="49" spans="2:2">
      <c r="B49" s="233"/>
    </row>
    <row r="50" spans="2:2">
      <c r="B50" s="233"/>
    </row>
    <row r="51" spans="2:2">
      <c r="B51" s="233"/>
    </row>
    <row r="52" spans="2:2">
      <c r="B52" s="233"/>
    </row>
    <row r="53" spans="2:2">
      <c r="B53" s="233"/>
    </row>
    <row r="54" spans="2:2">
      <c r="B54" s="233"/>
    </row>
    <row r="55" spans="2:2">
      <c r="B55" s="233"/>
    </row>
    <row r="56" spans="2:2">
      <c r="B56" s="233"/>
    </row>
    <row r="57" spans="2:2">
      <c r="B57" s="233"/>
    </row>
    <row r="58" spans="2:2">
      <c r="B58" s="233"/>
    </row>
    <row r="59" spans="2:2">
      <c r="B59" s="233"/>
    </row>
    <row r="60" spans="2:2">
      <c r="B60" s="233"/>
    </row>
    <row r="61" spans="2:2">
      <c r="B61" s="233"/>
    </row>
    <row r="62" spans="2:2">
      <c r="B62" s="233"/>
    </row>
    <row r="63" spans="2:2">
      <c r="B63" s="233"/>
    </row>
    <row r="64" spans="2:2">
      <c r="B64" s="233"/>
    </row>
    <row r="65" spans="2:2">
      <c r="B65" s="233"/>
    </row>
    <row r="66" spans="2:2">
      <c r="B66" s="233"/>
    </row>
    <row r="67" spans="2:2">
      <c r="B67" s="233"/>
    </row>
    <row r="68" spans="2:2">
      <c r="B68" s="233"/>
    </row>
    <row r="69" spans="2:2">
      <c r="B69" s="233"/>
    </row>
    <row r="70" spans="2:2">
      <c r="B70" s="233"/>
    </row>
    <row r="71" spans="2:2">
      <c r="B71" s="233"/>
    </row>
    <row r="72" spans="2:2">
      <c r="B72" s="233"/>
    </row>
    <row r="73" spans="2:2">
      <c r="B73" s="233"/>
    </row>
    <row r="74" spans="2:2">
      <c r="B74" s="233"/>
    </row>
    <row r="75" spans="2:2">
      <c r="B75" s="233"/>
    </row>
    <row r="76" spans="2:2">
      <c r="B76" s="233"/>
    </row>
    <row r="77" spans="2:2">
      <c r="B77" s="233"/>
    </row>
    <row r="78" spans="2:2">
      <c r="B78" s="233"/>
    </row>
    <row r="79" spans="2:2">
      <c r="B79" s="233"/>
    </row>
    <row r="80" spans="2:2">
      <c r="B80" s="233"/>
    </row>
    <row r="81" spans="2:2">
      <c r="B81" s="233"/>
    </row>
    <row r="82" spans="2:2">
      <c r="B82" s="233"/>
    </row>
    <row r="83" spans="2:2">
      <c r="B83" s="233"/>
    </row>
    <row r="84" spans="2:2">
      <c r="B84" s="233"/>
    </row>
    <row r="85" spans="2:2">
      <c r="B85" s="233"/>
    </row>
    <row r="86" spans="2:2">
      <c r="B86" s="233"/>
    </row>
    <row r="87" spans="2:2">
      <c r="B87" s="233"/>
    </row>
    <row r="88" spans="2:2">
      <c r="B88" s="233"/>
    </row>
  </sheetData>
  <sortState xmlns:xlrd2="http://schemas.microsoft.com/office/spreadsheetml/2017/richdata2" ref="A2:C88">
    <sortCondition descending="1" ref="C2:C88"/>
  </sortState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108-3B60-C84E-9B09-154198CDD705}">
  <sheetPr>
    <pageSetUpPr fitToPage="1"/>
  </sheetPr>
  <dimension ref="A1:X22"/>
  <sheetViews>
    <sheetView zoomScaleNormal="100" workbookViewId="0">
      <selection activeCell="S26" sqref="S26"/>
    </sheetView>
  </sheetViews>
  <sheetFormatPr baseColWidth="10" defaultColWidth="10.7109375" defaultRowHeight="16"/>
  <cols>
    <col min="1" max="1" width="1.85546875" style="1" bestFit="1" customWidth="1"/>
    <col min="2" max="2" width="5.140625" style="1" customWidth="1"/>
    <col min="3" max="3" width="6.42578125" style="1" bestFit="1" customWidth="1"/>
    <col min="4" max="4" width="6.5703125" style="1" bestFit="1" customWidth="1"/>
    <col min="5" max="5" width="5.140625" style="1" bestFit="1" customWidth="1"/>
    <col min="6" max="6" width="6.5703125" style="1" bestFit="1" customWidth="1"/>
    <col min="7" max="8" width="5.140625" style="1" bestFit="1" customWidth="1"/>
    <col min="9" max="9" width="6.5703125" style="1" bestFit="1" customWidth="1"/>
    <col min="10" max="10" width="5.140625" style="1" bestFit="1" customWidth="1"/>
    <col min="11" max="11" width="6.42578125" style="1" bestFit="1" customWidth="1"/>
    <col min="12" max="12" width="6.5703125" style="1" bestFit="1" customWidth="1"/>
    <col min="13" max="13" width="6.42578125" style="1" bestFit="1" customWidth="1"/>
    <col min="14" max="14" width="20.7109375" style="1" customWidth="1"/>
    <col min="15" max="15" width="10.85546875" style="1" customWidth="1"/>
    <col min="16" max="16" width="9.140625" style="1" customWidth="1"/>
    <col min="17" max="17" width="1" style="1" customWidth="1"/>
    <col min="18" max="19" width="10.7109375" style="1"/>
    <col min="20" max="20" width="1.140625" style="1" customWidth="1"/>
    <col min="21" max="21" width="4.42578125" style="1" bestFit="1" customWidth="1"/>
    <col min="22" max="22" width="3.5703125" style="1" customWidth="1"/>
    <col min="23" max="23" width="5.140625" style="1" bestFit="1" customWidth="1"/>
    <col min="24" max="24" width="3" style="1" bestFit="1" customWidth="1"/>
    <col min="25" max="16384" width="10.7109375" style="1"/>
  </cols>
  <sheetData>
    <row r="1" spans="1:24">
      <c r="A1" s="12" t="s">
        <v>233</v>
      </c>
    </row>
    <row r="2" spans="1:24" ht="17" thickBot="1">
      <c r="A2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</row>
    <row r="3" spans="1:24">
      <c r="A3" s="13" t="s">
        <v>12</v>
      </c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3"/>
      <c r="Q3" s="14"/>
      <c r="R3" s="15" t="s">
        <v>39</v>
      </c>
      <c r="S3" s="16"/>
      <c r="T3" s="16"/>
      <c r="U3" s="17"/>
      <c r="W3" s="275" t="s">
        <v>229</v>
      </c>
      <c r="X3" s="276">
        <f>COUNTIF(B13:I15, "*")</f>
        <v>0</v>
      </c>
    </row>
    <row r="4" spans="1:24" ht="17" thickBot="1">
      <c r="A4" s="13" t="s">
        <v>13</v>
      </c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6"/>
      <c r="Q4" s="18"/>
      <c r="R4" s="19" t="s">
        <v>41</v>
      </c>
      <c r="S4" s="19" t="s">
        <v>42</v>
      </c>
      <c r="T4" s="19"/>
      <c r="U4" s="20"/>
    </row>
    <row r="5" spans="1:24">
      <c r="A5" s="13" t="s">
        <v>14</v>
      </c>
      <c r="B5" s="294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6"/>
      <c r="Q5" s="18"/>
      <c r="R5" s="16" t="s">
        <v>44</v>
      </c>
      <c r="S5" s="17" t="s">
        <v>45</v>
      </c>
      <c r="T5" s="19"/>
      <c r="U5" s="20"/>
    </row>
    <row r="6" spans="1:24">
      <c r="A6" s="13" t="s">
        <v>15</v>
      </c>
      <c r="B6" s="294"/>
      <c r="C6" s="295"/>
      <c r="D6" s="295"/>
      <c r="E6" s="295"/>
      <c r="F6" s="295"/>
      <c r="G6" s="295"/>
      <c r="H6" s="295"/>
      <c r="I6" s="295"/>
      <c r="J6" s="295"/>
      <c r="K6" s="295"/>
      <c r="L6" s="295"/>
      <c r="M6" s="297"/>
      <c r="Q6" s="18"/>
      <c r="R6" s="19" t="s">
        <v>46</v>
      </c>
      <c r="S6" s="20" t="s">
        <v>47</v>
      </c>
      <c r="T6" s="19"/>
      <c r="U6" s="21" t="s">
        <v>48</v>
      </c>
    </row>
    <row r="7" spans="1:24" ht="17" thickBot="1">
      <c r="A7" s="13" t="s">
        <v>16</v>
      </c>
      <c r="B7" s="294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7"/>
      <c r="Q7" s="18"/>
      <c r="R7" s="22" t="s">
        <v>50</v>
      </c>
      <c r="S7" s="23" t="s">
        <v>42</v>
      </c>
      <c r="T7" s="19"/>
      <c r="U7" s="20"/>
    </row>
    <row r="8" spans="1:24" ht="17" thickBot="1">
      <c r="A8" s="13" t="s">
        <v>17</v>
      </c>
      <c r="B8" s="298"/>
      <c r="C8" s="299"/>
      <c r="D8" s="299"/>
      <c r="E8" s="299"/>
      <c r="F8" s="299"/>
      <c r="G8" s="299"/>
      <c r="H8" s="299"/>
      <c r="I8" s="299"/>
      <c r="J8" s="299"/>
      <c r="K8" s="299"/>
      <c r="L8" s="299"/>
      <c r="M8" s="297"/>
      <c r="Q8" s="24"/>
      <c r="R8" s="22" t="s">
        <v>52</v>
      </c>
      <c r="S8" s="22" t="s">
        <v>53</v>
      </c>
      <c r="T8" s="22"/>
      <c r="U8" s="23"/>
    </row>
    <row r="9" spans="1:24">
      <c r="A9" s="13" t="s">
        <v>18</v>
      </c>
      <c r="B9" s="298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300"/>
    </row>
    <row r="10" spans="1:24" ht="17" thickBot="1">
      <c r="A10" s="13" t="s">
        <v>19</v>
      </c>
      <c r="B10" s="301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3"/>
    </row>
    <row r="11" spans="1:24" ht="17" thickBot="1"/>
    <row r="12" spans="1:24" ht="36" customHeight="1" thickBot="1">
      <c r="B12" s="304"/>
      <c r="C12" s="304"/>
      <c r="D12" s="304"/>
      <c r="E12" s="304"/>
      <c r="F12" s="304"/>
      <c r="G12" s="304"/>
      <c r="H12" s="304"/>
      <c r="I12" s="304"/>
      <c r="N12" s="5" t="s">
        <v>40</v>
      </c>
      <c r="O12" s="6" t="s">
        <v>107</v>
      </c>
      <c r="P12" s="7" t="str">
        <f>$X$3 &amp;" rxns (+error)"</f>
        <v>0 rxns (+error)</v>
      </c>
    </row>
    <row r="13" spans="1:24" ht="18" thickBot="1">
      <c r="A13" s="12">
        <v>1</v>
      </c>
      <c r="B13" s="305"/>
      <c r="C13" s="306"/>
      <c r="D13" s="307"/>
      <c r="E13" s="307"/>
      <c r="F13" s="307"/>
      <c r="G13" s="307"/>
      <c r="H13" s="307"/>
      <c r="I13" s="308"/>
      <c r="N13" s="9" t="s">
        <v>43</v>
      </c>
      <c r="O13" s="10">
        <v>0.4</v>
      </c>
      <c r="P13" s="11">
        <f t="shared" ref="P13:P20" si="0">O13*$X$3*1.1</f>
        <v>0</v>
      </c>
    </row>
    <row r="14" spans="1:24" ht="20" thickBot="1">
      <c r="B14" s="304"/>
      <c r="C14" s="304"/>
      <c r="D14" s="304"/>
      <c r="E14" s="304"/>
      <c r="F14" s="304"/>
      <c r="G14" s="304"/>
      <c r="H14" s="304"/>
      <c r="I14" s="304"/>
      <c r="N14" s="3" t="s">
        <v>108</v>
      </c>
      <c r="O14" s="2">
        <v>9.6999999999999993</v>
      </c>
      <c r="P14" s="4">
        <f t="shared" si="0"/>
        <v>0</v>
      </c>
    </row>
    <row r="15" spans="1:24" ht="18" thickBot="1">
      <c r="A15" s="12">
        <v>2</v>
      </c>
      <c r="B15" s="309"/>
      <c r="C15" s="307"/>
      <c r="D15" s="307"/>
      <c r="E15" s="307"/>
      <c r="F15" s="307"/>
      <c r="G15" s="307"/>
      <c r="H15" s="307"/>
      <c r="I15" s="308"/>
      <c r="N15" s="3" t="s">
        <v>49</v>
      </c>
      <c r="O15" s="2">
        <v>0.4</v>
      </c>
      <c r="P15" s="4">
        <f t="shared" si="0"/>
        <v>0</v>
      </c>
    </row>
    <row r="16" spans="1:24" ht="17">
      <c r="N16" s="3" t="s">
        <v>51</v>
      </c>
      <c r="O16" s="2">
        <v>0.4</v>
      </c>
      <c r="P16" s="4">
        <f t="shared" si="0"/>
        <v>0</v>
      </c>
    </row>
    <row r="17" spans="14:16" ht="17">
      <c r="N17" s="3" t="s">
        <v>54</v>
      </c>
      <c r="O17" s="2">
        <v>2.4</v>
      </c>
      <c r="P17" s="4">
        <f t="shared" si="0"/>
        <v>0</v>
      </c>
    </row>
    <row r="18" spans="14:16" ht="17">
      <c r="N18" s="3" t="s">
        <v>55</v>
      </c>
      <c r="O18" s="2">
        <v>0.3</v>
      </c>
      <c r="P18" s="4">
        <f t="shared" si="0"/>
        <v>0</v>
      </c>
    </row>
    <row r="19" spans="14:16" ht="17">
      <c r="N19" s="3" t="s">
        <v>56</v>
      </c>
      <c r="O19" s="2">
        <v>2</v>
      </c>
      <c r="P19" s="4">
        <f t="shared" si="0"/>
        <v>0</v>
      </c>
    </row>
    <row r="20" spans="14:16" ht="18" thickBot="1">
      <c r="N20" s="280" t="s">
        <v>57</v>
      </c>
      <c r="O20" s="281">
        <v>0.4</v>
      </c>
      <c r="P20" s="282">
        <f t="shared" si="0"/>
        <v>0</v>
      </c>
    </row>
    <row r="21" spans="14:16" ht="18" thickBot="1">
      <c r="N21" s="278" t="s">
        <v>98</v>
      </c>
      <c r="O21" s="279">
        <v>4</v>
      </c>
      <c r="P21" s="277"/>
    </row>
    <row r="22" spans="14:16" ht="17" thickBot="1">
      <c r="N22" s="8" t="s">
        <v>31</v>
      </c>
      <c r="O22" s="283">
        <f>SUM(O13:O21)</f>
        <v>20</v>
      </c>
      <c r="P22" s="284">
        <f>SUM(P13:P20)</f>
        <v>0</v>
      </c>
    </row>
  </sheetData>
  <pageMargins left="0.7" right="0.7" top="0.75" bottom="0.75" header="0.3" footer="0.3"/>
  <pageSetup scale="64" orientation="landscape" horizontalDpi="0" verticalDpi="0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9DD-14C8-3F46-BD83-921D39FD5BA8}">
  <sheetPr>
    <pageSetUpPr fitToPage="1"/>
  </sheetPr>
  <dimension ref="A1:Y23"/>
  <sheetViews>
    <sheetView workbookViewId="0">
      <selection activeCell="L34" sqref="L34"/>
    </sheetView>
  </sheetViews>
  <sheetFormatPr baseColWidth="10" defaultColWidth="11.5703125" defaultRowHeight="16"/>
  <cols>
    <col min="1" max="1" width="2.140625" bestFit="1" customWidth="1"/>
    <col min="2" max="10" width="7.42578125" bestFit="1" customWidth="1"/>
    <col min="11" max="13" width="8.42578125" bestFit="1" customWidth="1"/>
    <col min="14" max="14" width="9.140625" bestFit="1" customWidth="1"/>
    <col min="15" max="15" width="15.85546875" customWidth="1"/>
    <col min="16" max="16" width="7.5703125" bestFit="1" customWidth="1"/>
    <col min="17" max="17" width="13.5703125" bestFit="1" customWidth="1"/>
    <col min="18" max="18" width="1" customWidth="1"/>
    <col min="21" max="21" width="1.140625" customWidth="1"/>
    <col min="22" max="22" width="4.42578125" bestFit="1" customWidth="1"/>
    <col min="23" max="23" width="2.85546875" customWidth="1"/>
    <col min="24" max="24" width="7" bestFit="1" customWidth="1"/>
    <col min="25" max="25" width="2" bestFit="1" customWidth="1"/>
  </cols>
  <sheetData>
    <row r="1" spans="1:25" ht="17" thickBot="1">
      <c r="A1" s="25"/>
      <c r="B1" s="26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67</v>
      </c>
      <c r="H1" s="26" t="s">
        <v>68</v>
      </c>
      <c r="I1" s="26" t="s">
        <v>69</v>
      </c>
      <c r="J1" s="26" t="s">
        <v>70</v>
      </c>
      <c r="K1" s="26" t="s">
        <v>71</v>
      </c>
      <c r="L1" s="26" t="s">
        <v>72</v>
      </c>
      <c r="M1" s="26" t="s">
        <v>73</v>
      </c>
      <c r="N1" s="27"/>
    </row>
    <row r="2" spans="1:25" ht="17" thickBot="1">
      <c r="A2" s="27"/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>
        <v>11</v>
      </c>
      <c r="M2" s="28">
        <v>12</v>
      </c>
      <c r="N2" s="29"/>
      <c r="R2" s="14"/>
      <c r="S2" s="15" t="s">
        <v>39</v>
      </c>
      <c r="T2" s="16"/>
      <c r="U2" s="16"/>
      <c r="V2" s="17"/>
      <c r="X2" s="85" t="s">
        <v>223</v>
      </c>
      <c r="Y2" s="251">
        <v>8</v>
      </c>
    </row>
    <row r="3" spans="1:25" ht="17" thickBot="1">
      <c r="A3" s="30" t="s">
        <v>12</v>
      </c>
      <c r="B3" s="49"/>
      <c r="C3" s="50"/>
      <c r="D3" s="51"/>
      <c r="E3" s="50"/>
      <c r="F3" s="50"/>
      <c r="G3" s="50"/>
      <c r="H3" s="50"/>
      <c r="I3" s="50"/>
      <c r="J3" s="50"/>
      <c r="K3" s="50"/>
      <c r="L3" s="50"/>
      <c r="M3" s="52"/>
      <c r="N3" s="26" t="s">
        <v>74</v>
      </c>
      <c r="R3" s="18"/>
      <c r="S3" s="19" t="s">
        <v>41</v>
      </c>
      <c r="T3" s="19" t="s">
        <v>42</v>
      </c>
      <c r="U3" s="19"/>
      <c r="V3" s="20"/>
    </row>
    <row r="4" spans="1:25">
      <c r="A4" s="30" t="s">
        <v>13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N4" s="26" t="s">
        <v>75</v>
      </c>
      <c r="R4" s="18"/>
      <c r="S4" s="16" t="s">
        <v>44</v>
      </c>
      <c r="T4" s="17" t="s">
        <v>45</v>
      </c>
      <c r="U4" s="19"/>
      <c r="V4" s="20"/>
    </row>
    <row r="5" spans="1:25">
      <c r="A5" s="30" t="s">
        <v>14</v>
      </c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  <c r="N5" s="26" t="s">
        <v>76</v>
      </c>
      <c r="R5" s="18"/>
      <c r="S5" s="19" t="s">
        <v>46</v>
      </c>
      <c r="T5" s="20" t="s">
        <v>47</v>
      </c>
      <c r="U5" s="19"/>
      <c r="V5" s="21" t="s">
        <v>48</v>
      </c>
    </row>
    <row r="6" spans="1:25" ht="17" thickBot="1">
      <c r="A6" s="30" t="s">
        <v>15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26" t="s">
        <v>77</v>
      </c>
      <c r="R6" s="18"/>
      <c r="S6" s="22" t="s">
        <v>50</v>
      </c>
      <c r="T6" s="23" t="s">
        <v>42</v>
      </c>
      <c r="U6" s="19"/>
      <c r="V6" s="20"/>
    </row>
    <row r="7" spans="1:25" ht="17" thickBot="1">
      <c r="A7" s="30" t="s">
        <v>16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26" t="s">
        <v>78</v>
      </c>
      <c r="R7" s="24"/>
      <c r="S7" s="22" t="s">
        <v>52</v>
      </c>
      <c r="T7" s="22" t="s">
        <v>53</v>
      </c>
      <c r="U7" s="22"/>
      <c r="V7" s="23"/>
    </row>
    <row r="8" spans="1:25">
      <c r="A8" s="30" t="s">
        <v>17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26" t="s">
        <v>79</v>
      </c>
    </row>
    <row r="9" spans="1:25">
      <c r="A9" s="30" t="s">
        <v>18</v>
      </c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26" t="s">
        <v>80</v>
      </c>
    </row>
    <row r="10" spans="1:25" ht="17" thickBot="1">
      <c r="A10" s="30" t="s">
        <v>19</v>
      </c>
      <c r="B10" s="248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50"/>
      <c r="N10" s="26"/>
    </row>
    <row r="11" spans="1:25" ht="17" thickBo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25" ht="17" thickBot="1">
      <c r="A12" s="27"/>
      <c r="B12" s="28" t="s">
        <v>12</v>
      </c>
      <c r="C12" s="53" t="s">
        <v>13</v>
      </c>
      <c r="D12" s="28" t="s">
        <v>14</v>
      </c>
      <c r="E12" s="28" t="s">
        <v>15</v>
      </c>
      <c r="F12" s="28" t="s">
        <v>16</v>
      </c>
      <c r="G12" s="28" t="s">
        <v>17</v>
      </c>
      <c r="H12" s="28" t="s">
        <v>18</v>
      </c>
      <c r="I12" s="28" t="s">
        <v>19</v>
      </c>
      <c r="J12" s="27"/>
      <c r="K12" s="27"/>
      <c r="L12" s="27"/>
      <c r="M12" s="30" t="s">
        <v>81</v>
      </c>
      <c r="N12" s="28">
        <v>1</v>
      </c>
      <c r="O12" s="61" t="s">
        <v>40</v>
      </c>
      <c r="P12" s="62" t="s">
        <v>109</v>
      </c>
      <c r="Q12" s="63" t="str">
        <f>Y2 &amp;" pools (+error)"</f>
        <v>8 pools (+error)</v>
      </c>
    </row>
    <row r="13" spans="1:25" ht="17" thickBot="1">
      <c r="A13" s="13">
        <v>1</v>
      </c>
      <c r="B13" s="54"/>
      <c r="C13" s="55"/>
      <c r="D13" s="56"/>
      <c r="E13" s="57"/>
      <c r="F13" s="58"/>
      <c r="G13" s="59"/>
      <c r="H13" s="60"/>
      <c r="I13" s="247"/>
      <c r="O13" s="64" t="s">
        <v>43</v>
      </c>
      <c r="P13" s="65">
        <v>1</v>
      </c>
      <c r="Q13" s="66">
        <f t="shared" ref="Q13:Q19" si="0">P13*$Y$2*1.1</f>
        <v>8.8000000000000007</v>
      </c>
    </row>
    <row r="14" spans="1:25" ht="18">
      <c r="O14" s="67" t="s">
        <v>108</v>
      </c>
      <c r="P14" s="68">
        <v>14.4</v>
      </c>
      <c r="Q14" s="69">
        <f t="shared" si="0"/>
        <v>126.72000000000001</v>
      </c>
    </row>
    <row r="15" spans="1:25">
      <c r="O15" s="67" t="s">
        <v>49</v>
      </c>
      <c r="P15" s="68">
        <v>1</v>
      </c>
      <c r="Q15" s="69">
        <f t="shared" si="0"/>
        <v>8.8000000000000007</v>
      </c>
    </row>
    <row r="16" spans="1:25">
      <c r="O16" s="67" t="s">
        <v>51</v>
      </c>
      <c r="P16" s="68">
        <v>1</v>
      </c>
      <c r="Q16" s="69">
        <f t="shared" si="0"/>
        <v>8.8000000000000007</v>
      </c>
    </row>
    <row r="17" spans="10:17">
      <c r="O17" s="67" t="s">
        <v>110</v>
      </c>
      <c r="P17" s="68">
        <v>0.6</v>
      </c>
      <c r="Q17" s="69">
        <f t="shared" si="0"/>
        <v>5.28</v>
      </c>
    </row>
    <row r="18" spans="10:17">
      <c r="O18" s="67" t="s">
        <v>56</v>
      </c>
      <c r="P18" s="68">
        <v>5</v>
      </c>
      <c r="Q18" s="69">
        <f t="shared" si="0"/>
        <v>44</v>
      </c>
    </row>
    <row r="19" spans="10:17" ht="17" thickBot="1">
      <c r="O19" s="202" t="s">
        <v>57</v>
      </c>
      <c r="P19" s="252">
        <v>1</v>
      </c>
      <c r="Q19" s="200">
        <f t="shared" si="0"/>
        <v>8.8000000000000007</v>
      </c>
    </row>
    <row r="20" spans="10:17" ht="17" thickBot="1">
      <c r="O20" s="253" t="s">
        <v>31</v>
      </c>
      <c r="P20" s="254">
        <f>SUM(P13:P19)</f>
        <v>24</v>
      </c>
      <c r="Q20" s="201">
        <f>SUM(Q13:Q19)</f>
        <v>211.20000000000005</v>
      </c>
    </row>
    <row r="22" spans="10:17" ht="48">
      <c r="O22" s="255" t="s">
        <v>111</v>
      </c>
      <c r="P22" s="70">
        <v>6</v>
      </c>
    </row>
    <row r="23" spans="10:17" ht="32">
      <c r="J23" s="350" t="s">
        <v>112</v>
      </c>
      <c r="K23" s="350"/>
      <c r="L23" s="350"/>
      <c r="M23" s="350"/>
      <c r="N23" s="350"/>
      <c r="O23" s="255" t="s">
        <v>113</v>
      </c>
      <c r="P23" s="70">
        <v>20</v>
      </c>
    </row>
  </sheetData>
  <mergeCells count="1">
    <mergeCell ref="J23:N23"/>
  </mergeCells>
  <phoneticPr fontId="9" type="noConversion"/>
  <pageMargins left="0.7" right="0.7" top="0.75" bottom="0.75" header="0.3" footer="0.3"/>
  <pageSetup scale="4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3886-DC5E-244C-A9E2-74F13FA8A497}">
  <sheetPr>
    <pageSetUpPr fitToPage="1"/>
  </sheetPr>
  <dimension ref="A1:Y23"/>
  <sheetViews>
    <sheetView workbookViewId="0">
      <selection activeCell="B13" sqref="B13:I13"/>
    </sheetView>
  </sheetViews>
  <sheetFormatPr baseColWidth="10" defaultColWidth="11.5703125" defaultRowHeight="16"/>
  <cols>
    <col min="1" max="1" width="2.140625" bestFit="1" customWidth="1"/>
    <col min="2" max="10" width="7.42578125" bestFit="1" customWidth="1"/>
    <col min="11" max="13" width="8.42578125" bestFit="1" customWidth="1"/>
    <col min="14" max="14" width="9.140625" bestFit="1" customWidth="1"/>
    <col min="15" max="15" width="15.85546875" customWidth="1"/>
    <col min="16" max="16" width="7.5703125" bestFit="1" customWidth="1"/>
    <col min="17" max="17" width="13.5703125" bestFit="1" customWidth="1"/>
    <col min="18" max="18" width="1" customWidth="1"/>
    <col min="21" max="21" width="1.140625" customWidth="1"/>
    <col min="22" max="22" width="4.42578125" bestFit="1" customWidth="1"/>
    <col min="23" max="23" width="2.85546875" customWidth="1"/>
    <col min="24" max="24" width="7" bestFit="1" customWidth="1"/>
    <col min="25" max="25" width="2" bestFit="1" customWidth="1"/>
  </cols>
  <sheetData>
    <row r="1" spans="1:25" ht="17" thickBot="1">
      <c r="A1" s="25"/>
      <c r="B1" s="26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67</v>
      </c>
      <c r="H1" s="26" t="s">
        <v>68</v>
      </c>
      <c r="I1" s="26" t="s">
        <v>69</v>
      </c>
      <c r="J1" s="26" t="s">
        <v>70</v>
      </c>
      <c r="K1" s="26" t="s">
        <v>71</v>
      </c>
      <c r="L1" s="26" t="s">
        <v>72</v>
      </c>
      <c r="M1" s="26" t="s">
        <v>73</v>
      </c>
      <c r="N1" s="27"/>
    </row>
    <row r="2" spans="1:25" ht="17" thickBot="1">
      <c r="A2" s="27"/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>
        <v>11</v>
      </c>
      <c r="M2" s="28">
        <v>12</v>
      </c>
      <c r="N2" s="29"/>
      <c r="R2" s="14"/>
      <c r="S2" s="15" t="s">
        <v>39</v>
      </c>
      <c r="T2" s="16"/>
      <c r="U2" s="16"/>
      <c r="V2" s="17"/>
      <c r="X2" s="85" t="s">
        <v>223</v>
      </c>
      <c r="Y2" s="251">
        <f>COUNTIF(B3:B10,"*")</f>
        <v>0</v>
      </c>
    </row>
    <row r="3" spans="1:25" ht="17" thickBot="1">
      <c r="A3" s="30" t="s">
        <v>12</v>
      </c>
      <c r="B3" s="49"/>
      <c r="C3" s="50"/>
      <c r="D3" s="51"/>
      <c r="E3" s="50"/>
      <c r="F3" s="50"/>
      <c r="G3" s="50"/>
      <c r="H3" s="50"/>
      <c r="I3" s="50"/>
      <c r="J3" s="50"/>
      <c r="K3" s="50"/>
      <c r="L3" s="50"/>
      <c r="M3" s="52"/>
      <c r="N3" s="26" t="s">
        <v>74</v>
      </c>
      <c r="R3" s="18"/>
      <c r="S3" s="19" t="s">
        <v>41</v>
      </c>
      <c r="T3" s="19" t="s">
        <v>42</v>
      </c>
      <c r="U3" s="19"/>
      <c r="V3" s="20"/>
    </row>
    <row r="4" spans="1:25">
      <c r="A4" s="30" t="s">
        <v>13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N4" s="26" t="s">
        <v>75</v>
      </c>
      <c r="R4" s="18"/>
      <c r="S4" s="16" t="s">
        <v>44</v>
      </c>
      <c r="T4" s="17" t="s">
        <v>45</v>
      </c>
      <c r="U4" s="19"/>
      <c r="V4" s="20"/>
    </row>
    <row r="5" spans="1:25">
      <c r="A5" s="30" t="s">
        <v>14</v>
      </c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  <c r="N5" s="26" t="s">
        <v>76</v>
      </c>
      <c r="R5" s="18"/>
      <c r="S5" s="19" t="s">
        <v>46</v>
      </c>
      <c r="T5" s="20" t="s">
        <v>47</v>
      </c>
      <c r="U5" s="19"/>
      <c r="V5" s="21" t="s">
        <v>48</v>
      </c>
    </row>
    <row r="6" spans="1:25" ht="17" thickBot="1">
      <c r="A6" s="30" t="s">
        <v>15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26" t="s">
        <v>77</v>
      </c>
      <c r="R6" s="18"/>
      <c r="S6" s="22" t="s">
        <v>50</v>
      </c>
      <c r="T6" s="23" t="s">
        <v>42</v>
      </c>
      <c r="U6" s="19"/>
      <c r="V6" s="20"/>
    </row>
    <row r="7" spans="1:25" ht="17" thickBot="1">
      <c r="A7" s="30" t="s">
        <v>16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26" t="s">
        <v>78</v>
      </c>
      <c r="R7" s="24"/>
      <c r="S7" s="22" t="s">
        <v>52</v>
      </c>
      <c r="T7" s="22" t="s">
        <v>53</v>
      </c>
      <c r="U7" s="22"/>
      <c r="V7" s="23"/>
    </row>
    <row r="8" spans="1:25">
      <c r="A8" s="30" t="s">
        <v>17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26" t="s">
        <v>79</v>
      </c>
    </row>
    <row r="9" spans="1:25">
      <c r="A9" s="30" t="s">
        <v>18</v>
      </c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26" t="s">
        <v>80</v>
      </c>
    </row>
    <row r="10" spans="1:25" ht="17" thickBot="1">
      <c r="A10" s="30" t="s">
        <v>19</v>
      </c>
      <c r="B10" s="248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50"/>
      <c r="N10" s="26"/>
    </row>
    <row r="11" spans="1:25" ht="17" thickBo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25" ht="17" thickBot="1">
      <c r="A12" s="27"/>
      <c r="B12" s="28" t="s">
        <v>12</v>
      </c>
      <c r="C12" s="53" t="s">
        <v>13</v>
      </c>
      <c r="D12" s="28" t="s">
        <v>14</v>
      </c>
      <c r="E12" s="28" t="s">
        <v>15</v>
      </c>
      <c r="F12" s="28" t="s">
        <v>16</v>
      </c>
      <c r="G12" s="28" t="s">
        <v>17</v>
      </c>
      <c r="H12" s="28" t="s">
        <v>18</v>
      </c>
      <c r="I12" s="28" t="s">
        <v>19</v>
      </c>
      <c r="J12" s="27"/>
      <c r="K12" s="27"/>
      <c r="L12" s="27"/>
      <c r="M12" s="30" t="s">
        <v>81</v>
      </c>
      <c r="N12" s="28">
        <v>2</v>
      </c>
      <c r="O12" s="61" t="s">
        <v>40</v>
      </c>
      <c r="P12" s="62" t="s">
        <v>109</v>
      </c>
      <c r="Q12" s="63" t="str">
        <f>Y2 &amp;" pools (+error)"</f>
        <v>0 pools (+error)</v>
      </c>
    </row>
    <row r="13" spans="1:25" ht="17" thickBot="1">
      <c r="A13" s="13">
        <v>1</v>
      </c>
      <c r="B13" s="54"/>
      <c r="C13" s="55"/>
      <c r="D13" s="56"/>
      <c r="E13" s="57"/>
      <c r="F13" s="58"/>
      <c r="G13" s="59"/>
      <c r="H13" s="60"/>
      <c r="I13" s="247"/>
      <c r="O13" s="64" t="s">
        <v>43</v>
      </c>
      <c r="P13" s="65">
        <v>1</v>
      </c>
      <c r="Q13" s="66">
        <f t="shared" ref="Q13:Q19" si="0">P13*$Y$2*1.1</f>
        <v>0</v>
      </c>
    </row>
    <row r="14" spans="1:25" ht="18">
      <c r="O14" s="67" t="s">
        <v>108</v>
      </c>
      <c r="P14" s="68">
        <v>14.4</v>
      </c>
      <c r="Q14" s="69">
        <f t="shared" si="0"/>
        <v>0</v>
      </c>
    </row>
    <row r="15" spans="1:25">
      <c r="O15" s="67" t="s">
        <v>49</v>
      </c>
      <c r="P15" s="68">
        <v>1</v>
      </c>
      <c r="Q15" s="69">
        <f t="shared" si="0"/>
        <v>0</v>
      </c>
    </row>
    <row r="16" spans="1:25">
      <c r="O16" s="67" t="s">
        <v>51</v>
      </c>
      <c r="P16" s="68">
        <v>1</v>
      </c>
      <c r="Q16" s="69">
        <f t="shared" si="0"/>
        <v>0</v>
      </c>
    </row>
    <row r="17" spans="10:17">
      <c r="O17" s="67" t="s">
        <v>110</v>
      </c>
      <c r="P17" s="68">
        <v>0.6</v>
      </c>
      <c r="Q17" s="69">
        <f t="shared" si="0"/>
        <v>0</v>
      </c>
    </row>
    <row r="18" spans="10:17">
      <c r="O18" s="67" t="s">
        <v>56</v>
      </c>
      <c r="P18" s="68">
        <v>5</v>
      </c>
      <c r="Q18" s="69">
        <f t="shared" si="0"/>
        <v>0</v>
      </c>
    </row>
    <row r="19" spans="10:17" ht="17" thickBot="1">
      <c r="O19" s="202" t="s">
        <v>57</v>
      </c>
      <c r="P19" s="252">
        <v>1</v>
      </c>
      <c r="Q19" s="200">
        <f t="shared" si="0"/>
        <v>0</v>
      </c>
    </row>
    <row r="20" spans="10:17" ht="17" thickBot="1">
      <c r="O20" s="253" t="s">
        <v>31</v>
      </c>
      <c r="P20" s="254">
        <f>SUM(P13:P19)</f>
        <v>24</v>
      </c>
      <c r="Q20" s="201">
        <f>SUM(Q13:Q19)</f>
        <v>0</v>
      </c>
    </row>
    <row r="22" spans="10:17" ht="48">
      <c r="O22" s="255" t="s">
        <v>111</v>
      </c>
      <c r="P22" s="70">
        <v>6</v>
      </c>
    </row>
    <row r="23" spans="10:17" ht="32">
      <c r="J23" s="350" t="s">
        <v>112</v>
      </c>
      <c r="K23" s="350"/>
      <c r="L23" s="350"/>
      <c r="M23" s="350"/>
      <c r="N23" s="350"/>
      <c r="O23" s="255" t="s">
        <v>113</v>
      </c>
      <c r="P23" s="70">
        <v>20</v>
      </c>
    </row>
  </sheetData>
  <mergeCells count="1">
    <mergeCell ref="J23:N23"/>
  </mergeCells>
  <phoneticPr fontId="9" type="noConversion"/>
  <pageMargins left="0.7" right="0.7" top="0.75" bottom="0.75" header="0.3" footer="0.3"/>
  <pageSetup scale="4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5B1-CAAA-4246-8141-851D68828481}">
  <sheetPr>
    <pageSetUpPr fitToPage="1"/>
  </sheetPr>
  <dimension ref="A1:Q5"/>
  <sheetViews>
    <sheetView workbookViewId="0">
      <selection activeCell="Q16" sqref="Q16"/>
    </sheetView>
  </sheetViews>
  <sheetFormatPr baseColWidth="10" defaultColWidth="10.7109375" defaultRowHeight="16"/>
  <cols>
    <col min="1" max="17" width="6" style="13" customWidth="1"/>
    <col min="18" max="16384" width="10.7109375" style="13"/>
  </cols>
  <sheetData>
    <row r="1" spans="1:17">
      <c r="A1" s="13" t="s">
        <v>116</v>
      </c>
    </row>
    <row r="2" spans="1:17" ht="17" thickBot="1">
      <c r="A2" s="77">
        <v>1</v>
      </c>
      <c r="B2" s="77">
        <v>2</v>
      </c>
      <c r="C2" s="77">
        <v>3</v>
      </c>
      <c r="D2" s="77">
        <v>4</v>
      </c>
      <c r="E2" s="77">
        <v>5</v>
      </c>
      <c r="F2" s="77">
        <v>6</v>
      </c>
      <c r="G2" s="77">
        <v>7</v>
      </c>
      <c r="H2" s="77">
        <v>8</v>
      </c>
      <c r="I2" s="77">
        <v>9</v>
      </c>
      <c r="J2" s="77">
        <v>10</v>
      </c>
      <c r="K2" s="77">
        <v>11</v>
      </c>
      <c r="L2" s="77">
        <v>12</v>
      </c>
      <c r="M2" s="77">
        <v>13</v>
      </c>
      <c r="N2" s="77">
        <v>14</v>
      </c>
      <c r="O2" s="77">
        <v>15</v>
      </c>
      <c r="P2" s="77">
        <v>16</v>
      </c>
      <c r="Q2" s="13">
        <v>17</v>
      </c>
    </row>
    <row r="3" spans="1:17" ht="17" thickBot="1">
      <c r="A3" s="78" t="s">
        <v>117</v>
      </c>
      <c r="B3" s="79"/>
      <c r="C3" s="71"/>
      <c r="D3" s="72"/>
      <c r="E3" s="73"/>
      <c r="F3" s="74"/>
      <c r="G3" s="75"/>
      <c r="H3" s="76"/>
      <c r="I3" s="78" t="s">
        <v>117</v>
      </c>
      <c r="J3" s="79"/>
      <c r="K3" s="71"/>
      <c r="L3" s="72"/>
      <c r="M3" s="73"/>
      <c r="N3" s="74"/>
      <c r="O3" s="75"/>
      <c r="P3" s="76"/>
      <c r="Q3" s="78" t="s">
        <v>117</v>
      </c>
    </row>
    <row r="4" spans="1:17" ht="17" thickBo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</row>
    <row r="5" spans="1:17" ht="17" thickBot="1">
      <c r="A5" s="78" t="s">
        <v>117</v>
      </c>
      <c r="B5" s="79"/>
      <c r="C5" s="71"/>
      <c r="D5" s="72"/>
      <c r="E5" s="73"/>
      <c r="F5" s="74"/>
      <c r="G5" s="78" t="s">
        <v>117</v>
      </c>
      <c r="H5" s="81"/>
      <c r="I5" s="82"/>
      <c r="J5" s="82"/>
      <c r="K5" s="285"/>
      <c r="L5" s="83"/>
      <c r="M5" s="80"/>
      <c r="N5" s="80"/>
      <c r="O5" s="80"/>
      <c r="P5" s="80"/>
      <c r="Q5" s="80"/>
    </row>
  </sheetData>
  <phoneticPr fontId="9" type="noConversion"/>
  <pageMargins left="0.7" right="0.7" top="0.75" bottom="0.75" header="0.3" footer="0.3"/>
  <pageSetup scale="7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52E8-5533-9D4D-87C7-1591D528A0AB}">
  <dimension ref="A1:D11"/>
  <sheetViews>
    <sheetView workbookViewId="0">
      <selection activeCell="A12" sqref="A12:C12"/>
    </sheetView>
  </sheetViews>
  <sheetFormatPr baseColWidth="10" defaultColWidth="11.5703125" defaultRowHeight="16"/>
  <sheetData>
    <row r="1" spans="1:4">
      <c r="A1" t="s">
        <v>230</v>
      </c>
    </row>
    <row r="2" spans="1:4">
      <c r="A2" t="s">
        <v>118</v>
      </c>
    </row>
    <row r="3" spans="1:4">
      <c r="A3" t="s">
        <v>119</v>
      </c>
    </row>
    <row r="4" spans="1:4">
      <c r="A4" t="s">
        <v>120</v>
      </c>
    </row>
    <row r="6" spans="1:4">
      <c r="A6" s="13" t="s">
        <v>121</v>
      </c>
    </row>
    <row r="7" spans="1:4">
      <c r="A7" s="85" t="s">
        <v>9</v>
      </c>
    </row>
    <row r="8" spans="1:4">
      <c r="A8" s="84"/>
      <c r="C8" s="85" t="s">
        <v>122</v>
      </c>
      <c r="D8" s="77">
        <f>(A8/(660*180))*10^6</f>
        <v>0</v>
      </c>
    </row>
    <row r="10" spans="1:4">
      <c r="A10" s="13" t="s">
        <v>123</v>
      </c>
    </row>
    <row r="11" spans="1:4">
      <c r="A11" s="85" t="s">
        <v>9</v>
      </c>
      <c r="B11" s="85" t="s">
        <v>4</v>
      </c>
      <c r="C11" s="85" t="s">
        <v>5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F5CF-6C8D-A542-86B8-4B1DC78E98A4}">
  <dimension ref="A1:H21"/>
  <sheetViews>
    <sheetView workbookViewId="0">
      <selection activeCell="E24" sqref="E24"/>
    </sheetView>
  </sheetViews>
  <sheetFormatPr baseColWidth="10" defaultColWidth="11.5703125" defaultRowHeight="16"/>
  <sheetData>
    <row r="1" spans="1:8">
      <c r="A1" s="13" t="s">
        <v>124</v>
      </c>
      <c r="B1" s="13" t="s">
        <v>125</v>
      </c>
      <c r="C1" s="13" t="s">
        <v>126</v>
      </c>
      <c r="D1" s="13"/>
    </row>
    <row r="2" spans="1:8">
      <c r="E2" t="s">
        <v>128</v>
      </c>
      <c r="F2" t="s">
        <v>129</v>
      </c>
      <c r="G2" s="87" t="s">
        <v>130</v>
      </c>
      <c r="H2" s="87" t="s">
        <v>127</v>
      </c>
    </row>
    <row r="3" spans="1:8">
      <c r="E3" t="s">
        <v>131</v>
      </c>
      <c r="F3" t="s">
        <v>132</v>
      </c>
      <c r="G3" s="87" t="s">
        <v>130</v>
      </c>
      <c r="H3" s="87" t="s">
        <v>127</v>
      </c>
    </row>
    <row r="4" spans="1:8">
      <c r="E4" t="s">
        <v>133</v>
      </c>
      <c r="F4" t="s">
        <v>134</v>
      </c>
      <c r="G4" s="87" t="s">
        <v>130</v>
      </c>
      <c r="H4" s="87" t="s">
        <v>127</v>
      </c>
    </row>
    <row r="5" spans="1:8">
      <c r="E5" t="s">
        <v>135</v>
      </c>
      <c r="F5" t="s">
        <v>136</v>
      </c>
      <c r="G5" s="87" t="s">
        <v>130</v>
      </c>
      <c r="H5" s="87" t="s">
        <v>127</v>
      </c>
    </row>
    <row r="6" spans="1:8">
      <c r="E6" t="s">
        <v>138</v>
      </c>
      <c r="F6" t="s">
        <v>139</v>
      </c>
      <c r="G6" s="87" t="s">
        <v>130</v>
      </c>
      <c r="H6" s="87" t="s">
        <v>127</v>
      </c>
    </row>
    <row r="7" spans="1:8">
      <c r="E7" t="s">
        <v>140</v>
      </c>
      <c r="F7" t="s">
        <v>141</v>
      </c>
      <c r="G7" s="87" t="s">
        <v>130</v>
      </c>
      <c r="H7" s="87" t="s">
        <v>127</v>
      </c>
    </row>
    <row r="8" spans="1:8">
      <c r="E8" t="s">
        <v>142</v>
      </c>
      <c r="F8" t="s">
        <v>143</v>
      </c>
      <c r="G8" s="87" t="s">
        <v>130</v>
      </c>
      <c r="H8" s="87" t="s">
        <v>127</v>
      </c>
    </row>
    <row r="9" spans="1:8">
      <c r="E9" t="s">
        <v>128</v>
      </c>
      <c r="F9" t="s">
        <v>129</v>
      </c>
      <c r="G9" s="87" t="s">
        <v>145</v>
      </c>
      <c r="H9" s="87" t="s">
        <v>144</v>
      </c>
    </row>
    <row r="10" spans="1:8">
      <c r="E10" t="s">
        <v>131</v>
      </c>
      <c r="F10" t="s">
        <v>132</v>
      </c>
      <c r="G10" s="87" t="s">
        <v>145</v>
      </c>
      <c r="H10" s="87" t="s">
        <v>144</v>
      </c>
    </row>
    <row r="11" spans="1:8">
      <c r="E11" t="s">
        <v>133</v>
      </c>
      <c r="F11" t="s">
        <v>134</v>
      </c>
      <c r="G11" s="87" t="s">
        <v>145</v>
      </c>
      <c r="H11" s="87" t="s">
        <v>144</v>
      </c>
    </row>
    <row r="12" spans="1:8">
      <c r="E12" t="s">
        <v>135</v>
      </c>
      <c r="F12" t="s">
        <v>136</v>
      </c>
      <c r="G12" s="87" t="s">
        <v>145</v>
      </c>
      <c r="H12" s="87" t="s">
        <v>144</v>
      </c>
    </row>
    <row r="13" spans="1:8">
      <c r="E13" t="s">
        <v>138</v>
      </c>
      <c r="F13" t="s">
        <v>139</v>
      </c>
      <c r="G13" s="87" t="s">
        <v>145</v>
      </c>
      <c r="H13" s="87" t="s">
        <v>144</v>
      </c>
    </row>
    <row r="14" spans="1:8">
      <c r="E14" t="s">
        <v>140</v>
      </c>
      <c r="F14" t="s">
        <v>141</v>
      </c>
      <c r="G14" s="87" t="s">
        <v>145</v>
      </c>
      <c r="H14" s="87" t="s">
        <v>144</v>
      </c>
    </row>
    <row r="15" spans="1:8">
      <c r="E15" t="s">
        <v>142</v>
      </c>
      <c r="F15" t="s">
        <v>143</v>
      </c>
      <c r="G15" s="87" t="s">
        <v>145</v>
      </c>
      <c r="H15" s="87" t="s">
        <v>144</v>
      </c>
    </row>
    <row r="16" spans="1:8">
      <c r="E16" t="s">
        <v>128</v>
      </c>
      <c r="F16" t="s">
        <v>129</v>
      </c>
      <c r="G16" s="87" t="s">
        <v>147</v>
      </c>
      <c r="H16" s="87" t="s">
        <v>146</v>
      </c>
    </row>
    <row r="17" spans="5:8">
      <c r="E17" t="s">
        <v>131</v>
      </c>
      <c r="F17" t="s">
        <v>132</v>
      </c>
      <c r="G17" s="87" t="s">
        <v>147</v>
      </c>
      <c r="H17" s="87" t="s">
        <v>146</v>
      </c>
    </row>
    <row r="18" spans="5:8">
      <c r="E18" t="s">
        <v>133</v>
      </c>
      <c r="F18" t="s">
        <v>134</v>
      </c>
      <c r="G18" s="87" t="s">
        <v>147</v>
      </c>
      <c r="H18" s="87" t="s">
        <v>146</v>
      </c>
    </row>
    <row r="19" spans="5:8">
      <c r="E19" t="s">
        <v>135</v>
      </c>
      <c r="F19" t="s">
        <v>136</v>
      </c>
      <c r="G19" s="87" t="s">
        <v>147</v>
      </c>
      <c r="H19" s="87" t="s">
        <v>146</v>
      </c>
    </row>
    <row r="20" spans="5:8">
      <c r="E20" t="s">
        <v>138</v>
      </c>
      <c r="F20" t="s">
        <v>139</v>
      </c>
      <c r="G20" s="87" t="s">
        <v>147</v>
      </c>
      <c r="H20" s="87" t="s">
        <v>146</v>
      </c>
    </row>
    <row r="21" spans="5:8">
      <c r="G21" s="87"/>
      <c r="H21" s="87"/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278C-446E-7844-BE6A-F89B69F28C07}">
  <dimension ref="A1:D27"/>
  <sheetViews>
    <sheetView workbookViewId="0">
      <selection activeCell="C3" sqref="C3"/>
    </sheetView>
  </sheetViews>
  <sheetFormatPr baseColWidth="10" defaultColWidth="11.5703125" defaultRowHeight="16"/>
  <cols>
    <col min="1" max="1" width="11" bestFit="1" customWidth="1"/>
    <col min="2" max="2" width="70.5703125" bestFit="1" customWidth="1"/>
    <col min="3" max="3" width="25.28515625" bestFit="1" customWidth="1"/>
    <col min="5" max="5" width="25.28515625" bestFit="1" customWidth="1"/>
    <col min="7" max="7" width="25.140625" bestFit="1" customWidth="1"/>
  </cols>
  <sheetData>
    <row r="1" spans="1:4" ht="17">
      <c r="A1" s="88" t="s">
        <v>103</v>
      </c>
      <c r="B1" s="88" t="s">
        <v>148</v>
      </c>
      <c r="C1" s="88" t="s">
        <v>149</v>
      </c>
      <c r="D1" s="88" t="s">
        <v>150</v>
      </c>
    </row>
    <row r="2" spans="1:4" ht="17">
      <c r="A2" s="86" t="s">
        <v>110</v>
      </c>
      <c r="B2" s="86" t="s">
        <v>151</v>
      </c>
      <c r="C2" s="89" t="s">
        <v>127</v>
      </c>
      <c r="D2" s="88"/>
    </row>
    <row r="3" spans="1:4" ht="17">
      <c r="A3" s="86" t="s">
        <v>114</v>
      </c>
      <c r="B3" s="86" t="s">
        <v>152</v>
      </c>
      <c r="C3" s="89" t="s">
        <v>144</v>
      </c>
      <c r="D3" s="88"/>
    </row>
    <row r="4" spans="1:4" ht="17">
      <c r="A4" s="86" t="s">
        <v>115</v>
      </c>
      <c r="B4" s="86" t="s">
        <v>153</v>
      </c>
      <c r="C4" s="90" t="s">
        <v>146</v>
      </c>
      <c r="D4" s="88"/>
    </row>
    <row r="5" spans="1:4" ht="17">
      <c r="A5" s="86" t="s">
        <v>154</v>
      </c>
      <c r="B5" s="86" t="s">
        <v>155</v>
      </c>
      <c r="C5" s="90" t="s">
        <v>156</v>
      </c>
      <c r="D5" s="88"/>
    </row>
    <row r="6" spans="1:4" ht="17">
      <c r="A6" s="86" t="s">
        <v>157</v>
      </c>
      <c r="B6" s="86" t="s">
        <v>158</v>
      </c>
      <c r="C6" s="90" t="s">
        <v>159</v>
      </c>
      <c r="D6" s="88"/>
    </row>
    <row r="7" spans="1:4" ht="17">
      <c r="A7" s="86" t="s">
        <v>160</v>
      </c>
      <c r="B7" s="86" t="s">
        <v>161</v>
      </c>
      <c r="C7" s="90" t="s">
        <v>162</v>
      </c>
      <c r="D7" s="88"/>
    </row>
    <row r="8" spans="1:4" ht="17">
      <c r="A8" s="86" t="s">
        <v>163</v>
      </c>
      <c r="B8" s="86" t="s">
        <v>164</v>
      </c>
      <c r="C8" s="90" t="s">
        <v>129</v>
      </c>
      <c r="D8" s="88" t="str" cm="1">
        <f t="array" ref="D8">[1]!revcom(C8)</f>
        <v>GAGTGG</v>
      </c>
    </row>
    <row r="9" spans="1:4" ht="17">
      <c r="A9" s="86" t="s">
        <v>165</v>
      </c>
      <c r="B9" s="86" t="s">
        <v>166</v>
      </c>
      <c r="C9" s="90" t="s">
        <v>132</v>
      </c>
      <c r="D9" s="88" t="str" cm="1">
        <f t="array" ref="D9">[1]!revcom(C9)</f>
        <v>GGTAGC</v>
      </c>
    </row>
    <row r="10" spans="1:4" ht="17">
      <c r="A10" s="86" t="s">
        <v>167</v>
      </c>
      <c r="B10" s="86" t="s">
        <v>168</v>
      </c>
      <c r="C10" s="90" t="s">
        <v>134</v>
      </c>
      <c r="D10" s="88" t="str" cm="1">
        <f t="array" ref="D10">[1]!revcom(C10)</f>
        <v>ACTGAT</v>
      </c>
    </row>
    <row r="11" spans="1:4" ht="17">
      <c r="A11" s="86" t="s">
        <v>169</v>
      </c>
      <c r="B11" s="86" t="s">
        <v>170</v>
      </c>
      <c r="C11" s="90" t="s">
        <v>136</v>
      </c>
      <c r="D11" s="88" t="str" cm="1">
        <f t="array" ref="D11">[1]!revcom(C11)</f>
        <v>ATGAGC</v>
      </c>
    </row>
    <row r="12" spans="1:4" ht="17">
      <c r="A12" s="86" t="s">
        <v>171</v>
      </c>
      <c r="B12" s="86" t="s">
        <v>172</v>
      </c>
      <c r="C12" s="90" t="s">
        <v>137</v>
      </c>
      <c r="D12" s="88" t="str" cm="1">
        <f t="array" ref="D12">[1]!revcom(C12)</f>
        <v>ATTCCT</v>
      </c>
    </row>
    <row r="13" spans="1:4" ht="17">
      <c r="A13" s="86" t="s">
        <v>173</v>
      </c>
      <c r="B13" s="86" t="s">
        <v>174</v>
      </c>
      <c r="C13" s="90" t="s">
        <v>139</v>
      </c>
      <c r="D13" s="88" t="str" cm="1">
        <f t="array" ref="D13">[1]!revcom(C13)</f>
        <v>CAAAAG</v>
      </c>
    </row>
    <row r="14" spans="1:4" ht="17">
      <c r="A14" s="86" t="s">
        <v>175</v>
      </c>
      <c r="B14" s="86" t="s">
        <v>176</v>
      </c>
      <c r="C14" s="90" t="s">
        <v>141</v>
      </c>
      <c r="D14" s="88" t="str" cm="1">
        <f t="array" ref="D14">[1]!revcom(C14)</f>
        <v>CAACTA</v>
      </c>
    </row>
    <row r="15" spans="1:4" ht="17">
      <c r="A15" s="86" t="s">
        <v>177</v>
      </c>
      <c r="B15" s="86" t="s">
        <v>178</v>
      </c>
      <c r="C15" s="90" t="s">
        <v>143</v>
      </c>
      <c r="D15" s="88" t="str" cm="1">
        <f t="array" ref="D15">[1]!revcom(C15)</f>
        <v>CACCGG</v>
      </c>
    </row>
    <row r="16" spans="1:4" ht="17">
      <c r="A16" s="86" t="s">
        <v>179</v>
      </c>
      <c r="B16" s="86" t="s">
        <v>180</v>
      </c>
      <c r="C16" s="90" t="s">
        <v>181</v>
      </c>
      <c r="D16" s="88" t="str" cm="1">
        <f t="array" ref="D16">[1]!revcom(C16)</f>
        <v>GTGT</v>
      </c>
    </row>
    <row r="17" spans="1:4" ht="17">
      <c r="A17" s="86" t="s">
        <v>182</v>
      </c>
      <c r="B17" s="86" t="s">
        <v>183</v>
      </c>
      <c r="C17" s="90" t="s">
        <v>184</v>
      </c>
      <c r="D17" s="88" t="str" cm="1">
        <f t="array" ref="D17">[1]!revcom(C17)</f>
        <v>AGAC</v>
      </c>
    </row>
    <row r="18" spans="1:4" ht="17">
      <c r="A18" s="86" t="s">
        <v>185</v>
      </c>
      <c r="B18" s="86" t="s">
        <v>186</v>
      </c>
      <c r="C18" s="90" t="s">
        <v>187</v>
      </c>
      <c r="D18" s="88" t="str" cm="1">
        <f t="array" ref="D18">[1]!revcom(C18)</f>
        <v>ACCA</v>
      </c>
    </row>
    <row r="19" spans="1:4" ht="17">
      <c r="A19" s="86" t="s">
        <v>188</v>
      </c>
      <c r="B19" s="86" t="s">
        <v>189</v>
      </c>
      <c r="C19" s="90" t="s">
        <v>190</v>
      </c>
      <c r="D19" s="88" t="str" cm="1">
        <f t="array" ref="D19">[1]!revcom(C19)</f>
        <v>AGTG</v>
      </c>
    </row>
    <row r="20" spans="1:4" ht="17">
      <c r="A20" s="86" t="s">
        <v>191</v>
      </c>
      <c r="B20" s="86" t="s">
        <v>192</v>
      </c>
      <c r="C20" s="90" t="s">
        <v>193</v>
      </c>
      <c r="D20" s="88" t="str" cm="1">
        <f t="array" ref="D20">[1]!revcom(C20)</f>
        <v>CATC</v>
      </c>
    </row>
    <row r="21" spans="1:4" ht="17">
      <c r="A21" s="86" t="s">
        <v>194</v>
      </c>
      <c r="B21" s="86" t="s">
        <v>195</v>
      </c>
      <c r="C21" s="90" t="s">
        <v>196</v>
      </c>
      <c r="D21" s="88" t="str" cm="1">
        <f t="array" ref="D21">[1]!revcom(C21)</f>
        <v>GTGA</v>
      </c>
    </row>
    <row r="22" spans="1:4" ht="17">
      <c r="A22" s="86" t="s">
        <v>197</v>
      </c>
      <c r="B22" s="86" t="s">
        <v>198</v>
      </c>
      <c r="C22" s="90" t="s">
        <v>199</v>
      </c>
      <c r="D22" s="88" t="str" cm="1">
        <f t="array" ref="D22">[1]!revcom(C22)</f>
        <v>TCAG</v>
      </c>
    </row>
    <row r="23" spans="1:4" ht="17">
      <c r="A23" s="86" t="s">
        <v>200</v>
      </c>
      <c r="B23" s="86" t="s">
        <v>201</v>
      </c>
      <c r="C23" s="90" t="s">
        <v>202</v>
      </c>
      <c r="D23" s="88" t="str" cm="1">
        <f t="array" ref="D23">[1]!revcom(C23)</f>
        <v>GCTT</v>
      </c>
    </row>
    <row r="24" spans="1:4" ht="17">
      <c r="A24" s="86" t="s">
        <v>203</v>
      </c>
      <c r="B24" s="86" t="s">
        <v>204</v>
      </c>
      <c r="C24" s="90" t="s">
        <v>205</v>
      </c>
      <c r="D24" s="88" t="str" cm="1">
        <f t="array" ref="D24">[1]!revcom(C24)</f>
        <v>CTAC</v>
      </c>
    </row>
    <row r="25" spans="1:4" ht="17">
      <c r="A25" s="86" t="s">
        <v>206</v>
      </c>
      <c r="B25" s="86" t="s">
        <v>207</v>
      </c>
      <c r="C25" s="90" t="s">
        <v>208</v>
      </c>
      <c r="D25" s="88" t="str" cm="1">
        <f t="array" ref="D25">[1]!revcom(C25)</f>
        <v>TGTC</v>
      </c>
    </row>
    <row r="26" spans="1:4" ht="17">
      <c r="A26" s="86" t="s">
        <v>209</v>
      </c>
      <c r="B26" s="86" t="s">
        <v>210</v>
      </c>
      <c r="C26" s="90" t="s">
        <v>211</v>
      </c>
      <c r="D26" s="88" t="str" cm="1">
        <f t="array" ref="D26">[1]!revcom(C26)</f>
        <v>TCAC</v>
      </c>
    </row>
    <row r="27" spans="1:4" ht="17">
      <c r="A27" s="86" t="s">
        <v>212</v>
      </c>
      <c r="B27" s="86" t="s">
        <v>213</v>
      </c>
      <c r="C27" s="90" t="s">
        <v>214</v>
      </c>
      <c r="D27" s="88" t="str" cm="1">
        <f t="array" ref="D27">[1]!revcom(C27)</f>
        <v>GACT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Samples</vt:lpstr>
      <vt:lpstr>Quantification</vt:lpstr>
      <vt:lpstr>dilutions</vt:lpstr>
      <vt:lpstr>dilutionPlate1</vt:lpstr>
      <vt:lpstr>dilutionPlate2</vt:lpstr>
      <vt:lpstr>dilutionPlate3</vt:lpstr>
      <vt:lpstr>Ligation_Plate1</vt:lpstr>
      <vt:lpstr>Ligation_Plate2</vt:lpstr>
      <vt:lpstr>qPCR_Plate1</vt:lpstr>
      <vt:lpstr>qPCR_Plate1_results</vt:lpstr>
      <vt:lpstr>qPCR_Plate2</vt:lpstr>
      <vt:lpstr>qPCR_Plate2_results</vt:lpstr>
      <vt:lpstr>Test_PCR</vt:lpstr>
      <vt:lpstr>2bRAD_Plate1</vt:lpstr>
      <vt:lpstr>2bRAD_Plate2</vt:lpstr>
      <vt:lpstr>Gel</vt:lpstr>
      <vt:lpstr>FinalPool</vt:lpstr>
      <vt:lpstr>BarcodedPools</vt:lpstr>
      <vt:lpstr>AllBarcodes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Eckert</dc:creator>
  <cp:keywords/>
  <dc:description/>
  <cp:lastModifiedBy>Ryan Eckert</cp:lastModifiedBy>
  <cp:revision/>
  <cp:lastPrinted>2020-12-18T19:01:02Z</cp:lastPrinted>
  <dcterms:created xsi:type="dcterms:W3CDTF">2020-08-11T15:24:03Z</dcterms:created>
  <dcterms:modified xsi:type="dcterms:W3CDTF">2023-09-12T17:51:48Z</dcterms:modified>
  <cp:category/>
  <cp:contentStatus/>
</cp:coreProperties>
</file>