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eckert/Documents/GitHub/Xestospongia_SEFL_PopGen/lab/"/>
    </mc:Choice>
  </mc:AlternateContent>
  <xr:revisionPtr revIDLastSave="0" documentId="13_ncr:1_{1E98A5CB-6916-154D-8DB3-0A6D21C13940}" xr6:coauthVersionLast="46" xr6:coauthVersionMax="46" xr10:uidLastSave="{00000000-0000-0000-0000-000000000000}"/>
  <bookViews>
    <workbookView xWindow="240" yWindow="500" windowWidth="32400" windowHeight="19780" activeTab="14" xr2:uid="{00000000-000D-0000-FFFF-FFFF00000000}"/>
  </bookViews>
  <sheets>
    <sheet name="samples" sheetId="2" r:id="rId1"/>
    <sheet name="quantification" sheetId="3" r:id="rId2"/>
    <sheet name="dilutions" sheetId="4" r:id="rId3"/>
    <sheet name="dilutionPlate1" sheetId="5" r:id="rId4"/>
    <sheet name="dilutionPlate2" sheetId="6" r:id="rId5"/>
    <sheet name="ligationPlate1" sheetId="7" r:id="rId6"/>
    <sheet name="ligationPlate2" sheetId="8" r:id="rId7"/>
    <sheet name="qPCRPlate1" sheetId="9" r:id="rId8"/>
    <sheet name="qPCRPlate2" sheetId="11" r:id="rId9"/>
    <sheet name="reLigation" sheetId="19" r:id="rId10"/>
    <sheet name="qPCR3" sheetId="20" r:id="rId11"/>
    <sheet name="2bRADPlate1" sheetId="15" r:id="rId12"/>
    <sheet name="2bRADPlate2" sheetId="13" r:id="rId13"/>
    <sheet name="gel" sheetId="14" r:id="rId14"/>
    <sheet name="finalPool" sheetId="16" r:id="rId15"/>
    <sheet name="barcodedPools" sheetId="17" r:id="rId16"/>
    <sheet name="allBarcodes" sheetId="18" r:id="rId17"/>
  </sheets>
  <externalReferences>
    <externalReference r:id="rId1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6" l="1"/>
  <c r="D12" i="16"/>
  <c r="U10" i="20"/>
  <c r="Q8" i="20" s="1"/>
  <c r="Q14" i="13"/>
  <c r="Q10" i="9"/>
  <c r="Q10" i="11"/>
  <c r="Q2" i="9"/>
  <c r="Q2" i="11"/>
  <c r="R21" i="19"/>
  <c r="R22" i="19"/>
  <c r="R23" i="19"/>
  <c r="P4" i="19"/>
  <c r="R7" i="19" s="1"/>
  <c r="X20" i="19"/>
  <c r="L12" i="19"/>
  <c r="P11" i="19"/>
  <c r="P3" i="19"/>
  <c r="U16" i="19" s="1"/>
  <c r="P2" i="19"/>
  <c r="M11" i="19" s="1"/>
  <c r="B7" i="16" l="1"/>
  <c r="B8" i="16" s="1"/>
  <c r="Q2" i="20"/>
  <c r="Q3" i="20"/>
  <c r="Q4" i="20"/>
  <c r="Q5" i="20"/>
  <c r="Q6" i="20"/>
  <c r="Q7" i="20"/>
  <c r="Q7" i="19"/>
  <c r="M10" i="19"/>
  <c r="Q15" i="19"/>
  <c r="Q9" i="19"/>
  <c r="R9" i="19" s="1"/>
  <c r="R20" i="19"/>
  <c r="M9" i="19"/>
  <c r="M7" i="19"/>
  <c r="Q10" i="19"/>
  <c r="R10" i="19" s="1"/>
  <c r="M8" i="19"/>
  <c r="U15" i="19"/>
  <c r="U17" i="19" s="1"/>
  <c r="Q8" i="19"/>
  <c r="Q16" i="19"/>
  <c r="Q10" i="20" l="1"/>
  <c r="R24" i="19"/>
  <c r="M12" i="19"/>
  <c r="Q17" i="19"/>
  <c r="R8" i="19"/>
  <c r="R11" i="19" s="1"/>
  <c r="Q11" i="19"/>
  <c r="U10" i="11" l="1"/>
  <c r="Q8" i="11" s="1"/>
  <c r="Q4" i="9"/>
  <c r="Q5" i="9"/>
  <c r="Q6" i="9"/>
  <c r="Q7" i="9"/>
  <c r="Q8" i="9"/>
  <c r="Q3" i="9"/>
  <c r="U10" i="9"/>
  <c r="F101" i="4"/>
  <c r="E28" i="6"/>
  <c r="E101" i="4"/>
  <c r="E45" i="4"/>
  <c r="H25" i="6"/>
  <c r="I25" i="6"/>
  <c r="J25" i="6"/>
  <c r="K25" i="6"/>
  <c r="L25" i="6"/>
  <c r="M25" i="6"/>
  <c r="H26" i="6"/>
  <c r="I26" i="6"/>
  <c r="J26" i="6"/>
  <c r="K26" i="6"/>
  <c r="L26" i="6"/>
  <c r="M26" i="6"/>
  <c r="H27" i="6"/>
  <c r="I27" i="6"/>
  <c r="J27" i="6"/>
  <c r="K27" i="6"/>
  <c r="L27" i="6"/>
  <c r="M27" i="6"/>
  <c r="C25" i="6"/>
  <c r="D25" i="6"/>
  <c r="E25" i="6"/>
  <c r="F25" i="6"/>
  <c r="G25" i="6"/>
  <c r="C26" i="6"/>
  <c r="D26" i="6"/>
  <c r="E26" i="6"/>
  <c r="F26" i="6"/>
  <c r="G26" i="6"/>
  <c r="C27" i="6"/>
  <c r="D27" i="6"/>
  <c r="E27" i="6"/>
  <c r="F27" i="6"/>
  <c r="G27" i="6"/>
  <c r="C28" i="6"/>
  <c r="D28" i="6"/>
  <c r="F28" i="6"/>
  <c r="G28" i="6"/>
  <c r="B26" i="6"/>
  <c r="B27" i="6"/>
  <c r="B28" i="6"/>
  <c r="B25" i="6"/>
  <c r="J25" i="5"/>
  <c r="I25" i="5"/>
  <c r="H27" i="5"/>
  <c r="H26" i="5"/>
  <c r="H30" i="5"/>
  <c r="G30" i="5"/>
  <c r="G28" i="5"/>
  <c r="G25" i="5"/>
  <c r="E28" i="5"/>
  <c r="M26" i="5"/>
  <c r="B26" i="5"/>
  <c r="C26" i="5"/>
  <c r="D26" i="5"/>
  <c r="E26" i="5"/>
  <c r="F26" i="5"/>
  <c r="G26" i="5"/>
  <c r="I26" i="5"/>
  <c r="J26" i="5"/>
  <c r="K26" i="5"/>
  <c r="L26" i="5"/>
  <c r="B27" i="5"/>
  <c r="C27" i="5"/>
  <c r="D27" i="5"/>
  <c r="E27" i="5"/>
  <c r="F27" i="5"/>
  <c r="G27" i="5"/>
  <c r="I27" i="5"/>
  <c r="J27" i="5"/>
  <c r="K27" i="5"/>
  <c r="L27" i="5"/>
  <c r="M27" i="5"/>
  <c r="B28" i="5"/>
  <c r="C28" i="5"/>
  <c r="D28" i="5"/>
  <c r="F28" i="5"/>
  <c r="H28" i="5"/>
  <c r="I28" i="5"/>
  <c r="J28" i="5"/>
  <c r="K28" i="5"/>
  <c r="L28" i="5"/>
  <c r="M28" i="5"/>
  <c r="B29" i="5"/>
  <c r="C29" i="5"/>
  <c r="D29" i="5"/>
  <c r="E29" i="5"/>
  <c r="F29" i="5"/>
  <c r="G29" i="5"/>
  <c r="H29" i="5"/>
  <c r="I29" i="5"/>
  <c r="J29" i="5"/>
  <c r="K29" i="5"/>
  <c r="L29" i="5"/>
  <c r="M29" i="5"/>
  <c r="B30" i="5"/>
  <c r="C30" i="5"/>
  <c r="D30" i="5"/>
  <c r="E30" i="5"/>
  <c r="F30" i="5"/>
  <c r="I30" i="5"/>
  <c r="J30" i="5"/>
  <c r="K30" i="5"/>
  <c r="L30" i="5"/>
  <c r="M30" i="5"/>
  <c r="B31" i="5"/>
  <c r="C31" i="5"/>
  <c r="D31" i="5"/>
  <c r="E31" i="5"/>
  <c r="F31" i="5"/>
  <c r="G31" i="5"/>
  <c r="H31" i="5"/>
  <c r="I31" i="5"/>
  <c r="J31" i="5"/>
  <c r="K31" i="5"/>
  <c r="L31" i="5"/>
  <c r="M31" i="5"/>
  <c r="C25" i="5"/>
  <c r="D25" i="5"/>
  <c r="E25" i="5"/>
  <c r="F25" i="5"/>
  <c r="H25" i="5"/>
  <c r="K25" i="5"/>
  <c r="L25" i="5"/>
  <c r="M25" i="5"/>
  <c r="B25" i="5"/>
  <c r="C12" i="17"/>
  <c r="C11" i="17"/>
  <c r="C10" i="17"/>
  <c r="C9" i="17"/>
  <c r="C8" i="17"/>
  <c r="C7" i="17"/>
  <c r="C6" i="17"/>
  <c r="C5" i="17"/>
  <c r="C4" i="17"/>
  <c r="C3" i="17"/>
  <c r="C2" i="17"/>
  <c r="P20" i="13"/>
  <c r="Y2" i="13"/>
  <c r="Q13" i="13" s="1"/>
  <c r="P20" i="15"/>
  <c r="Y2" i="15"/>
  <c r="Q13" i="15" s="1"/>
  <c r="AB27" i="8"/>
  <c r="P19" i="8"/>
  <c r="T18" i="8"/>
  <c r="T5" i="8"/>
  <c r="V14" i="8" s="1"/>
  <c r="T4" i="8"/>
  <c r="Y23" i="8" s="1"/>
  <c r="T3" i="8"/>
  <c r="Q18" i="8" s="1"/>
  <c r="AB27" i="7"/>
  <c r="P19" i="7"/>
  <c r="T18" i="7"/>
  <c r="T5" i="7"/>
  <c r="V14" i="7" s="1"/>
  <c r="T4" i="7"/>
  <c r="Y23" i="7" s="1"/>
  <c r="T3" i="7"/>
  <c r="Q18" i="7" s="1"/>
  <c r="E121" i="4"/>
  <c r="F121" i="4" s="1"/>
  <c r="E120" i="4"/>
  <c r="F120" i="4" s="1"/>
  <c r="E119" i="4"/>
  <c r="F119" i="4" s="1"/>
  <c r="E118" i="4"/>
  <c r="F118" i="4" s="1"/>
  <c r="E117" i="4"/>
  <c r="F117" i="4" s="1"/>
  <c r="E116" i="4"/>
  <c r="F116" i="4" s="1"/>
  <c r="E115" i="4"/>
  <c r="F115" i="4" s="1"/>
  <c r="E114" i="4"/>
  <c r="F114" i="4" s="1"/>
  <c r="E113" i="4"/>
  <c r="F113" i="4" s="1"/>
  <c r="E112" i="4"/>
  <c r="F112" i="4" s="1"/>
  <c r="E111" i="4"/>
  <c r="F111" i="4" s="1"/>
  <c r="E110" i="4"/>
  <c r="F110" i="4" s="1"/>
  <c r="E109" i="4"/>
  <c r="F109" i="4" s="1"/>
  <c r="E108" i="4"/>
  <c r="F108" i="4" s="1"/>
  <c r="E107" i="4"/>
  <c r="F107" i="4" s="1"/>
  <c r="E106" i="4"/>
  <c r="F106" i="4" s="1"/>
  <c r="E105" i="4"/>
  <c r="F105" i="4" s="1"/>
  <c r="E104" i="4"/>
  <c r="F104" i="4" s="1"/>
  <c r="E103" i="4"/>
  <c r="F103" i="4" s="1"/>
  <c r="E102" i="4"/>
  <c r="F102" i="4" s="1"/>
  <c r="E100" i="4"/>
  <c r="F100" i="4" s="1"/>
  <c r="E99" i="4"/>
  <c r="F99" i="4" s="1"/>
  <c r="E98" i="4"/>
  <c r="F98" i="4" s="1"/>
  <c r="E97" i="4"/>
  <c r="F97" i="4" s="1"/>
  <c r="E96" i="4"/>
  <c r="F96" i="4" s="1"/>
  <c r="E95" i="4"/>
  <c r="F95" i="4" s="1"/>
  <c r="E94" i="4"/>
  <c r="F94" i="4" s="1"/>
  <c r="E93" i="4"/>
  <c r="F93" i="4" s="1"/>
  <c r="E92" i="4"/>
  <c r="F92" i="4" s="1"/>
  <c r="E91" i="4"/>
  <c r="F91" i="4" s="1"/>
  <c r="E90" i="4"/>
  <c r="F90" i="4" s="1"/>
  <c r="E89" i="4"/>
  <c r="F89" i="4" s="1"/>
  <c r="E88" i="4"/>
  <c r="F88" i="4" s="1"/>
  <c r="E87" i="4"/>
  <c r="F87" i="4" s="1"/>
  <c r="E86" i="4"/>
  <c r="F86" i="4" s="1"/>
  <c r="E85" i="4"/>
  <c r="F85" i="4" s="1"/>
  <c r="E84" i="4"/>
  <c r="F84" i="4" s="1"/>
  <c r="E83" i="4"/>
  <c r="F83" i="4" s="1"/>
  <c r="E82" i="4"/>
  <c r="F82" i="4" s="1"/>
  <c r="E81" i="4"/>
  <c r="F81" i="4" s="1"/>
  <c r="E80" i="4"/>
  <c r="F80" i="4" s="1"/>
  <c r="E79" i="4"/>
  <c r="F79" i="4" s="1"/>
  <c r="E78" i="4"/>
  <c r="F78" i="4" s="1"/>
  <c r="E77" i="4"/>
  <c r="F77" i="4" s="1"/>
  <c r="E76" i="4"/>
  <c r="F76" i="4" s="1"/>
  <c r="E75" i="4"/>
  <c r="F75" i="4" s="1"/>
  <c r="E74" i="4"/>
  <c r="F74" i="4" s="1"/>
  <c r="E73" i="4"/>
  <c r="F73" i="4" s="1"/>
  <c r="E72" i="4"/>
  <c r="F72" i="4" s="1"/>
  <c r="E71" i="4"/>
  <c r="F71" i="4" s="1"/>
  <c r="E70" i="4"/>
  <c r="F70" i="4" s="1"/>
  <c r="E69" i="4"/>
  <c r="F69" i="4" s="1"/>
  <c r="E68" i="4"/>
  <c r="F68" i="4" s="1"/>
  <c r="E67" i="4"/>
  <c r="F67" i="4" s="1"/>
  <c r="E66" i="4"/>
  <c r="F66" i="4" s="1"/>
  <c r="E65" i="4"/>
  <c r="F65" i="4" s="1"/>
  <c r="E64" i="4"/>
  <c r="F64" i="4" s="1"/>
  <c r="E63" i="4"/>
  <c r="F63" i="4" s="1"/>
  <c r="E62" i="4"/>
  <c r="F62" i="4" s="1"/>
  <c r="E61" i="4"/>
  <c r="F61" i="4" s="1"/>
  <c r="E60" i="4"/>
  <c r="F60" i="4" s="1"/>
  <c r="E59" i="4"/>
  <c r="F59" i="4" s="1"/>
  <c r="E58" i="4"/>
  <c r="F58" i="4" s="1"/>
  <c r="E57" i="4"/>
  <c r="F57" i="4" s="1"/>
  <c r="E56" i="4"/>
  <c r="F56" i="4" s="1"/>
  <c r="E55" i="4"/>
  <c r="F55" i="4" s="1"/>
  <c r="E54" i="4"/>
  <c r="F54" i="4" s="1"/>
  <c r="E53" i="4"/>
  <c r="F53" i="4" s="1"/>
  <c r="E52" i="4"/>
  <c r="F52" i="4" s="1"/>
  <c r="E51" i="4"/>
  <c r="F51" i="4" s="1"/>
  <c r="E50" i="4"/>
  <c r="F50" i="4" s="1"/>
  <c r="E49" i="4"/>
  <c r="F49" i="4" s="1"/>
  <c r="E48" i="4"/>
  <c r="F48" i="4" s="1"/>
  <c r="E47" i="4"/>
  <c r="F47" i="4" s="1"/>
  <c r="E46" i="4"/>
  <c r="F46" i="4" s="1"/>
  <c r="F45" i="4"/>
  <c r="E44" i="4"/>
  <c r="F44" i="4" s="1"/>
  <c r="E43" i="4"/>
  <c r="F43" i="4" s="1"/>
  <c r="E42" i="4"/>
  <c r="F42" i="4" s="1"/>
  <c r="E41" i="4"/>
  <c r="F41" i="4" s="1"/>
  <c r="E40" i="4"/>
  <c r="F40" i="4" s="1"/>
  <c r="E39" i="4"/>
  <c r="F39" i="4" s="1"/>
  <c r="E38" i="4"/>
  <c r="F38" i="4" s="1"/>
  <c r="E37" i="4"/>
  <c r="F37" i="4" s="1"/>
  <c r="E36" i="4"/>
  <c r="F36" i="4" s="1"/>
  <c r="E35" i="4"/>
  <c r="F35" i="4" s="1"/>
  <c r="E34" i="4"/>
  <c r="F34" i="4" s="1"/>
  <c r="E33" i="4"/>
  <c r="F33" i="4" s="1"/>
  <c r="E32" i="4"/>
  <c r="F32" i="4" s="1"/>
  <c r="E31" i="4"/>
  <c r="F31" i="4" s="1"/>
  <c r="E30" i="4"/>
  <c r="F30" i="4" s="1"/>
  <c r="E29" i="4"/>
  <c r="F29" i="4" s="1"/>
  <c r="E28" i="4"/>
  <c r="F28" i="4" s="1"/>
  <c r="E27" i="4"/>
  <c r="F27" i="4" s="1"/>
  <c r="E26" i="4"/>
  <c r="F26" i="4" s="1"/>
  <c r="E25" i="4"/>
  <c r="F25" i="4" s="1"/>
  <c r="E24" i="4"/>
  <c r="F24" i="4" s="1"/>
  <c r="E23" i="4"/>
  <c r="F23" i="4" s="1"/>
  <c r="E22" i="4"/>
  <c r="F22" i="4" s="1"/>
  <c r="E21" i="4"/>
  <c r="F21" i="4" s="1"/>
  <c r="E20" i="4"/>
  <c r="F20" i="4" s="1"/>
  <c r="E19" i="4"/>
  <c r="F19" i="4" s="1"/>
  <c r="E18" i="4"/>
  <c r="F18" i="4" s="1"/>
  <c r="E17" i="4"/>
  <c r="F17" i="4" s="1"/>
  <c r="E16" i="4"/>
  <c r="F16" i="4" s="1"/>
  <c r="E15" i="4"/>
  <c r="F15" i="4" s="1"/>
  <c r="E14" i="4"/>
  <c r="F14" i="4" s="1"/>
  <c r="E13" i="4"/>
  <c r="F13" i="4" s="1"/>
  <c r="E12" i="4"/>
  <c r="F12" i="4" s="1"/>
  <c r="E11" i="4"/>
  <c r="F11" i="4" s="1"/>
  <c r="E10" i="4"/>
  <c r="F10" i="4" s="1"/>
  <c r="E9" i="4"/>
  <c r="F9" i="4" s="1"/>
  <c r="E8" i="4"/>
  <c r="F8" i="4" s="1"/>
  <c r="E7" i="4"/>
  <c r="F7" i="4" s="1"/>
  <c r="E6" i="4"/>
  <c r="F6" i="4" s="1"/>
  <c r="E5" i="4"/>
  <c r="F5" i="4" s="1"/>
  <c r="E4" i="4"/>
  <c r="F4" i="4" s="1"/>
  <c r="E3" i="4"/>
  <c r="F3" i="4" s="1"/>
  <c r="E2" i="4"/>
  <c r="F2" i="4" s="1"/>
  <c r="B8" i="17" a="1"/>
  <c r="B2" i="17" a="1"/>
  <c r="B3" i="17" a="1"/>
  <c r="B11" i="17" a="1"/>
  <c r="B12" i="17" a="1"/>
  <c r="B10" i="17" a="1"/>
  <c r="B6" i="17" a="1"/>
  <c r="B7" i="17" a="1"/>
  <c r="B4" i="17" a="1"/>
  <c r="B5" i="17" a="1"/>
  <c r="B9" i="17" a="1"/>
  <c r="Q3" i="11" l="1"/>
  <c r="Q4" i="11"/>
  <c r="Q5" i="11"/>
  <c r="Q6" i="11"/>
  <c r="Q7" i="11"/>
  <c r="B3" i="17"/>
  <c r="B11" i="17"/>
  <c r="B5" i="17"/>
  <c r="B6" i="17"/>
  <c r="B8" i="17"/>
  <c r="B9" i="17"/>
  <c r="B4" i="17"/>
  <c r="B12" i="17"/>
  <c r="B7" i="17"/>
  <c r="B2" i="17"/>
  <c r="B10" i="17"/>
  <c r="Q15" i="13"/>
  <c r="Q16" i="13"/>
  <c r="Q17" i="13"/>
  <c r="Q18" i="13"/>
  <c r="Q19" i="13"/>
  <c r="Q12" i="13"/>
  <c r="Q15" i="15"/>
  <c r="Q16" i="15"/>
  <c r="Q17" i="15"/>
  <c r="Q14" i="15"/>
  <c r="Q18" i="15"/>
  <c r="Q12" i="15"/>
  <c r="Q19" i="15"/>
  <c r="V28" i="8"/>
  <c r="U16" i="8"/>
  <c r="V16" i="8" s="1"/>
  <c r="Q14" i="8"/>
  <c r="Q17" i="8"/>
  <c r="U17" i="8"/>
  <c r="V17" i="8" s="1"/>
  <c r="U22" i="8"/>
  <c r="Q16" i="8"/>
  <c r="Q15" i="8"/>
  <c r="Y22" i="8"/>
  <c r="Y24" i="8" s="1"/>
  <c r="V29" i="8"/>
  <c r="V27" i="8"/>
  <c r="U14" i="8"/>
  <c r="U15" i="8"/>
  <c r="U23" i="8"/>
  <c r="V30" i="8"/>
  <c r="V28" i="7"/>
  <c r="Q16" i="7"/>
  <c r="U16" i="7"/>
  <c r="V16" i="7" s="1"/>
  <c r="U14" i="7"/>
  <c r="U17" i="7"/>
  <c r="V17" i="7" s="1"/>
  <c r="U22" i="7"/>
  <c r="U24" i="7" s="1"/>
  <c r="Q15" i="7"/>
  <c r="Q19" i="7" s="1"/>
  <c r="Y22" i="7"/>
  <c r="Y24" i="7" s="1"/>
  <c r="V29" i="7"/>
  <c r="Q14" i="7"/>
  <c r="V27" i="7"/>
  <c r="Q17" i="7"/>
  <c r="U15" i="7"/>
  <c r="U23" i="7"/>
  <c r="V30" i="7"/>
  <c r="Q19" i="8" l="1"/>
  <c r="Q20" i="13"/>
  <c r="Q20" i="15"/>
  <c r="U24" i="8"/>
  <c r="V31" i="8"/>
  <c r="V15" i="8"/>
  <c r="V18" i="8" s="1"/>
  <c r="U18" i="8"/>
  <c r="V31" i="7"/>
  <c r="V15" i="7"/>
  <c r="V18" i="7" s="1"/>
  <c r="U1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<sst xmlns="http://schemas.openxmlformats.org/spreadsheetml/2006/main" count="3342" uniqueCount="659">
  <si>
    <t>sampleID</t>
  </si>
  <si>
    <t>tubeID</t>
  </si>
  <si>
    <t>species</t>
  </si>
  <si>
    <t>date</t>
  </si>
  <si>
    <t>time</t>
  </si>
  <si>
    <t>depthFt</t>
  </si>
  <si>
    <t>region</t>
  </si>
  <si>
    <t>site</t>
  </si>
  <si>
    <t>latDD</t>
  </si>
  <si>
    <t>longDD</t>
  </si>
  <si>
    <t>od</t>
  </si>
  <si>
    <t>bd</t>
  </si>
  <si>
    <t>h</t>
  </si>
  <si>
    <t>02-IX-20-1-001</t>
  </si>
  <si>
    <t>SFX001</t>
  </si>
  <si>
    <t>Xestospongia muta</t>
  </si>
  <si>
    <t>West Palm Beach</t>
  </si>
  <si>
    <t>SEFL-12</t>
  </si>
  <si>
    <t>02-IX-20-1-002</t>
  </si>
  <si>
    <t>SFX002</t>
  </si>
  <si>
    <t>02-IX-20-1-003</t>
  </si>
  <si>
    <t>SFX003</t>
  </si>
  <si>
    <t>02-IX-20-1-004</t>
  </si>
  <si>
    <t>SFX004</t>
  </si>
  <si>
    <t>02-IX-20-1-005</t>
  </si>
  <si>
    <t>SFX005</t>
  </si>
  <si>
    <t>02-IX-20-1-006</t>
  </si>
  <si>
    <t>SFX006</t>
  </si>
  <si>
    <t>02-IX-20-1-007</t>
  </si>
  <si>
    <t>SFX007</t>
  </si>
  <si>
    <t>02-IX-20-1-008</t>
  </si>
  <si>
    <t>SFX008</t>
  </si>
  <si>
    <t>02-IX-20-1-009</t>
  </si>
  <si>
    <t>SFX009</t>
  </si>
  <si>
    <t>02-IX-20-1-010</t>
  </si>
  <si>
    <t>SFX010</t>
  </si>
  <si>
    <t>02-IX-20-2-001</t>
  </si>
  <si>
    <t>SFX011</t>
  </si>
  <si>
    <t>SEFL-11</t>
  </si>
  <si>
    <t>02-IX-20-2-002</t>
  </si>
  <si>
    <t>SFX012</t>
  </si>
  <si>
    <t>02-IX-20-2-003</t>
  </si>
  <si>
    <t>SFX013</t>
  </si>
  <si>
    <t>02-IX-20-2-004</t>
  </si>
  <si>
    <t>SFX014</t>
  </si>
  <si>
    <t>02-IX-20-2-005</t>
  </si>
  <si>
    <t>SFX015</t>
  </si>
  <si>
    <t>02-IX-20-2-006</t>
  </si>
  <si>
    <t>SFX016</t>
  </si>
  <si>
    <t>02-IX-20-2-007</t>
  </si>
  <si>
    <t>SFX017</t>
  </si>
  <si>
    <t>02-IX-20-2-008</t>
  </si>
  <si>
    <t>SFX018</t>
  </si>
  <si>
    <t>02-IX-20-2-009</t>
  </si>
  <si>
    <t>SFX019</t>
  </si>
  <si>
    <t>02-IX-20-2-010</t>
  </si>
  <si>
    <t>SFX020</t>
  </si>
  <si>
    <t>02-IX-20-3-001</t>
  </si>
  <si>
    <t>SFX021</t>
  </si>
  <si>
    <t>SEFL-08</t>
  </si>
  <si>
    <t>02-IX-20-3-002</t>
  </si>
  <si>
    <t>SFX022</t>
  </si>
  <si>
    <t>02-IX-20-3-003</t>
  </si>
  <si>
    <t>SFX023</t>
  </si>
  <si>
    <t>02-IX-20-3-004</t>
  </si>
  <si>
    <t>SFX024</t>
  </si>
  <si>
    <t>02-IX-20-3-005</t>
  </si>
  <si>
    <t>SFX025</t>
  </si>
  <si>
    <t>02-IX-20-3-006</t>
  </si>
  <si>
    <t>SFX026</t>
  </si>
  <si>
    <t>02-IX-20-3-007</t>
  </si>
  <si>
    <t>SFX027</t>
  </si>
  <si>
    <t>02-IX-20-3-008</t>
  </si>
  <si>
    <t>SFX028</t>
  </si>
  <si>
    <t>02-IX-20-3-009</t>
  </si>
  <si>
    <t>SFX029</t>
  </si>
  <si>
    <t>02-IX-20-3-010</t>
  </si>
  <si>
    <t>SFX030</t>
  </si>
  <si>
    <t>10-IX-20-1-001</t>
  </si>
  <si>
    <t>SFX031</t>
  </si>
  <si>
    <t>Jupiter</t>
  </si>
  <si>
    <t>SEFL-06</t>
  </si>
  <si>
    <t>10-IX-20-1-002</t>
  </si>
  <si>
    <t>SFX032</t>
  </si>
  <si>
    <t>10-IX-20-1-003</t>
  </si>
  <si>
    <t>SFX033</t>
  </si>
  <si>
    <t>10-IX-20-1-004</t>
  </si>
  <si>
    <t>SFX034</t>
  </si>
  <si>
    <t>10-IX-20-1-005</t>
  </si>
  <si>
    <t>SFX035</t>
  </si>
  <si>
    <t>10-IX-20-1-006</t>
  </si>
  <si>
    <t>SFX036</t>
  </si>
  <si>
    <t>10-IX-20-1-007</t>
  </si>
  <si>
    <t>SFX037</t>
  </si>
  <si>
    <t>10-IX-20-1-008</t>
  </si>
  <si>
    <t>SFX038</t>
  </si>
  <si>
    <t>10-IX-20-1-009</t>
  </si>
  <si>
    <t>SFX039</t>
  </si>
  <si>
    <t>10-IX-20-1-010</t>
  </si>
  <si>
    <t>SFX040</t>
  </si>
  <si>
    <t>10-IX-20-2-001</t>
  </si>
  <si>
    <t>SFX041</t>
  </si>
  <si>
    <t>SEFL-05</t>
  </si>
  <si>
    <t>10-IX-20-2-002</t>
  </si>
  <si>
    <t>SFX042</t>
  </si>
  <si>
    <t>10-IX-20-2-003</t>
  </si>
  <si>
    <t>SFX043</t>
  </si>
  <si>
    <t>10-IX-20-2-004</t>
  </si>
  <si>
    <t>SFX044</t>
  </si>
  <si>
    <t>10-IX-20-2-005</t>
  </si>
  <si>
    <t>SFX045</t>
  </si>
  <si>
    <t>10-IX-20-2-006</t>
  </si>
  <si>
    <t>SFX046</t>
  </si>
  <si>
    <t>10-IX-20-2-007</t>
  </si>
  <si>
    <t>SFX047</t>
  </si>
  <si>
    <t>10-IX-20-2-008</t>
  </si>
  <si>
    <t>SFX048</t>
  </si>
  <si>
    <t>10-IX-20-2-009</t>
  </si>
  <si>
    <t>SFX049</t>
  </si>
  <si>
    <t>10-IX-20-2-010</t>
  </si>
  <si>
    <t>SFX050</t>
  </si>
  <si>
    <t>10-IX-20-3-001</t>
  </si>
  <si>
    <t>SFX051</t>
  </si>
  <si>
    <t>SEFL-04</t>
  </si>
  <si>
    <t>10-IX-20-3-002</t>
  </si>
  <si>
    <t>SFX052</t>
  </si>
  <si>
    <t>10-IX-20-3-003</t>
  </si>
  <si>
    <t>SFX053</t>
  </si>
  <si>
    <t>10-IX-20-3-004</t>
  </si>
  <si>
    <t>SFX054</t>
  </si>
  <si>
    <t>10-IX-20-3-005</t>
  </si>
  <si>
    <t>SFX055</t>
  </si>
  <si>
    <t>10-IX-20-3-006</t>
  </si>
  <si>
    <t>SFX056</t>
  </si>
  <si>
    <t>10-IX-20-3-007</t>
  </si>
  <si>
    <t>SFX057</t>
  </si>
  <si>
    <t>10-IX-20-3-008</t>
  </si>
  <si>
    <t>SFX058</t>
  </si>
  <si>
    <t>10-IX-20-3-009</t>
  </si>
  <si>
    <t>SFX059</t>
  </si>
  <si>
    <t>10-IX-20-3-010</t>
  </si>
  <si>
    <t>SFX060</t>
  </si>
  <si>
    <t>11-XII-20-1-001</t>
  </si>
  <si>
    <t>SFX061</t>
  </si>
  <si>
    <t>Ft. Lauderdale</t>
  </si>
  <si>
    <t>T328</t>
  </si>
  <si>
    <t>11-XII-20-1-002</t>
  </si>
  <si>
    <t>SFX062</t>
  </si>
  <si>
    <t>11-XII-20-1-003</t>
  </si>
  <si>
    <t>SFX063</t>
  </si>
  <si>
    <t>11-XII-20-1-004</t>
  </si>
  <si>
    <t>SFX064</t>
  </si>
  <si>
    <t>11-XII-20-1-005</t>
  </si>
  <si>
    <t>SFX065</t>
  </si>
  <si>
    <t>11-XII-20-1-006</t>
  </si>
  <si>
    <t>SFX066</t>
  </si>
  <si>
    <t>11-XII-20-1-007</t>
  </si>
  <si>
    <t>SFX067</t>
  </si>
  <si>
    <t>11-XII-20-1-008</t>
  </si>
  <si>
    <t>SFX068</t>
  </si>
  <si>
    <t>11-XII-20-1-009</t>
  </si>
  <si>
    <t>SFX069</t>
  </si>
  <si>
    <t>11-XII-20-1-010</t>
  </si>
  <si>
    <t>SFX070</t>
  </si>
  <si>
    <t>11-XII-20-2-001</t>
  </si>
  <si>
    <t>SFX071</t>
  </si>
  <si>
    <t>FTL4</t>
  </si>
  <si>
    <t>11-XII-20-2-002</t>
  </si>
  <si>
    <t>SFX072</t>
  </si>
  <si>
    <t>11-XII-20-2-003</t>
  </si>
  <si>
    <t>SFX073</t>
  </si>
  <si>
    <t>11-XII-20-2-004</t>
  </si>
  <si>
    <t>SFX074</t>
  </si>
  <si>
    <t>11-XII-20-2-005</t>
  </si>
  <si>
    <t>SFX075</t>
  </si>
  <si>
    <t>11-XII-20-2-006</t>
  </si>
  <si>
    <t>SFX076</t>
  </si>
  <si>
    <t>11-XII-20-2-007</t>
  </si>
  <si>
    <t>SFX077</t>
  </si>
  <si>
    <t>11-XII-20-2-008</t>
  </si>
  <si>
    <t>SFX078</t>
  </si>
  <si>
    <t>11-XII-20-2-009</t>
  </si>
  <si>
    <t>SFX079</t>
  </si>
  <si>
    <t>11-XII-20-2-010</t>
  </si>
  <si>
    <t>SFX080</t>
  </si>
  <si>
    <t>11-XII-20-3-001</t>
  </si>
  <si>
    <t>SFX081</t>
  </si>
  <si>
    <t>BC1</t>
  </si>
  <si>
    <t>11-XII-20-3-002</t>
  </si>
  <si>
    <t>SFX082</t>
  </si>
  <si>
    <t>11-XII-20-3-003</t>
  </si>
  <si>
    <t>SFX083</t>
  </si>
  <si>
    <t>11-XII-20-3-004</t>
  </si>
  <si>
    <t>SFX084</t>
  </si>
  <si>
    <t>11-XII-20-3-005</t>
  </si>
  <si>
    <t>SFX085</t>
  </si>
  <si>
    <t>11-XII-20-3-006</t>
  </si>
  <si>
    <t>SFX086</t>
  </si>
  <si>
    <t>11-XII-20-3-007</t>
  </si>
  <si>
    <t>SFX087</t>
  </si>
  <si>
    <t>11-XII-20-3-008</t>
  </si>
  <si>
    <t>SFX088</t>
  </si>
  <si>
    <t>11-XII-20-3-009</t>
  </si>
  <si>
    <t>SFX089</t>
  </si>
  <si>
    <t>11-XII-20-3-010</t>
  </si>
  <si>
    <t>SFX090</t>
  </si>
  <si>
    <t>21-I-21-1-001</t>
  </si>
  <si>
    <t>SFX091</t>
  </si>
  <si>
    <t>Boynton</t>
  </si>
  <si>
    <t>SEFL-16</t>
  </si>
  <si>
    <t>21-I-21-1-002</t>
  </si>
  <si>
    <t>SFX092</t>
  </si>
  <si>
    <t>21-I-21-1-003</t>
  </si>
  <si>
    <t>SFX093</t>
  </si>
  <si>
    <t>21-I-21-1-004</t>
  </si>
  <si>
    <t>SFX094</t>
  </si>
  <si>
    <t>21-I-21-1-005</t>
  </si>
  <si>
    <t>SFX095</t>
  </si>
  <si>
    <t>21-I-21-1-006</t>
  </si>
  <si>
    <t>SFX096</t>
  </si>
  <si>
    <t>21-I-21-1-007</t>
  </si>
  <si>
    <t>SFX097</t>
  </si>
  <si>
    <t>21-I-21-1-008</t>
  </si>
  <si>
    <t>SFX098</t>
  </si>
  <si>
    <t>21-I-21-1-009</t>
  </si>
  <si>
    <t>SFX099</t>
  </si>
  <si>
    <t>21-I-21-1-010</t>
  </si>
  <si>
    <t>SFX100</t>
  </si>
  <si>
    <t>21-I-21-2-001</t>
  </si>
  <si>
    <t>SFX101</t>
  </si>
  <si>
    <t>SEFL-18</t>
  </si>
  <si>
    <t>21-I-21-2-002</t>
  </si>
  <si>
    <t>SFX102</t>
  </si>
  <si>
    <t>21-I-21-2-003</t>
  </si>
  <si>
    <t>SFX103</t>
  </si>
  <si>
    <t>21-I-21-2-004</t>
  </si>
  <si>
    <t>SFX104</t>
  </si>
  <si>
    <t>21-I-21-2-005</t>
  </si>
  <si>
    <t>SFX105</t>
  </si>
  <si>
    <t>21-I-21-2-006</t>
  </si>
  <si>
    <t>SFX106</t>
  </si>
  <si>
    <t>21-I-21-2-007</t>
  </si>
  <si>
    <t>SFX107</t>
  </si>
  <si>
    <t>21-I-21-2-008</t>
  </si>
  <si>
    <t>SFX108</t>
  </si>
  <si>
    <t>21-I-21-2-009</t>
  </si>
  <si>
    <t>SFX109</t>
  </si>
  <si>
    <t>21-I-21-2-010</t>
  </si>
  <si>
    <t>SFX110</t>
  </si>
  <si>
    <t>21-I-21-3-001</t>
  </si>
  <si>
    <t>SFX111</t>
  </si>
  <si>
    <t>SEFL-20</t>
  </si>
  <si>
    <t>21-I-21-3-002</t>
  </si>
  <si>
    <t>SFX112</t>
  </si>
  <si>
    <t>21-I-21-3-003</t>
  </si>
  <si>
    <t>SFX113</t>
  </si>
  <si>
    <t>21-I-21-3-004</t>
  </si>
  <si>
    <t>SFX114</t>
  </si>
  <si>
    <t>21-I-21-3-005</t>
  </si>
  <si>
    <t>SFX115</t>
  </si>
  <si>
    <t>21-I-21-3-006</t>
  </si>
  <si>
    <t>SFX116</t>
  </si>
  <si>
    <t>21-I-21-3-007</t>
  </si>
  <si>
    <t>SFX117</t>
  </si>
  <si>
    <t>21-I-21-3-008</t>
  </si>
  <si>
    <t>SFX118</t>
  </si>
  <si>
    <t>21-I-21-3-009</t>
  </si>
  <si>
    <t>SFX119</t>
  </si>
  <si>
    <t>21-I-21-3-010</t>
  </si>
  <si>
    <t>SFX120</t>
  </si>
  <si>
    <t>260/280</t>
  </si>
  <si>
    <t>260/230</t>
  </si>
  <si>
    <t>Notes</t>
  </si>
  <si>
    <t>Sample</t>
  </si>
  <si>
    <t>Qubit Conc. (ng/µL)</t>
  </si>
  <si>
    <t>Unit</t>
  </si>
  <si>
    <t>ng/µL</t>
  </si>
  <si>
    <t>Dilution Plate 1 Layout</t>
  </si>
  <si>
    <t>A</t>
  </si>
  <si>
    <t>B</t>
  </si>
  <si>
    <t>C</t>
  </si>
  <si>
    <t>D</t>
  </si>
  <si>
    <t>E</t>
  </si>
  <si>
    <t>F</t>
  </si>
  <si>
    <t>G</t>
  </si>
  <si>
    <t>H</t>
  </si>
  <si>
    <t>Dilution Plate 1 µL NFW</t>
  </si>
  <si>
    <t>Dilution Plate 1 µL DNA</t>
  </si>
  <si>
    <t>Dilution Plate 2 Layout</t>
  </si>
  <si>
    <t>Dilution Plate 2 µL NFW</t>
  </si>
  <si>
    <t>Dilution Plate 2 µL DNA</t>
  </si>
  <si>
    <t>Qubit Conc. (ng/µL [C1])</t>
  </si>
  <si>
    <t>Target vol (µL [V2])</t>
  </si>
  <si>
    <t>Target conc. (ng/µL [C2])</t>
  </si>
  <si>
    <t>Vol DNA (µL [V1])</t>
  </si>
  <si>
    <t>Vol NFW (µL)</t>
  </si>
  <si>
    <t>3illBC-1</t>
  </si>
  <si>
    <t>3illBC-2</t>
  </si>
  <si>
    <t>3illBC-3</t>
  </si>
  <si>
    <t>3illBC-4</t>
  </si>
  <si>
    <t>3illBC-5</t>
  </si>
  <si>
    <t>3illBC-6</t>
  </si>
  <si>
    <t>3illBC-7</t>
  </si>
  <si>
    <t>3illBC-8</t>
  </si>
  <si>
    <t>3illBC-9</t>
  </si>
  <si>
    <t>3illBC-10</t>
  </si>
  <si>
    <t>3illBC-11</t>
  </si>
  <si>
    <t>3illBC-12</t>
  </si>
  <si>
    <t>ILL-BC-23</t>
  </si>
  <si>
    <t>Samples =</t>
  </si>
  <si>
    <t>ILL-BC-24</t>
  </si>
  <si>
    <t xml:space="preserve">Rows = </t>
  </si>
  <si>
    <t>ILL-BC-25</t>
  </si>
  <si>
    <t xml:space="preserve">Columns = </t>
  </si>
  <si>
    <t>ILL-BC-26</t>
  </si>
  <si>
    <t>ILL-BC-28</t>
  </si>
  <si>
    <t>ILL-BC-29</t>
  </si>
  <si>
    <t>ILL-BC-30</t>
  </si>
  <si>
    <t>TruSeq =</t>
  </si>
  <si>
    <t>Digest</t>
  </si>
  <si>
    <t>Ligation</t>
  </si>
  <si>
    <t>Component</t>
  </si>
  <si>
    <t>Reaction Vol (uL)</t>
  </si>
  <si>
    <t>NEB Buffer #3</t>
  </si>
  <si>
    <t>10x T4 ligase buffer w 10 mM ATP</t>
  </si>
  <si>
    <t>320 µM SAM</t>
  </si>
  <si>
    <t>5 μM Adapter 1*</t>
  </si>
  <si>
    <t>BcgI (2 U µl-1)</t>
  </si>
  <si>
    <t>T4 DNA ligase</t>
  </si>
  <si>
    <t>H2O</t>
  </si>
  <si>
    <t>Total</t>
  </si>
  <si>
    <t>Adapter 1 Component</t>
  </si>
  <si>
    <t>Total Vol (uL)</t>
  </si>
  <si>
    <t>Adapter 2 Component</t>
  </si>
  <si>
    <t>5ILL-NNRW</t>
  </si>
  <si>
    <t>3illBC (1-12)</t>
  </si>
  <si>
    <t>NFW</t>
  </si>
  <si>
    <t>Anti5ill-NNRW</t>
  </si>
  <si>
    <t>Anti-ill-BC (1-11)</t>
  </si>
  <si>
    <t>Adapter 1</t>
  </si>
  <si>
    <t>Adapter 2</t>
  </si>
  <si>
    <t>x 12 3illBC</t>
  </si>
  <si>
    <t>5 μM Adapter 2*</t>
  </si>
  <si>
    <t>To which a different one of these is added:</t>
  </si>
  <si>
    <t>Initial MM</t>
  </si>
  <si>
    <t>Add 20 µL of the appropriate ligation mix to each well using multichannel pipette</t>
  </si>
  <si>
    <t>qPCR MM</t>
  </si>
  <si>
    <t>qPCR Profile</t>
  </si>
  <si>
    <t>Rxn Vol. (µL)</t>
  </si>
  <si>
    <t>95 ºC</t>
  </si>
  <si>
    <t>10 min</t>
  </si>
  <si>
    <t>15 s</t>
  </si>
  <si>
    <t>SYBR Green Mastermix</t>
  </si>
  <si>
    <t>60 ºC</t>
  </si>
  <si>
    <t>30 s</t>
  </si>
  <si>
    <t>40 x</t>
  </si>
  <si>
    <t>10 uM TruSeq</t>
  </si>
  <si>
    <t>72 ºC</t>
  </si>
  <si>
    <t>1 uM any ILLBC  Primer</t>
  </si>
  <si>
    <t>10 uM P5</t>
  </si>
  <si>
    <t>10 uM P7</t>
  </si>
  <si>
    <t>+ ligation template</t>
  </si>
  <si>
    <t>–</t>
  </si>
  <si>
    <t>Rxn =</t>
  </si>
  <si>
    <t>TOTAL</t>
  </si>
  <si>
    <t>PCR Profile</t>
  </si>
  <si>
    <t>Pools =</t>
  </si>
  <si>
    <t>70 ºC</t>
  </si>
  <si>
    <t>20 s</t>
  </si>
  <si>
    <t>65 ºC</t>
  </si>
  <si>
    <t>3 min</t>
  </si>
  <si>
    <t>15 x</t>
  </si>
  <si>
    <t>4 ºC</t>
  </si>
  <si>
    <t>hold</t>
  </si>
  <si>
    <t>Reagent</t>
  </si>
  <si>
    <t>per pool</t>
  </si>
  <si>
    <t>dNTPs 2.5 mM ea</t>
  </si>
  <si>
    <r>
      <t>H</t>
    </r>
    <r>
      <rPr>
        <vertAlign val="subscript"/>
        <sz val="12"/>
        <color theme="1"/>
        <rFont val="Helvetica"/>
        <family val="2"/>
      </rPr>
      <t>2</t>
    </r>
    <r>
      <rPr>
        <sz val="12"/>
        <color theme="1"/>
        <rFont val="Helvetica"/>
        <family val="2"/>
      </rPr>
      <t>O</t>
    </r>
  </si>
  <si>
    <t>10 µM IC1-P5</t>
  </si>
  <si>
    <t>10 µM IC1-P7</t>
  </si>
  <si>
    <t>TruSeq_Un1</t>
  </si>
  <si>
    <t>10x Titanium buffer</t>
  </si>
  <si>
    <t>Titanium Taq</t>
  </si>
  <si>
    <t>To each sample add a different 1 uM ILL-BC oligo</t>
  </si>
  <si>
    <t>Pool 6µL from each ligation across rows (e.g. 6µL each from A1-A12 into one pool)</t>
  </si>
  <si>
    <t>To each sample add pooled ligation</t>
  </si>
  <si>
    <t>SFXm1.1</t>
  </si>
  <si>
    <t>SFXm1.2</t>
  </si>
  <si>
    <t>SFXm1.3</t>
  </si>
  <si>
    <t>SFXm1.4</t>
  </si>
  <si>
    <t>SFXm1.5</t>
  </si>
  <si>
    <t>SFXm1.6</t>
  </si>
  <si>
    <t>SFXm1.7</t>
  </si>
  <si>
    <t>Gel Loading Layout</t>
  </si>
  <si>
    <t>L</t>
  </si>
  <si>
    <t>SFXm2.1</t>
  </si>
  <si>
    <t>SFXm2.2</t>
  </si>
  <si>
    <t>SFXm2.3</t>
  </si>
  <si>
    <t>SFXm2.4</t>
  </si>
  <si>
    <t>Cleaned with Zymo DCC-5 using 5:1 Binding Buffer: Sample</t>
  </si>
  <si>
    <t>Eluted in 25 µL NFW for sequencing</t>
  </si>
  <si>
    <t>Nanodrop for quality/purity; Qubit for concentration</t>
  </si>
  <si>
    <t>Qubit</t>
  </si>
  <si>
    <t>nM =</t>
  </si>
  <si>
    <t>NanoDrop</t>
  </si>
  <si>
    <t>SamplePool</t>
  </si>
  <si>
    <t>BC i7</t>
  </si>
  <si>
    <t>BC i5</t>
  </si>
  <si>
    <t>BC23</t>
  </si>
  <si>
    <t>CCACTC</t>
  </si>
  <si>
    <t>TSUN1</t>
  </si>
  <si>
    <t>ATCACG</t>
  </si>
  <si>
    <t>BC24</t>
  </si>
  <si>
    <t>GCTACC</t>
  </si>
  <si>
    <t>BC25</t>
  </si>
  <si>
    <t>ATCAGT</t>
  </si>
  <si>
    <t>BC26</t>
  </si>
  <si>
    <t>GCTCAT</t>
  </si>
  <si>
    <t>BC28</t>
  </si>
  <si>
    <t>CTTTTG</t>
  </si>
  <si>
    <t>BC29</t>
  </si>
  <si>
    <t>TAGTTG</t>
  </si>
  <si>
    <t>BC30</t>
  </si>
  <si>
    <t>CCGGTG</t>
  </si>
  <si>
    <t>TSUN2</t>
  </si>
  <si>
    <t>ACTTGA</t>
  </si>
  <si>
    <t>TAGCTT</t>
  </si>
  <si>
    <t>SF.Xm.1.1</t>
  </si>
  <si>
    <t>SF.Xm.1.2</t>
  </si>
  <si>
    <t>SF.Xm.1.3</t>
  </si>
  <si>
    <t>SF.Xm.1.4</t>
  </si>
  <si>
    <t>SF.Xm.1.5</t>
  </si>
  <si>
    <t>SF.Xm.1.6</t>
  </si>
  <si>
    <t>SF.Xm.1.7</t>
  </si>
  <si>
    <t>SF.Xm.2.1</t>
  </si>
  <si>
    <t>SF.Xm.2.2</t>
  </si>
  <si>
    <t>SF.Xm.2.3</t>
  </si>
  <si>
    <t>SF.Xm.2.4</t>
  </si>
  <si>
    <t>Name</t>
  </si>
  <si>
    <t>Sequence</t>
  </si>
  <si>
    <t>Barcode</t>
  </si>
  <si>
    <t>RevComp</t>
  </si>
  <si>
    <r>
      <t>AATGATACGGCGACCACCGAGATCTACAC</t>
    </r>
    <r>
      <rPr>
        <sz val="12"/>
        <color rgb="FFFF0000"/>
        <rFont val="Courier New"/>
        <family val="1"/>
      </rPr>
      <t>ATCACG</t>
    </r>
    <r>
      <rPr>
        <sz val="12"/>
        <color rgb="FF000000"/>
        <rFont val="Courier New"/>
        <family val="1"/>
      </rPr>
      <t>ACACTCTTTCCCTACACGACGCTCTTCCGATCT</t>
    </r>
  </si>
  <si>
    <t>TruSeq_Un2</t>
  </si>
  <si>
    <r>
      <t>AATGATACGGCGACCACCGAGATCTACAC</t>
    </r>
    <r>
      <rPr>
        <sz val="12"/>
        <color rgb="FFFF0000"/>
        <rFont val="Courier New"/>
        <family val="1"/>
      </rPr>
      <t>ACTTGA</t>
    </r>
    <r>
      <rPr>
        <sz val="12"/>
        <color rgb="FF000000"/>
        <rFont val="Courier New"/>
        <family val="1"/>
      </rPr>
      <t>ACACTCTTTCCCTACACGACGCTCTTCCGATCT</t>
    </r>
  </si>
  <si>
    <t>TruSeq_Un3</t>
  </si>
  <si>
    <r>
      <t>AATGATACGGCGACCACCGAGATCTACAC</t>
    </r>
    <r>
      <rPr>
        <sz val="12"/>
        <color rgb="FFFF0000"/>
        <rFont val="Courier New"/>
        <family val="1"/>
      </rPr>
      <t>TAGCTT</t>
    </r>
    <r>
      <rPr>
        <sz val="12"/>
        <color rgb="FF000000"/>
        <rFont val="Courier New"/>
        <family val="1"/>
      </rPr>
      <t>ACACTCTTTCCCTACACGACGCTCTTCCGATCT</t>
    </r>
  </si>
  <si>
    <t>TruSeq_Un4</t>
  </si>
  <si>
    <r>
      <t>AATGATACGGCGACCACCGAGATCTACAC</t>
    </r>
    <r>
      <rPr>
        <sz val="12"/>
        <color rgb="FFFF0000"/>
        <rFont val="Courier New"/>
        <family val="1"/>
      </rPr>
      <t>GGCTAC</t>
    </r>
    <r>
      <rPr>
        <sz val="12"/>
        <color rgb="FF000000"/>
        <rFont val="Courier New"/>
        <family val="1"/>
      </rPr>
      <t>ACACTCTTTCCCTACACGACGCTCTTCCGATCT</t>
    </r>
  </si>
  <si>
    <t>GGCTAC</t>
  </si>
  <si>
    <t>TruSeq_Un5</t>
  </si>
  <si>
    <r>
      <t>AATGATACGGCGACCACCGAGATCTACAC</t>
    </r>
    <r>
      <rPr>
        <sz val="12"/>
        <color rgb="FFFF0000"/>
        <rFont val="Courier New"/>
        <family val="1"/>
      </rPr>
      <t>TTAGGC</t>
    </r>
    <r>
      <rPr>
        <sz val="12"/>
        <color rgb="FF000000"/>
        <rFont val="Courier New"/>
        <family val="1"/>
      </rPr>
      <t>ACACTCTTTCCCTACACGACGCTCTTCCGATCT</t>
    </r>
  </si>
  <si>
    <t>TTAGGC</t>
  </si>
  <si>
    <t>TruSeq_Un6</t>
  </si>
  <si>
    <r>
      <t>AATGATACGGCGACCACCGAGATCTACAC</t>
    </r>
    <r>
      <rPr>
        <sz val="12"/>
        <color rgb="FFFF0000"/>
        <rFont val="Courier New"/>
        <family val="1"/>
      </rPr>
      <t>CGATGT</t>
    </r>
    <r>
      <rPr>
        <sz val="12"/>
        <color rgb="FF000000"/>
        <rFont val="Courier New"/>
        <family val="1"/>
      </rPr>
      <t>ACACTCTTTCCCTACACGACGCTCTTCCGATCT</t>
    </r>
  </si>
  <si>
    <t>CGATGT</t>
  </si>
  <si>
    <t>ILL-BC23</t>
  </si>
  <si>
    <r>
      <t>CAAGCAGAAGACGGCATACGAGAT</t>
    </r>
    <r>
      <rPr>
        <sz val="12"/>
        <color rgb="FFFF0000"/>
        <rFont val="Courier New"/>
        <family val="1"/>
      </rPr>
      <t>CCACTC</t>
    </r>
    <r>
      <rPr>
        <sz val="12"/>
        <color rgb="FF000000"/>
        <rFont val="Courier New"/>
        <family val="1"/>
      </rPr>
      <t>GTGACTGGAGTTCAGACGTGTGCTCTTCCGAT</t>
    </r>
  </si>
  <si>
    <t>GAGTGG</t>
  </si>
  <si>
    <t>ILL-BC24</t>
  </si>
  <si>
    <r>
      <t>CAAGCAGAAGACGGCATACGAGAT</t>
    </r>
    <r>
      <rPr>
        <sz val="12"/>
        <color rgb="FFFF0000"/>
        <rFont val="Courier New"/>
        <family val="1"/>
      </rPr>
      <t>GCTACC</t>
    </r>
    <r>
      <rPr>
        <sz val="12"/>
        <color rgb="FF000000"/>
        <rFont val="Courier New"/>
        <family val="1"/>
      </rPr>
      <t>GTGACTGGAGTTCAGACGTGTGCTCTTCCGAT</t>
    </r>
  </si>
  <si>
    <t>GGTAGC</t>
  </si>
  <si>
    <t>ILL-BC25</t>
  </si>
  <si>
    <r>
      <t>CAAGCAGAAGACGGCATACGAGAT</t>
    </r>
    <r>
      <rPr>
        <sz val="12"/>
        <color rgb="FFFF0000"/>
        <rFont val="Courier New"/>
        <family val="1"/>
      </rPr>
      <t>ATCAGT</t>
    </r>
    <r>
      <rPr>
        <sz val="12"/>
        <color rgb="FF000000"/>
        <rFont val="Courier New"/>
        <family val="1"/>
      </rPr>
      <t>GTGACTGGAGTTCAGACGTGTGCTCTTCCGAT</t>
    </r>
  </si>
  <si>
    <t>ACTGAT</t>
  </si>
  <si>
    <t>ILL-BC26</t>
  </si>
  <si>
    <r>
      <t>CAAGCAGAAGACGGCATACGAGAT</t>
    </r>
    <r>
      <rPr>
        <sz val="12"/>
        <color rgb="FFFF0000"/>
        <rFont val="Courier New"/>
        <family val="1"/>
      </rPr>
      <t>GCTCAT</t>
    </r>
    <r>
      <rPr>
        <sz val="12"/>
        <color rgb="FF000000"/>
        <rFont val="Courier New"/>
        <family val="1"/>
      </rPr>
      <t>GTGACTGGAGTTCAGACGTGTGCTCTTCCGAT</t>
    </r>
  </si>
  <si>
    <t>ATGAGC</t>
  </si>
  <si>
    <t>ILL-BC27</t>
  </si>
  <si>
    <r>
      <t>CAAGCAGAAGACGGCATACGAGAT</t>
    </r>
    <r>
      <rPr>
        <sz val="12"/>
        <color rgb="FFFF0000"/>
        <rFont val="Courier New"/>
        <family val="1"/>
      </rPr>
      <t>AGGAAT</t>
    </r>
    <r>
      <rPr>
        <sz val="12"/>
        <color rgb="FF000000"/>
        <rFont val="Courier New"/>
        <family val="1"/>
      </rPr>
      <t>GTGACTGGAGTTCAGACGTGTGCTCTTCCGAT</t>
    </r>
  </si>
  <si>
    <t>AGGAAT</t>
  </si>
  <si>
    <t>ATTCCT</t>
  </si>
  <si>
    <t>ILL-BC28</t>
  </si>
  <si>
    <r>
      <t>CAAGCAGAAGACGGCATACGAGAT</t>
    </r>
    <r>
      <rPr>
        <sz val="12"/>
        <color rgb="FFFF0000"/>
        <rFont val="Courier New"/>
        <family val="1"/>
      </rPr>
      <t>CTTTTG</t>
    </r>
    <r>
      <rPr>
        <sz val="12"/>
        <color rgb="FF000000"/>
        <rFont val="Courier New"/>
        <family val="1"/>
      </rPr>
      <t>GTGACTGGAGTTCAGACGTGTGCTCTTCCGAT</t>
    </r>
  </si>
  <si>
    <t>CAAAAG</t>
  </si>
  <si>
    <t>ILL-BC29</t>
  </si>
  <si>
    <r>
      <t>CAAGCAGAAGACGGCATACGAGAT</t>
    </r>
    <r>
      <rPr>
        <sz val="12"/>
        <color rgb="FFFF0000"/>
        <rFont val="Courier New"/>
        <family val="1"/>
      </rPr>
      <t>TAGTTG</t>
    </r>
    <r>
      <rPr>
        <sz val="12"/>
        <color rgb="FF000000"/>
        <rFont val="Courier New"/>
        <family val="1"/>
      </rPr>
      <t>GTGACTGGAGTTCAGACGTGTGCTCTTCCGAT</t>
    </r>
  </si>
  <si>
    <t>CAACTA</t>
  </si>
  <si>
    <t>ILL-BC30</t>
  </si>
  <si>
    <r>
      <t>CAAGCAGAAGACGGCATACGAGAT</t>
    </r>
    <r>
      <rPr>
        <sz val="12"/>
        <color rgb="FFFF0000"/>
        <rFont val="Courier New"/>
        <family val="1"/>
      </rPr>
      <t>CCGGTG</t>
    </r>
    <r>
      <rPr>
        <sz val="12"/>
        <color rgb="FF000000"/>
        <rFont val="Courier New"/>
        <family val="1"/>
      </rPr>
      <t>GTGACTGGAGTTCAGACGTGTGCTCTTCCGAT</t>
    </r>
  </si>
  <si>
    <t>CACCGG</t>
  </si>
  <si>
    <t>3illBC1</t>
  </si>
  <si>
    <r>
      <t>CAGACGTGTGCTCTTCCGATCT</t>
    </r>
    <r>
      <rPr>
        <sz val="12"/>
        <color rgb="FFFF0000"/>
        <rFont val="Courier New"/>
        <family val="1"/>
      </rPr>
      <t>ACAC</t>
    </r>
    <r>
      <rPr>
        <sz val="12"/>
        <color rgb="FF000000"/>
        <rFont val="Courier New"/>
        <family val="1"/>
      </rPr>
      <t>NN</t>
    </r>
  </si>
  <si>
    <t>ACAC</t>
  </si>
  <si>
    <t>GTGT</t>
  </si>
  <si>
    <t>3illBC2</t>
  </si>
  <si>
    <r>
      <t>CAGACGTGTGCTCTTCCGATCT</t>
    </r>
    <r>
      <rPr>
        <sz val="12"/>
        <color rgb="FFFF0000"/>
        <rFont val="Courier New"/>
        <family val="1"/>
      </rPr>
      <t>GTCT</t>
    </r>
    <r>
      <rPr>
        <sz val="12"/>
        <color rgb="FF000000"/>
        <rFont val="Courier New"/>
        <family val="1"/>
      </rPr>
      <t>NN</t>
    </r>
  </si>
  <si>
    <t>GTCT</t>
  </si>
  <si>
    <t>AGAC</t>
  </si>
  <si>
    <t>3illBC3</t>
  </si>
  <si>
    <r>
      <t>CAGACGTGTGCTCTTCCGATCT</t>
    </r>
    <r>
      <rPr>
        <sz val="12"/>
        <color rgb="FFFF0000"/>
        <rFont val="Courier New"/>
        <family val="1"/>
      </rPr>
      <t>TGGT</t>
    </r>
    <r>
      <rPr>
        <sz val="12"/>
        <color rgb="FF000000"/>
        <rFont val="Courier New"/>
        <family val="1"/>
      </rPr>
      <t>NN</t>
    </r>
  </si>
  <si>
    <t>TGGT</t>
  </si>
  <si>
    <t>ACCA</t>
  </si>
  <si>
    <t>3illBC4</t>
  </si>
  <si>
    <r>
      <t>CAGACGTGTGCTCTTCCGATCT</t>
    </r>
    <r>
      <rPr>
        <sz val="12"/>
        <color rgb="FFFF0000"/>
        <rFont val="Courier New"/>
        <family val="1"/>
      </rPr>
      <t>CACT</t>
    </r>
    <r>
      <rPr>
        <sz val="12"/>
        <color rgb="FF000000"/>
        <rFont val="Courier New"/>
        <family val="1"/>
      </rPr>
      <t>NN</t>
    </r>
  </si>
  <si>
    <t>CACT</t>
  </si>
  <si>
    <t>AGTG</t>
  </si>
  <si>
    <t>3illBC5</t>
  </si>
  <si>
    <r>
      <t>CAGACGTGTGCTCTTCCGATCT</t>
    </r>
    <r>
      <rPr>
        <sz val="12"/>
        <color rgb="FFFF0000"/>
        <rFont val="Courier New"/>
        <family val="1"/>
      </rPr>
      <t>GATG</t>
    </r>
    <r>
      <rPr>
        <sz val="12"/>
        <color rgb="FF000000"/>
        <rFont val="Courier New"/>
        <family val="1"/>
      </rPr>
      <t>NN</t>
    </r>
  </si>
  <si>
    <t>GATG</t>
  </si>
  <si>
    <t>CATC</t>
  </si>
  <si>
    <t>3illBC6</t>
  </si>
  <si>
    <r>
      <t>CAGACGTGTGCTCTTCCGATCT</t>
    </r>
    <r>
      <rPr>
        <sz val="12"/>
        <color rgb="FFFF0000"/>
        <rFont val="Courier New"/>
        <family val="1"/>
      </rPr>
      <t>TCAC</t>
    </r>
    <r>
      <rPr>
        <sz val="12"/>
        <color rgb="FF000000"/>
        <rFont val="Courier New"/>
        <family val="1"/>
      </rPr>
      <t>NN</t>
    </r>
  </si>
  <si>
    <t>TCAC</t>
  </si>
  <si>
    <t>GTGA</t>
  </si>
  <si>
    <t>3illBC7</t>
  </si>
  <si>
    <r>
      <t>CAGACGTGTGCTCTTCCGATCT</t>
    </r>
    <r>
      <rPr>
        <sz val="12"/>
        <color rgb="FFFF0000"/>
        <rFont val="Courier New"/>
        <family val="1"/>
      </rPr>
      <t>CTGA</t>
    </r>
    <r>
      <rPr>
        <sz val="12"/>
        <color rgb="FF000000"/>
        <rFont val="Courier New"/>
        <family val="1"/>
      </rPr>
      <t>NN</t>
    </r>
  </si>
  <si>
    <t>CTGA</t>
  </si>
  <si>
    <t>TCAG</t>
  </si>
  <si>
    <t>3illBC8</t>
  </si>
  <si>
    <r>
      <t>CAGACGTGTGCTCTTCCGATCT</t>
    </r>
    <r>
      <rPr>
        <sz val="12"/>
        <color rgb="FFFF0000"/>
        <rFont val="Courier New"/>
        <family val="1"/>
      </rPr>
      <t>AAGC</t>
    </r>
    <r>
      <rPr>
        <sz val="12"/>
        <color rgb="FF000000"/>
        <rFont val="Courier New"/>
        <family val="1"/>
      </rPr>
      <t>NN</t>
    </r>
  </si>
  <si>
    <t>AAGC</t>
  </si>
  <si>
    <t>GCTT</t>
  </si>
  <si>
    <t>3illBC9</t>
  </si>
  <si>
    <r>
      <t>CAGACGTGTGCTCTTCCGATCT</t>
    </r>
    <r>
      <rPr>
        <sz val="12"/>
        <color rgb="FFFF0000"/>
        <rFont val="Courier New"/>
        <family val="1"/>
      </rPr>
      <t>GTAG</t>
    </r>
    <r>
      <rPr>
        <sz val="12"/>
        <color rgb="FF000000"/>
        <rFont val="Courier New"/>
        <family val="1"/>
      </rPr>
      <t>NN</t>
    </r>
  </si>
  <si>
    <t>GTAG</t>
  </si>
  <si>
    <t>CTAC</t>
  </si>
  <si>
    <t>3illBC10</t>
  </si>
  <si>
    <r>
      <t>CAGACGTGTGCTCTTCCGATCT</t>
    </r>
    <r>
      <rPr>
        <sz val="12"/>
        <color rgb="FFFF0000"/>
        <rFont val="Courier New"/>
        <family val="1"/>
      </rPr>
      <t>GACA</t>
    </r>
    <r>
      <rPr>
        <sz val="12"/>
        <color rgb="FF000000"/>
        <rFont val="Courier New"/>
        <family val="1"/>
      </rPr>
      <t>NN</t>
    </r>
  </si>
  <si>
    <t>GACA</t>
  </si>
  <si>
    <t>TGTC</t>
  </si>
  <si>
    <t>3illBC11</t>
  </si>
  <si>
    <r>
      <t>CAGACGTGTGCTCTTCCGATCT</t>
    </r>
    <r>
      <rPr>
        <sz val="12"/>
        <color rgb="FFFF0000"/>
        <rFont val="Courier New"/>
        <family val="1"/>
      </rPr>
      <t>GTGA</t>
    </r>
    <r>
      <rPr>
        <sz val="12"/>
        <color rgb="FF000000"/>
        <rFont val="Courier New"/>
        <family val="1"/>
      </rPr>
      <t>NN</t>
    </r>
  </si>
  <si>
    <t>3illBC12</t>
  </si>
  <si>
    <r>
      <t>CAGACGTGTGCTCTTCCGATCT</t>
    </r>
    <r>
      <rPr>
        <sz val="12"/>
        <color rgb="FFFF0000"/>
        <rFont val="Courier New"/>
        <family val="1"/>
      </rPr>
      <t>AGTC</t>
    </r>
    <r>
      <rPr>
        <sz val="12"/>
        <color rgb="FF000000"/>
        <rFont val="Courier New"/>
        <family val="1"/>
      </rPr>
      <t>NN</t>
    </r>
  </si>
  <si>
    <t>AGTC</t>
  </si>
  <si>
    <t>GACT</t>
  </si>
  <si>
    <t>inlineBC</t>
  </si>
  <si>
    <t>Pool</t>
  </si>
  <si>
    <t>BCi7</t>
  </si>
  <si>
    <t>BCi5</t>
  </si>
  <si>
    <t>notes</t>
  </si>
  <si>
    <t>SFX012.2</t>
  </si>
  <si>
    <t>SFX012.3</t>
  </si>
  <si>
    <t>SFX012.1</t>
  </si>
  <si>
    <t>SFX071.2</t>
  </si>
  <si>
    <t>SFX071.3</t>
  </si>
  <si>
    <t>SFX071.1</t>
  </si>
  <si>
    <t>SFX108.2</t>
  </si>
  <si>
    <t>SFX108.3</t>
  </si>
  <si>
    <t>SFX108.1</t>
  </si>
  <si>
    <r>
      <rPr>
        <b/>
        <sz val="12"/>
        <color rgb="FF000000"/>
        <rFont val="Helvetica"/>
        <family val="2"/>
      </rPr>
      <t>SEFL</t>
    </r>
    <r>
      <rPr>
        <b/>
        <i/>
        <sz val="12"/>
        <color rgb="FF000000"/>
        <rFont val="Helvetica"/>
        <family val="2"/>
      </rPr>
      <t xml:space="preserve"> X. muta</t>
    </r>
    <r>
      <rPr>
        <b/>
        <sz val="12"/>
        <color rgb="FF000000"/>
        <rFont val="Helvetica"/>
        <family val="2"/>
      </rPr>
      <t xml:space="preserve"> Plate 1 - qPCR</t>
    </r>
  </si>
  <si>
    <r>
      <rPr>
        <b/>
        <sz val="12"/>
        <color rgb="FF000000"/>
        <rFont val="Helvetica"/>
        <family val="2"/>
      </rPr>
      <t>SEFL</t>
    </r>
    <r>
      <rPr>
        <b/>
        <i/>
        <sz val="12"/>
        <color rgb="FF000000"/>
        <rFont val="Helvetica"/>
        <family val="2"/>
      </rPr>
      <t xml:space="preserve"> X. muta</t>
    </r>
    <r>
      <rPr>
        <b/>
        <sz val="12"/>
        <color rgb="FF000000"/>
        <rFont val="Helvetica"/>
        <family val="2"/>
      </rPr>
      <t xml:space="preserve"> Plate 2 - qPCR</t>
    </r>
  </si>
  <si>
    <t>–C</t>
  </si>
  <si>
    <t>Pos</t>
  </si>
  <si>
    <t>Ct SYBR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</si>
  <si>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</si>
  <si>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</si>
  <si>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</si>
  <si>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</si>
  <si>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</si>
  <si>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</si>
  <si>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</si>
  <si>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</si>
  <si>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</si>
  <si>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</si>
  <si>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</si>
  <si>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</si>
  <si>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</si>
  <si>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</si>
  <si>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</si>
  <si>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</si>
  <si>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</si>
  <si>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</si>
  <si>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</si>
  <si>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</si>
  <si>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</si>
  <si>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</si>
  <si>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</si>
  <si>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</si>
  <si>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</si>
  <si>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</si>
  <si>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</si>
  <si>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</si>
  <si>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</si>
  <si>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</si>
  <si>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</si>
  <si>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</si>
  <si>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</si>
  <si>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</si>
  <si>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</si>
  <si>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</si>
  <si>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</si>
  <si>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</si>
  <si>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</si>
  <si>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</si>
  <si>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</si>
  <si>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</si>
  <si>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</si>
  <si>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</si>
  <si>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</si>
  <si>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</si>
  <si>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</si>
  <si>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</si>
  <si>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</si>
  <si>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</si>
  <si>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</si>
  <si>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</si>
  <si>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</si>
  <si>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</si>
  <si>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</si>
  <si>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</si>
  <si>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</si>
  <si>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</si>
  <si>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</si>
  <si>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</si>
  <si>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</si>
  <si>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</si>
  <si>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</si>
  <si>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</si>
  <si>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</si>
  <si>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</si>
  <si>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</si>
  <si>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</si>
  <si>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</si>
  <si>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</si>
  <si>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</si>
  <si>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</si>
  <si>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</si>
  <si>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</si>
  <si>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</si>
  <si>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</si>
  <si>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</si>
  <si>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</si>
  <si>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</si>
  <si>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</si>
  <si>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</si>
  <si>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</si>
  <si>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</si>
  <si>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</si>
  <si>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</si>
  <si>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</si>
  <si>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</si>
  <si>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Analysis Parameters</t>
  </si>
  <si>
    <t>Type of Application</t>
  </si>
  <si>
    <t>Quantification</t>
  </si>
  <si>
    <t>Dye(s)</t>
  </si>
  <si>
    <t>SYBR</t>
  </si>
  <si>
    <t>Inverted Data</t>
  </si>
  <si>
    <t>OFF</t>
  </si>
  <si>
    <t>Threshold setting</t>
  </si>
  <si>
    <t>Noiseband</t>
  </si>
  <si>
    <t>Threshold level</t>
  </si>
  <si>
    <t>Baseline setting</t>
  </si>
  <si>
    <t>Automatic</t>
  </si>
  <si>
    <t>Baseline range (from cycle no. ... to)</t>
  </si>
  <si>
    <t>n/a</t>
  </si>
  <si>
    <t>Drift Correction</t>
  </si>
  <si>
    <t>TruSeq=</t>
  </si>
  <si>
    <t>Re-ligating failed samples from plate 1</t>
  </si>
  <si>
    <r>
      <rPr>
        <b/>
        <sz val="12"/>
        <color rgb="FF000000"/>
        <rFont val="Helvetica"/>
        <family val="2"/>
      </rPr>
      <t>SEFL</t>
    </r>
    <r>
      <rPr>
        <b/>
        <i/>
        <sz val="12"/>
        <color rgb="FF000000"/>
        <rFont val="Helvetica"/>
        <family val="2"/>
      </rPr>
      <t xml:space="preserve"> X. muta </t>
    </r>
    <r>
      <rPr>
        <b/>
        <sz val="12"/>
        <color rgb="FF000000"/>
        <rFont val="Helvetica"/>
        <family val="2"/>
      </rPr>
      <t>3 - qPCR</t>
    </r>
  </si>
  <si>
    <t>Pooled vol:</t>
  </si>
  <si>
    <t>BB:</t>
  </si>
  <si>
    <t>Total vol:</t>
  </si>
  <si>
    <t>µL</t>
  </si>
  <si>
    <t>techRep</t>
  </si>
  <si>
    <t>-C</t>
  </si>
  <si>
    <t>First 8 samples in row F failed. Ligation MM was not added to ligation plate : /</t>
  </si>
  <si>
    <t>Pooled from each amplification: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</si>
</sst>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4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  <font>
      <b/>
      <sz val="12"/>
      <color rgb="FF000000"/>
      <name val="Helvetica"/>
      <family val="2"/>
    </font>
    <font>
      <b/>
      <sz val="12"/>
      <name val="Helvetica"/>
      <family val="2"/>
    </font>
    <font>
      <sz val="12"/>
      <color rgb="FF000000"/>
      <name val="Helvetica"/>
      <family val="2"/>
    </font>
    <font>
      <i/>
      <sz val="12"/>
      <color theme="1"/>
      <name val="Helvetica"/>
      <family val="2"/>
    </font>
    <font>
      <sz val="12"/>
      <name val="Helvetic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Helvetica"/>
      <family val="2"/>
    </font>
    <font>
      <b/>
      <sz val="11"/>
      <color theme="1"/>
      <name val="Helvetica"/>
      <family val="2"/>
    </font>
    <font>
      <sz val="11"/>
      <color theme="1"/>
      <name val="Helvetica"/>
      <family val="2"/>
    </font>
    <font>
      <b/>
      <i/>
      <sz val="12"/>
      <color rgb="FF000000"/>
      <name val="Helvetica"/>
      <family val="2"/>
    </font>
    <font>
      <sz val="12"/>
      <color rgb="FF000000"/>
      <name val="Calibri"/>
      <family val="2"/>
    </font>
    <font>
      <vertAlign val="subscript"/>
      <sz val="12"/>
      <color theme="1"/>
      <name val="Helvetica"/>
      <family val="2"/>
    </font>
    <font>
      <sz val="12"/>
      <color rgb="FF000000"/>
      <name val="Courier New"/>
      <family val="1"/>
    </font>
    <font>
      <sz val="12"/>
      <color rgb="FFFF0000"/>
      <name val="Courier New"/>
      <family val="1"/>
    </font>
    <font>
      <sz val="12"/>
      <name val="Courier New"/>
      <family val="1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5091"/>
        <bgColor indexed="64"/>
      </patternFill>
    </fill>
    <fill>
      <patternFill patternType="solid">
        <fgColor rgb="FF905096"/>
        <bgColor indexed="64"/>
      </patternFill>
    </fill>
    <fill>
      <patternFill patternType="solid">
        <fgColor rgb="FFB84F91"/>
        <bgColor indexed="64"/>
      </patternFill>
    </fill>
    <fill>
      <patternFill patternType="solid">
        <fgColor rgb="FFDB5184"/>
        <bgColor indexed="64"/>
      </patternFill>
    </fill>
    <fill>
      <patternFill patternType="solid">
        <fgColor rgb="FFF65A6F"/>
        <bgColor indexed="64"/>
      </patternFill>
    </fill>
    <fill>
      <patternFill patternType="solid">
        <fgColor rgb="FFFF6D55"/>
        <bgColor indexed="64"/>
      </patternFill>
    </fill>
    <fill>
      <patternFill patternType="solid">
        <fgColor rgb="FFFF8836"/>
        <bgColor indexed="64"/>
      </patternFill>
    </fill>
    <fill>
      <patternFill patternType="solid">
        <fgColor rgb="FFFFA7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9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 diagonalUp="1"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 style="thin">
        <color rgb="FF000000"/>
      </diagonal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 style="thin">
        <color rgb="FF000000"/>
      </diagonal>
    </border>
    <border diagonalUp="1"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 style="thin">
        <color rgb="FF000000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Down="1"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Down="1"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Down="1"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 style="thin">
        <color rgb="FF000000"/>
      </diagonal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 style="thin">
        <color rgb="FF000000"/>
      </diagonal>
    </border>
    <border diagonalDown="1"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 style="thin">
        <color rgb="FF000000"/>
      </diagonal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/>
      <right style="medium">
        <color indexed="64"/>
      </right>
      <top/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medium">
        <color indexed="64"/>
      </bottom>
      <diagonal style="thin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</cellStyleXfs>
  <cellXfs count="378">
    <xf numFmtId="0" fontId="0" fillId="0" borderId="0" xfId="0"/>
    <xf numFmtId="0" fontId="0" fillId="0" borderId="10" xfId="0" applyBorder="1"/>
    <xf numFmtId="0" fontId="0" fillId="0" borderId="11" xfId="0" applyBorder="1"/>
    <xf numFmtId="0" fontId="20" fillId="0" borderId="11" xfId="0" applyFont="1" applyBorder="1"/>
    <xf numFmtId="0" fontId="0" fillId="0" borderId="11" xfId="0" applyFont="1" applyBorder="1"/>
    <xf numFmtId="14" fontId="0" fillId="0" borderId="11" xfId="0" applyNumberFormat="1" applyFont="1" applyBorder="1"/>
    <xf numFmtId="20" fontId="0" fillId="0" borderId="11" xfId="0" applyNumberFormat="1" applyFont="1" applyBorder="1"/>
    <xf numFmtId="0" fontId="0" fillId="0" borderId="12" xfId="0" applyFont="1" applyBorder="1"/>
    <xf numFmtId="0" fontId="0" fillId="0" borderId="14" xfId="0" applyFont="1" applyBorder="1"/>
    <xf numFmtId="0" fontId="0" fillId="0" borderId="15" xfId="0" applyFont="1" applyBorder="1"/>
    <xf numFmtId="14" fontId="0" fillId="0" borderId="15" xfId="0" applyNumberFormat="1" applyFont="1" applyBorder="1"/>
    <xf numFmtId="20" fontId="0" fillId="0" borderId="15" xfId="0" applyNumberFormat="1" applyFont="1" applyBorder="1"/>
    <xf numFmtId="0" fontId="0" fillId="0" borderId="17" xfId="0" applyFont="1" applyBorder="1"/>
    <xf numFmtId="0" fontId="0" fillId="0" borderId="10" xfId="0" applyFont="1" applyBorder="1"/>
    <xf numFmtId="14" fontId="0" fillId="0" borderId="10" xfId="0" applyNumberFormat="1" applyFont="1" applyBorder="1"/>
    <xf numFmtId="20" fontId="0" fillId="0" borderId="10" xfId="0" applyNumberFormat="1" applyFont="1" applyBorder="1"/>
    <xf numFmtId="0" fontId="0" fillId="0" borderId="0" xfId="0" applyFill="1"/>
    <xf numFmtId="0" fontId="0" fillId="0" borderId="15" xfId="0" applyBorder="1"/>
    <xf numFmtId="0" fontId="21" fillId="0" borderId="10" xfId="0" applyFont="1" applyBorder="1"/>
    <xf numFmtId="0" fontId="21" fillId="0" borderId="11" xfId="0" applyFont="1" applyBorder="1"/>
    <xf numFmtId="0" fontId="21" fillId="0" borderId="15" xfId="0" applyFont="1" applyBorder="1"/>
    <xf numFmtId="0" fontId="18" fillId="33" borderId="24" xfId="0" applyFont="1" applyFill="1" applyBorder="1"/>
    <xf numFmtId="0" fontId="18" fillId="33" borderId="24" xfId="0" applyFont="1" applyFill="1" applyBorder="1" applyAlignment="1">
      <alignment wrapText="1"/>
    </xf>
    <xf numFmtId="0" fontId="18" fillId="33" borderId="25" xfId="0" applyFont="1" applyFill="1" applyBorder="1"/>
    <xf numFmtId="0" fontId="22" fillId="0" borderId="17" xfId="0" applyFont="1" applyBorder="1"/>
    <xf numFmtId="0" fontId="22" fillId="0" borderId="10" xfId="0" applyFont="1" applyBorder="1" applyAlignment="1">
      <alignment horizontal="right"/>
    </xf>
    <xf numFmtId="0" fontId="20" fillId="0" borderId="26" xfId="0" applyFont="1" applyBorder="1"/>
    <xf numFmtId="0" fontId="22" fillId="0" borderId="12" xfId="0" applyFont="1" applyBorder="1"/>
    <xf numFmtId="0" fontId="22" fillId="0" borderId="11" xfId="0" applyFont="1" applyBorder="1" applyAlignment="1">
      <alignment horizontal="right"/>
    </xf>
    <xf numFmtId="0" fontId="20" fillId="0" borderId="27" xfId="0" applyFont="1" applyBorder="1"/>
    <xf numFmtId="0" fontId="22" fillId="0" borderId="29" xfId="0" applyFont="1" applyBorder="1" applyAlignment="1">
      <alignment horizontal="right"/>
    </xf>
    <xf numFmtId="0" fontId="20" fillId="0" borderId="30" xfId="0" applyFont="1" applyBorder="1"/>
    <xf numFmtId="0" fontId="22" fillId="0" borderId="32" xfId="0" applyFont="1" applyBorder="1" applyAlignment="1">
      <alignment horizontal="right"/>
    </xf>
    <xf numFmtId="0" fontId="0" fillId="0" borderId="13" xfId="0" applyBorder="1"/>
    <xf numFmtId="0" fontId="8" fillId="0" borderId="13" xfId="8" applyFill="1" applyBorder="1"/>
    <xf numFmtId="0" fontId="22" fillId="0" borderId="15" xfId="0" applyFont="1" applyBorder="1" applyAlignment="1">
      <alignment horizontal="right"/>
    </xf>
    <xf numFmtId="0" fontId="0" fillId="0" borderId="16" xfId="0" applyBorder="1"/>
    <xf numFmtId="0" fontId="0" fillId="0" borderId="18" xfId="0" applyBorder="1"/>
    <xf numFmtId="0" fontId="16" fillId="33" borderId="23" xfId="0" applyFont="1" applyFill="1" applyBorder="1"/>
    <xf numFmtId="0" fontId="0" fillId="0" borderId="17" xfId="0" applyFont="1" applyFill="1" applyBorder="1"/>
    <xf numFmtId="0" fontId="0" fillId="0" borderId="12" xfId="0" applyFont="1" applyFill="1" applyBorder="1"/>
    <xf numFmtId="0" fontId="0" fillId="0" borderId="12" xfId="8" applyFont="1" applyFill="1" applyBorder="1"/>
    <xf numFmtId="0" fontId="0" fillId="0" borderId="12" xfId="6" applyFont="1" applyFill="1" applyBorder="1"/>
    <xf numFmtId="0" fontId="0" fillId="0" borderId="28" xfId="8" applyFont="1" applyFill="1" applyBorder="1"/>
    <xf numFmtId="0" fontId="0" fillId="0" borderId="31" xfId="0" applyFont="1" applyFill="1" applyBorder="1"/>
    <xf numFmtId="0" fontId="0" fillId="0" borderId="14" xfId="0" applyFont="1" applyFill="1" applyBorder="1"/>
    <xf numFmtId="0" fontId="0" fillId="0" borderId="0" xfId="0" applyFont="1"/>
    <xf numFmtId="0" fontId="23" fillId="0" borderId="0" xfId="42"/>
    <xf numFmtId="0" fontId="24" fillId="0" borderId="0" xfId="42" applyFont="1"/>
    <xf numFmtId="0" fontId="22" fillId="0" borderId="31" xfId="42" applyFont="1" applyBorder="1" applyAlignment="1">
      <alignment horizontal="center"/>
    </xf>
    <xf numFmtId="0" fontId="22" fillId="0" borderId="32" xfId="42" applyFont="1" applyBorder="1" applyAlignment="1">
      <alignment horizontal="center"/>
    </xf>
    <xf numFmtId="0" fontId="22" fillId="0" borderId="33" xfId="42" applyFont="1" applyBorder="1" applyAlignment="1">
      <alignment horizontal="center"/>
    </xf>
    <xf numFmtId="0" fontId="22" fillId="0" borderId="12" xfId="42" applyFont="1" applyBorder="1" applyAlignment="1">
      <alignment horizontal="center"/>
    </xf>
    <xf numFmtId="0" fontId="22" fillId="0" borderId="11" xfId="42" applyFont="1" applyBorder="1" applyAlignment="1">
      <alignment horizontal="center"/>
    </xf>
    <xf numFmtId="0" fontId="22" fillId="0" borderId="13" xfId="42" applyFont="1" applyBorder="1" applyAlignment="1">
      <alignment horizontal="center"/>
    </xf>
    <xf numFmtId="0" fontId="23" fillId="0" borderId="38" xfId="42" applyBorder="1"/>
    <xf numFmtId="0" fontId="23" fillId="0" borderId="39" xfId="42" applyBorder="1"/>
    <xf numFmtId="0" fontId="23" fillId="0" borderId="40" xfId="42" applyBorder="1"/>
    <xf numFmtId="0" fontId="20" fillId="0" borderId="0" xfId="42" applyFont="1" applyAlignment="1">
      <alignment horizontal="center"/>
    </xf>
    <xf numFmtId="164" fontId="20" fillId="34" borderId="31" xfId="42" applyNumberFormat="1" applyFont="1" applyFill="1" applyBorder="1" applyAlignment="1">
      <alignment horizontal="center"/>
    </xf>
    <xf numFmtId="164" fontId="20" fillId="34" borderId="32" xfId="42" applyNumberFormat="1" applyFont="1" applyFill="1" applyBorder="1" applyAlignment="1">
      <alignment horizontal="center"/>
    </xf>
    <xf numFmtId="164" fontId="20" fillId="34" borderId="33" xfId="42" applyNumberFormat="1" applyFont="1" applyFill="1" applyBorder="1" applyAlignment="1">
      <alignment horizontal="center"/>
    </xf>
    <xf numFmtId="164" fontId="20" fillId="34" borderId="12" xfId="42" applyNumberFormat="1" applyFont="1" applyFill="1" applyBorder="1" applyAlignment="1">
      <alignment horizontal="center"/>
    </xf>
    <xf numFmtId="164" fontId="20" fillId="34" borderId="11" xfId="42" applyNumberFormat="1" applyFont="1" applyFill="1" applyBorder="1" applyAlignment="1">
      <alignment horizontal="center"/>
    </xf>
    <xf numFmtId="164" fontId="20" fillId="34" borderId="13" xfId="42" applyNumberFormat="1" applyFont="1" applyFill="1" applyBorder="1" applyAlignment="1">
      <alignment horizontal="center"/>
    </xf>
    <xf numFmtId="164" fontId="24" fillId="0" borderId="0" xfId="42" applyNumberFormat="1" applyFont="1"/>
    <xf numFmtId="164" fontId="20" fillId="35" borderId="31" xfId="42" applyNumberFormat="1" applyFont="1" applyFill="1" applyBorder="1" applyAlignment="1">
      <alignment horizontal="center"/>
    </xf>
    <xf numFmtId="164" fontId="20" fillId="35" borderId="32" xfId="42" applyNumberFormat="1" applyFont="1" applyFill="1" applyBorder="1" applyAlignment="1">
      <alignment horizontal="center"/>
    </xf>
    <xf numFmtId="164" fontId="20" fillId="35" borderId="33" xfId="42" applyNumberFormat="1" applyFont="1" applyFill="1" applyBorder="1" applyAlignment="1">
      <alignment horizontal="center"/>
    </xf>
    <xf numFmtId="164" fontId="20" fillId="35" borderId="12" xfId="42" applyNumberFormat="1" applyFont="1" applyFill="1" applyBorder="1" applyAlignment="1">
      <alignment horizontal="center"/>
    </xf>
    <xf numFmtId="164" fontId="20" fillId="35" borderId="11" xfId="42" applyNumberFormat="1" applyFont="1" applyFill="1" applyBorder="1" applyAlignment="1">
      <alignment horizontal="center"/>
    </xf>
    <xf numFmtId="164" fontId="20" fillId="35" borderId="13" xfId="42" applyNumberFormat="1" applyFont="1" applyFill="1" applyBorder="1" applyAlignment="1">
      <alignment horizontal="center"/>
    </xf>
    <xf numFmtId="164" fontId="20" fillId="0" borderId="31" xfId="42" applyNumberFormat="1" applyFont="1" applyBorder="1" applyAlignment="1">
      <alignment horizontal="center"/>
    </xf>
    <xf numFmtId="164" fontId="20" fillId="0" borderId="32" xfId="42" applyNumberFormat="1" applyFont="1" applyBorder="1" applyAlignment="1">
      <alignment horizontal="center"/>
    </xf>
    <xf numFmtId="164" fontId="20" fillId="0" borderId="33" xfId="42" applyNumberFormat="1" applyFont="1" applyBorder="1" applyAlignment="1">
      <alignment horizontal="center"/>
    </xf>
    <xf numFmtId="164" fontId="20" fillId="0" borderId="12" xfId="42" applyNumberFormat="1" applyFont="1" applyBorder="1" applyAlignment="1">
      <alignment horizontal="center"/>
    </xf>
    <xf numFmtId="164" fontId="20" fillId="0" borderId="11" xfId="42" applyNumberFormat="1" applyFont="1" applyBorder="1" applyAlignment="1">
      <alignment horizontal="center"/>
    </xf>
    <xf numFmtId="164" fontId="20" fillId="0" borderId="13" xfId="42" applyNumberFormat="1" applyFont="1" applyBorder="1" applyAlignment="1">
      <alignment horizontal="center"/>
    </xf>
    <xf numFmtId="164" fontId="20" fillId="0" borderId="43" xfId="42" applyNumberFormat="1" applyFont="1" applyBorder="1" applyAlignment="1">
      <alignment horizontal="center"/>
    </xf>
    <xf numFmtId="164" fontId="20" fillId="0" borderId="42" xfId="42" applyNumberFormat="1" applyFont="1" applyBorder="1" applyAlignment="1">
      <alignment horizontal="center"/>
    </xf>
    <xf numFmtId="164" fontId="20" fillId="0" borderId="44" xfId="42" applyNumberFormat="1" applyFont="1" applyBorder="1" applyAlignment="1">
      <alignment horizontal="center"/>
    </xf>
    <xf numFmtId="164" fontId="20" fillId="0" borderId="43" xfId="42" applyNumberFormat="1" applyFont="1" applyFill="1" applyBorder="1" applyAlignment="1">
      <alignment horizontal="center"/>
    </xf>
    <xf numFmtId="164" fontId="20" fillId="0" borderId="42" xfId="42" applyNumberFormat="1" applyFont="1" applyFill="1" applyBorder="1" applyAlignment="1">
      <alignment horizontal="center"/>
    </xf>
    <xf numFmtId="164" fontId="20" fillId="0" borderId="44" xfId="42" applyNumberFormat="1" applyFont="1" applyFill="1" applyBorder="1" applyAlignment="1">
      <alignment horizontal="center"/>
    </xf>
    <xf numFmtId="0" fontId="19" fillId="33" borderId="23" xfId="0" applyFont="1" applyFill="1" applyBorder="1"/>
    <xf numFmtId="0" fontId="18" fillId="33" borderId="45" xfId="0" applyFont="1" applyFill="1" applyBorder="1" applyAlignment="1">
      <alignment wrapText="1"/>
    </xf>
    <xf numFmtId="164" fontId="0" fillId="35" borderId="10" xfId="0" applyNumberFormat="1" applyFill="1" applyBorder="1"/>
    <xf numFmtId="164" fontId="0" fillId="34" borderId="18" xfId="0" applyNumberFormat="1" applyFill="1" applyBorder="1"/>
    <xf numFmtId="164" fontId="0" fillId="35" borderId="11" xfId="0" applyNumberFormat="1" applyFill="1" applyBorder="1"/>
    <xf numFmtId="164" fontId="0" fillId="34" borderId="13" xfId="0" applyNumberFormat="1" applyFill="1" applyBorder="1"/>
    <xf numFmtId="0" fontId="22" fillId="0" borderId="0" xfId="0" applyFont="1"/>
    <xf numFmtId="0" fontId="20" fillId="0" borderId="0" xfId="42" applyFont="1" applyAlignment="1">
      <alignment horizontal="right"/>
    </xf>
    <xf numFmtId="0" fontId="18" fillId="0" borderId="0" xfId="42" applyFont="1"/>
    <xf numFmtId="0" fontId="20" fillId="0" borderId="0" xfId="42" applyFont="1"/>
    <xf numFmtId="0" fontId="1" fillId="0" borderId="0" xfId="42" applyFont="1"/>
    <xf numFmtId="0" fontId="18" fillId="0" borderId="0" xfId="42" applyFont="1" applyAlignment="1">
      <alignment horizontal="left"/>
    </xf>
    <xf numFmtId="0" fontId="20" fillId="0" borderId="0" xfId="42" applyFont="1" applyAlignment="1">
      <alignment horizontal="left"/>
    </xf>
    <xf numFmtId="0" fontId="18" fillId="0" borderId="0" xfId="42" applyFont="1" applyAlignment="1">
      <alignment horizontal="right"/>
    </xf>
    <xf numFmtId="0" fontId="16" fillId="0" borderId="0" xfId="42" applyFont="1" applyAlignment="1">
      <alignment horizontal="right"/>
    </xf>
    <xf numFmtId="0" fontId="1" fillId="0" borderId="0" xfId="42" applyFont="1" applyAlignment="1">
      <alignment horizontal="left"/>
    </xf>
    <xf numFmtId="0" fontId="20" fillId="0" borderId="0" xfId="42" quotePrefix="1" applyFont="1"/>
    <xf numFmtId="0" fontId="26" fillId="0" borderId="0" xfId="42" applyFont="1"/>
    <xf numFmtId="0" fontId="27" fillId="0" borderId="0" xfId="42" applyFont="1"/>
    <xf numFmtId="0" fontId="26" fillId="0" borderId="0" xfId="42" applyFont="1" applyAlignment="1">
      <alignment horizontal="left"/>
    </xf>
    <xf numFmtId="0" fontId="27" fillId="0" borderId="0" xfId="42" applyFont="1" applyAlignment="1">
      <alignment horizontal="left"/>
    </xf>
    <xf numFmtId="0" fontId="26" fillId="0" borderId="41" xfId="42" applyFont="1" applyBorder="1" applyAlignment="1">
      <alignment horizontal="left"/>
    </xf>
    <xf numFmtId="0" fontId="26" fillId="0" borderId="47" xfId="42" applyFont="1" applyBorder="1" applyAlignment="1">
      <alignment horizontal="left" wrapText="1"/>
    </xf>
    <xf numFmtId="0" fontId="26" fillId="0" borderId="48" xfId="42" applyFont="1" applyBorder="1" applyAlignment="1">
      <alignment horizontal="left" wrapText="1"/>
    </xf>
    <xf numFmtId="0" fontId="26" fillId="0" borderId="19" xfId="42" applyFont="1" applyBorder="1" applyAlignment="1">
      <alignment horizontal="left" wrapText="1"/>
    </xf>
    <xf numFmtId="0" fontId="26" fillId="0" borderId="20" xfId="42" applyFont="1" applyBorder="1" applyAlignment="1">
      <alignment horizontal="left" wrapText="1"/>
    </xf>
    <xf numFmtId="0" fontId="26" fillId="0" borderId="21" xfId="42" applyFont="1" applyBorder="1" applyAlignment="1">
      <alignment horizontal="left" wrapText="1"/>
    </xf>
    <xf numFmtId="0" fontId="27" fillId="0" borderId="31" xfId="42" applyFont="1" applyBorder="1" applyAlignment="1">
      <alignment horizontal="left" vertical="center"/>
    </xf>
    <xf numFmtId="0" fontId="27" fillId="0" borderId="32" xfId="42" applyFont="1" applyBorder="1" applyAlignment="1">
      <alignment horizontal="left" vertical="center"/>
    </xf>
    <xf numFmtId="0" fontId="27" fillId="0" borderId="33" xfId="42" applyFont="1" applyBorder="1" applyAlignment="1">
      <alignment horizontal="left" vertical="center"/>
    </xf>
    <xf numFmtId="0" fontId="27" fillId="0" borderId="17" xfId="42" applyFont="1" applyBorder="1" applyAlignment="1">
      <alignment horizontal="left" wrapText="1"/>
    </xf>
    <xf numFmtId="0" fontId="27" fillId="0" borderId="10" xfId="42" applyFont="1" applyBorder="1" applyAlignment="1">
      <alignment horizontal="left"/>
    </xf>
    <xf numFmtId="0" fontId="27" fillId="0" borderId="18" xfId="42" applyFont="1" applyBorder="1" applyAlignment="1">
      <alignment horizontal="left"/>
    </xf>
    <xf numFmtId="0" fontId="27" fillId="0" borderId="12" xfId="42" applyFont="1" applyBorder="1" applyAlignment="1">
      <alignment horizontal="left" vertical="center"/>
    </xf>
    <xf numFmtId="0" fontId="27" fillId="0" borderId="11" xfId="42" applyFont="1" applyBorder="1" applyAlignment="1">
      <alignment horizontal="left" vertical="center"/>
    </xf>
    <xf numFmtId="0" fontId="27" fillId="0" borderId="13" xfId="42" applyFont="1" applyBorder="1" applyAlignment="1">
      <alignment horizontal="left" vertical="center"/>
    </xf>
    <xf numFmtId="0" fontId="27" fillId="0" borderId="12" xfId="42" applyFont="1" applyBorder="1" applyAlignment="1">
      <alignment horizontal="left"/>
    </xf>
    <xf numFmtId="0" fontId="27" fillId="0" borderId="11" xfId="42" applyFont="1" applyBorder="1" applyAlignment="1">
      <alignment horizontal="left"/>
    </xf>
    <xf numFmtId="0" fontId="27" fillId="0" borderId="28" xfId="42" applyFont="1" applyBorder="1" applyAlignment="1">
      <alignment horizontal="left"/>
    </xf>
    <xf numFmtId="0" fontId="27" fillId="0" borderId="29" xfId="42" applyFont="1" applyBorder="1" applyAlignment="1">
      <alignment horizontal="left"/>
    </xf>
    <xf numFmtId="0" fontId="27" fillId="0" borderId="14" xfId="42" applyFont="1" applyBorder="1" applyAlignment="1">
      <alignment horizontal="left" vertical="center"/>
    </xf>
    <xf numFmtId="0" fontId="27" fillId="0" borderId="15" xfId="42" applyFont="1" applyBorder="1" applyAlignment="1">
      <alignment horizontal="left" vertical="center"/>
    </xf>
    <xf numFmtId="0" fontId="27" fillId="0" borderId="16" xfId="42" applyFont="1" applyBorder="1" applyAlignment="1">
      <alignment horizontal="left" vertical="center"/>
    </xf>
    <xf numFmtId="0" fontId="26" fillId="0" borderId="19" xfId="42" applyFont="1" applyBorder="1" applyAlignment="1">
      <alignment horizontal="right"/>
    </xf>
    <xf numFmtId="0" fontId="26" fillId="0" borderId="20" xfId="42" applyFont="1" applyBorder="1" applyAlignment="1">
      <alignment horizontal="right"/>
    </xf>
    <xf numFmtId="0" fontId="26" fillId="0" borderId="21" xfId="42" applyFont="1" applyBorder="1" applyAlignment="1">
      <alignment horizontal="right"/>
    </xf>
    <xf numFmtId="0" fontId="26" fillId="0" borderId="35" xfId="42" applyFont="1" applyBorder="1" applyAlignment="1">
      <alignment horizontal="right" vertical="center"/>
    </xf>
    <xf numFmtId="0" fontId="26" fillId="0" borderId="36" xfId="42" applyFont="1" applyBorder="1" applyAlignment="1">
      <alignment horizontal="right" vertical="center"/>
    </xf>
    <xf numFmtId="0" fontId="26" fillId="0" borderId="37" xfId="42" applyFont="1" applyBorder="1" applyAlignment="1">
      <alignment horizontal="right" vertical="center"/>
    </xf>
    <xf numFmtId="0" fontId="26" fillId="0" borderId="0" xfId="42" applyFont="1" applyAlignment="1">
      <alignment horizontal="center" vertical="center"/>
    </xf>
    <xf numFmtId="0" fontId="26" fillId="0" borderId="41" xfId="42" applyFont="1" applyBorder="1" applyAlignment="1">
      <alignment horizontal="left" wrapText="1"/>
    </xf>
    <xf numFmtId="0" fontId="26" fillId="0" borderId="0" xfId="42" applyFont="1" applyAlignment="1">
      <alignment horizontal="left" wrapText="1"/>
    </xf>
    <xf numFmtId="0" fontId="27" fillId="0" borderId="31" xfId="42" applyFont="1" applyBorder="1" applyAlignment="1">
      <alignment horizontal="left" vertical="center" wrapText="1"/>
    </xf>
    <xf numFmtId="0" fontId="27" fillId="0" borderId="32" xfId="42" applyFont="1" applyBorder="1" applyAlignment="1">
      <alignment horizontal="left" vertical="center" wrapText="1"/>
    </xf>
    <xf numFmtId="0" fontId="27" fillId="0" borderId="33" xfId="42" applyFont="1" applyBorder="1" applyAlignment="1">
      <alignment horizontal="left" vertical="center" wrapText="1"/>
    </xf>
    <xf numFmtId="0" fontId="27" fillId="0" borderId="0" xfId="42" applyFont="1" applyAlignment="1">
      <alignment horizontal="left" vertical="center" wrapText="1"/>
    </xf>
    <xf numFmtId="0" fontId="27" fillId="0" borderId="31" xfId="42" applyFont="1" applyBorder="1" applyAlignment="1">
      <alignment horizontal="left"/>
    </xf>
    <xf numFmtId="0" fontId="27" fillId="0" borderId="33" xfId="42" applyFont="1" applyBorder="1" applyAlignment="1">
      <alignment horizontal="left"/>
    </xf>
    <xf numFmtId="0" fontId="27" fillId="0" borderId="14" xfId="42" applyFont="1" applyBorder="1" applyAlignment="1">
      <alignment horizontal="left" vertical="center" wrapText="1"/>
    </xf>
    <xf numFmtId="0" fontId="27" fillId="0" borderId="15" xfId="42" applyFont="1" applyBorder="1" applyAlignment="1">
      <alignment horizontal="left" vertical="center" wrapText="1"/>
    </xf>
    <xf numFmtId="0" fontId="27" fillId="0" borderId="16" xfId="42" applyFont="1" applyBorder="1" applyAlignment="1">
      <alignment horizontal="left" vertical="center" wrapText="1"/>
    </xf>
    <xf numFmtId="0" fontId="27" fillId="0" borderId="12" xfId="42" applyFont="1" applyBorder="1" applyAlignment="1">
      <alignment horizontal="left" wrapText="1"/>
    </xf>
    <xf numFmtId="0" fontId="27" fillId="0" borderId="13" xfId="42" applyFont="1" applyBorder="1" applyAlignment="1">
      <alignment horizontal="left"/>
    </xf>
    <xf numFmtId="0" fontId="26" fillId="0" borderId="35" xfId="42" applyFont="1" applyBorder="1" applyAlignment="1">
      <alignment horizontal="right" vertical="center" wrapText="1"/>
    </xf>
    <xf numFmtId="0" fontId="26" fillId="0" borderId="36" xfId="42" applyFont="1" applyBorder="1" applyAlignment="1">
      <alignment horizontal="right" vertical="center" wrapText="1"/>
    </xf>
    <xf numFmtId="0" fontId="26" fillId="0" borderId="37" xfId="42" applyFont="1" applyBorder="1" applyAlignment="1">
      <alignment horizontal="right" vertical="center" wrapText="1"/>
    </xf>
    <xf numFmtId="0" fontId="26" fillId="0" borderId="0" xfId="42" applyFont="1" applyAlignment="1">
      <alignment horizontal="right" vertical="center" wrapText="1"/>
    </xf>
    <xf numFmtId="0" fontId="16" fillId="0" borderId="0" xfId="42" applyFont="1"/>
    <xf numFmtId="0" fontId="27" fillId="0" borderId="14" xfId="42" applyFont="1" applyBorder="1" applyAlignment="1">
      <alignment horizontal="left"/>
    </xf>
    <xf numFmtId="0" fontId="27" fillId="0" borderId="16" xfId="42" applyFont="1" applyBorder="1" applyAlignment="1">
      <alignment horizontal="left"/>
    </xf>
    <xf numFmtId="0" fontId="26" fillId="0" borderId="35" xfId="42" applyFont="1" applyBorder="1" applyAlignment="1">
      <alignment horizontal="right"/>
    </xf>
    <xf numFmtId="0" fontId="26" fillId="0" borderId="37" xfId="42" applyFont="1" applyBorder="1" applyAlignment="1">
      <alignment horizontal="right"/>
    </xf>
    <xf numFmtId="0" fontId="20" fillId="0" borderId="0" xfId="0" applyFont="1"/>
    <xf numFmtId="0" fontId="18" fillId="0" borderId="0" xfId="0" applyFont="1"/>
    <xf numFmtId="0" fontId="28" fillId="0" borderId="0" xfId="0" applyFont="1"/>
    <xf numFmtId="0" fontId="20" fillId="0" borderId="49" xfId="0" applyFont="1" applyBorder="1"/>
    <xf numFmtId="0" fontId="18" fillId="0" borderId="50" xfId="0" applyFont="1" applyBorder="1"/>
    <xf numFmtId="0" fontId="20" fillId="0" borderId="50" xfId="0" applyFont="1" applyBorder="1"/>
    <xf numFmtId="0" fontId="20" fillId="0" borderId="51" xfId="0" applyFont="1" applyBorder="1"/>
    <xf numFmtId="0" fontId="18" fillId="0" borderId="41" xfId="0" applyFont="1" applyBorder="1" applyAlignment="1">
      <alignment horizontal="left"/>
    </xf>
    <xf numFmtId="0" fontId="18" fillId="0" borderId="52" xfId="0" applyFont="1" applyBorder="1" applyAlignment="1">
      <alignment horizontal="left"/>
    </xf>
    <xf numFmtId="0" fontId="18" fillId="0" borderId="51" xfId="0" applyFont="1" applyBorder="1" applyAlignment="1">
      <alignment horizontal="left" wrapText="1"/>
    </xf>
    <xf numFmtId="0" fontId="20" fillId="0" borderId="53" xfId="0" applyFont="1" applyBorder="1"/>
    <xf numFmtId="0" fontId="20" fillId="0" borderId="54" xfId="0" applyFont="1" applyBorder="1"/>
    <xf numFmtId="0" fontId="0" fillId="0" borderId="31" xfId="0" applyBorder="1" applyAlignment="1">
      <alignment horizontal="left" vertical="center"/>
    </xf>
    <xf numFmtId="0" fontId="20" fillId="0" borderId="31" xfId="0" applyFont="1" applyBorder="1" applyAlignment="1">
      <alignment horizontal="left" vertical="center"/>
    </xf>
    <xf numFmtId="0" fontId="18" fillId="0" borderId="54" xfId="0" applyFont="1" applyBorder="1"/>
    <xf numFmtId="0" fontId="20" fillId="0" borderId="59" xfId="0" applyFont="1" applyBorder="1"/>
    <xf numFmtId="0" fontId="20" fillId="0" borderId="60" xfId="0" applyFont="1" applyBorder="1"/>
    <xf numFmtId="0" fontId="20" fillId="0" borderId="61" xfId="0" applyFont="1" applyBorder="1"/>
    <xf numFmtId="0" fontId="18" fillId="0" borderId="0" xfId="0" applyFont="1" applyAlignment="1">
      <alignment horizontal="right"/>
    </xf>
    <xf numFmtId="0" fontId="0" fillId="0" borderId="0" xfId="0" applyAlignment="1">
      <alignment horizontal="left"/>
    </xf>
    <xf numFmtId="0" fontId="20" fillId="0" borderId="0" xfId="0" applyFont="1" applyAlignment="1">
      <alignment horizontal="left"/>
    </xf>
    <xf numFmtId="0" fontId="18" fillId="0" borderId="35" xfId="0" applyFont="1" applyBorder="1" applyAlignment="1">
      <alignment horizontal="right" vertical="center"/>
    </xf>
    <xf numFmtId="0" fontId="18" fillId="0" borderId="63" xfId="0" applyFont="1" applyBorder="1" applyAlignment="1">
      <alignment horizontal="right" vertical="center"/>
    </xf>
    <xf numFmtId="2" fontId="18" fillId="0" borderId="60" xfId="0" applyNumberFormat="1" applyFont="1" applyBorder="1" applyAlignment="1">
      <alignment horizontal="right" vertical="center"/>
    </xf>
    <xf numFmtId="0" fontId="29" fillId="0" borderId="0" xfId="0" applyFont="1"/>
    <xf numFmtId="0" fontId="20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1" fillId="0" borderId="49" xfId="0" applyFont="1" applyBorder="1"/>
    <xf numFmtId="0" fontId="16" fillId="0" borderId="50" xfId="0" applyFont="1" applyBorder="1"/>
    <xf numFmtId="0" fontId="1" fillId="0" borderId="50" xfId="0" applyFont="1" applyBorder="1"/>
    <xf numFmtId="0" fontId="1" fillId="0" borderId="51" xfId="0" applyFont="1" applyBorder="1"/>
    <xf numFmtId="0" fontId="16" fillId="0" borderId="0" xfId="0" applyFont="1" applyAlignment="1">
      <alignment horizontal="right"/>
    </xf>
    <xf numFmtId="0" fontId="0" fillId="36" borderId="64" xfId="0" applyFill="1" applyBorder="1" applyAlignment="1">
      <alignment horizontal="center"/>
    </xf>
    <xf numFmtId="0" fontId="0" fillId="36" borderId="65" xfId="0" applyFill="1" applyBorder="1" applyAlignment="1">
      <alignment horizontal="center"/>
    </xf>
    <xf numFmtId="0" fontId="0" fillId="36" borderId="65" xfId="0" applyFill="1" applyBorder="1" applyAlignment="1">
      <alignment horizontal="center" vertical="center"/>
    </xf>
    <xf numFmtId="0" fontId="0" fillId="36" borderId="66" xfId="0" applyFill="1" applyBorder="1" applyAlignment="1">
      <alignment horizontal="center"/>
    </xf>
    <xf numFmtId="0" fontId="1" fillId="0" borderId="53" xfId="0" applyFont="1" applyBorder="1"/>
    <xf numFmtId="0" fontId="1" fillId="0" borderId="0" xfId="0" applyFont="1"/>
    <xf numFmtId="0" fontId="1" fillId="0" borderId="54" xfId="0" applyFont="1" applyBorder="1"/>
    <xf numFmtId="0" fontId="0" fillId="37" borderId="67" xfId="0" applyFill="1" applyBorder="1" applyAlignment="1">
      <alignment horizontal="center"/>
    </xf>
    <xf numFmtId="0" fontId="0" fillId="37" borderId="46" xfId="0" applyFill="1" applyBorder="1" applyAlignment="1">
      <alignment horizontal="center"/>
    </xf>
    <xf numFmtId="0" fontId="0" fillId="37" borderId="68" xfId="0" applyFill="1" applyBorder="1" applyAlignment="1">
      <alignment horizontal="center"/>
    </xf>
    <xf numFmtId="0" fontId="0" fillId="38" borderId="67" xfId="0" applyFill="1" applyBorder="1" applyAlignment="1">
      <alignment horizontal="center"/>
    </xf>
    <xf numFmtId="0" fontId="0" fillId="38" borderId="46" xfId="0" applyFill="1" applyBorder="1" applyAlignment="1">
      <alignment horizontal="center"/>
    </xf>
    <xf numFmtId="0" fontId="0" fillId="38" borderId="68" xfId="0" applyFill="1" applyBorder="1" applyAlignment="1">
      <alignment horizontal="center"/>
    </xf>
    <xf numFmtId="0" fontId="16" fillId="0" borderId="54" xfId="0" applyFont="1" applyBorder="1"/>
    <xf numFmtId="0" fontId="22" fillId="39" borderId="67" xfId="0" applyFont="1" applyFill="1" applyBorder="1" applyAlignment="1">
      <alignment horizontal="center"/>
    </xf>
    <xf numFmtId="0" fontId="22" fillId="39" borderId="46" xfId="0" applyFont="1" applyFill="1" applyBorder="1" applyAlignment="1">
      <alignment horizontal="center"/>
    </xf>
    <xf numFmtId="0" fontId="22" fillId="39" borderId="68" xfId="0" applyFont="1" applyFill="1" applyBorder="1" applyAlignment="1">
      <alignment horizontal="center"/>
    </xf>
    <xf numFmtId="0" fontId="1" fillId="0" borderId="59" xfId="0" applyFont="1" applyBorder="1"/>
    <xf numFmtId="0" fontId="1" fillId="0" borderId="60" xfId="0" applyFont="1" applyBorder="1"/>
    <xf numFmtId="0" fontId="22" fillId="40" borderId="67" xfId="0" applyFont="1" applyFill="1" applyBorder="1" applyAlignment="1">
      <alignment horizontal="center"/>
    </xf>
    <xf numFmtId="0" fontId="22" fillId="40" borderId="46" xfId="0" applyFont="1" applyFill="1" applyBorder="1" applyAlignment="1">
      <alignment horizontal="center"/>
    </xf>
    <xf numFmtId="0" fontId="22" fillId="40" borderId="68" xfId="0" applyFont="1" applyFill="1" applyBorder="1" applyAlignment="1">
      <alignment horizontal="center"/>
    </xf>
    <xf numFmtId="0" fontId="1" fillId="0" borderId="61" xfId="0" applyFont="1" applyBorder="1"/>
    <xf numFmtId="0" fontId="22" fillId="41" borderId="67" xfId="0" applyFont="1" applyFill="1" applyBorder="1" applyAlignment="1">
      <alignment horizontal="center"/>
    </xf>
    <xf numFmtId="0" fontId="22" fillId="41" borderId="46" xfId="0" applyFont="1" applyFill="1" applyBorder="1" applyAlignment="1">
      <alignment horizontal="center"/>
    </xf>
    <xf numFmtId="0" fontId="22" fillId="41" borderId="68" xfId="0" applyFont="1" applyFill="1" applyBorder="1" applyAlignment="1">
      <alignment horizontal="center"/>
    </xf>
    <xf numFmtId="0" fontId="22" fillId="42" borderId="67" xfId="0" applyFont="1" applyFill="1" applyBorder="1" applyAlignment="1">
      <alignment horizontal="center"/>
    </xf>
    <xf numFmtId="0" fontId="22" fillId="42" borderId="46" xfId="0" applyFont="1" applyFill="1" applyBorder="1" applyAlignment="1">
      <alignment horizontal="center"/>
    </xf>
    <xf numFmtId="0" fontId="22" fillId="42" borderId="68" xfId="0" applyFont="1" applyFill="1" applyBorder="1" applyAlignment="1">
      <alignment horizontal="center"/>
    </xf>
    <xf numFmtId="0" fontId="22" fillId="43" borderId="69" xfId="0" applyFont="1" applyFill="1" applyBorder="1" applyAlignment="1">
      <alignment horizontal="center"/>
    </xf>
    <xf numFmtId="0" fontId="22" fillId="43" borderId="70" xfId="0" applyFont="1" applyFill="1" applyBorder="1" applyAlignment="1">
      <alignment horizontal="center"/>
    </xf>
    <xf numFmtId="0" fontId="22" fillId="43" borderId="71" xfId="0" applyFont="1" applyFill="1" applyBorder="1" applyAlignment="1">
      <alignment horizontal="center"/>
    </xf>
    <xf numFmtId="0" fontId="18" fillId="0" borderId="0" xfId="0" quotePrefix="1" applyFont="1" applyAlignment="1">
      <alignment horizontal="left"/>
    </xf>
    <xf numFmtId="0" fontId="16" fillId="0" borderId="41" xfId="0" applyFont="1" applyBorder="1" applyAlignment="1">
      <alignment horizontal="left"/>
    </xf>
    <xf numFmtId="0" fontId="16" fillId="0" borderId="47" xfId="0" applyFont="1" applyBorder="1" applyAlignment="1">
      <alignment horizontal="left"/>
    </xf>
    <xf numFmtId="0" fontId="16" fillId="0" borderId="48" xfId="0" applyFont="1" applyBorder="1" applyAlignment="1">
      <alignment horizontal="left"/>
    </xf>
    <xf numFmtId="0" fontId="16" fillId="0" borderId="0" xfId="0" applyFont="1"/>
    <xf numFmtId="0" fontId="0" fillId="36" borderId="19" xfId="0" applyFill="1" applyBorder="1"/>
    <xf numFmtId="0" fontId="0" fillId="37" borderId="20" xfId="0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20" xfId="0" applyFill="1" applyBorder="1"/>
    <xf numFmtId="0" fontId="0" fillId="41" borderId="20" xfId="0" applyFill="1" applyBorder="1"/>
    <xf numFmtId="0" fontId="0" fillId="42" borderId="20" xfId="0" applyFill="1" applyBorder="1"/>
    <xf numFmtId="0" fontId="0" fillId="43" borderId="72" xfId="0" applyFill="1" applyBorder="1"/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16" fillId="0" borderId="19" xfId="0" applyFont="1" applyBorder="1" applyAlignment="1">
      <alignment horizontal="right" vertical="center"/>
    </xf>
    <xf numFmtId="0" fontId="16" fillId="0" borderId="20" xfId="0" applyFont="1" applyBorder="1" applyAlignment="1">
      <alignment horizontal="right"/>
    </xf>
    <xf numFmtId="0" fontId="16" fillId="0" borderId="21" xfId="0" applyFont="1" applyBorder="1" applyAlignment="1">
      <alignment horizontal="right" vertical="center"/>
    </xf>
    <xf numFmtId="0" fontId="2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2" fillId="40" borderId="73" xfId="0" applyFont="1" applyFill="1" applyBorder="1" applyAlignment="1">
      <alignment horizontal="center"/>
    </xf>
    <xf numFmtId="0" fontId="22" fillId="40" borderId="74" xfId="0" applyFont="1" applyFill="1" applyBorder="1" applyAlignment="1">
      <alignment horizontal="center"/>
    </xf>
    <xf numFmtId="0" fontId="22" fillId="40" borderId="75" xfId="0" applyFont="1" applyFill="1" applyBorder="1" applyAlignment="1">
      <alignment horizontal="center"/>
    </xf>
    <xf numFmtId="0" fontId="22" fillId="41" borderId="73" xfId="0" applyFont="1" applyFill="1" applyBorder="1" applyAlignment="1">
      <alignment horizontal="center"/>
    </xf>
    <xf numFmtId="0" fontId="22" fillId="41" borderId="74" xfId="0" applyFont="1" applyFill="1" applyBorder="1" applyAlignment="1">
      <alignment horizontal="center"/>
    </xf>
    <xf numFmtId="0" fontId="22" fillId="41" borderId="75" xfId="0" applyFont="1" applyFill="1" applyBorder="1" applyAlignment="1">
      <alignment horizontal="center"/>
    </xf>
    <xf numFmtId="0" fontId="22" fillId="42" borderId="73" xfId="0" applyFont="1" applyFill="1" applyBorder="1" applyAlignment="1">
      <alignment horizontal="center"/>
    </xf>
    <xf numFmtId="0" fontId="22" fillId="42" borderId="74" xfId="0" applyFont="1" applyFill="1" applyBorder="1" applyAlignment="1">
      <alignment horizontal="center"/>
    </xf>
    <xf numFmtId="0" fontId="22" fillId="42" borderId="75" xfId="0" applyFont="1" applyFill="1" applyBorder="1" applyAlignment="1">
      <alignment horizontal="center"/>
    </xf>
    <xf numFmtId="0" fontId="16" fillId="0" borderId="0" xfId="0" applyFont="1" applyAlignment="1">
      <alignment horizontal="left"/>
    </xf>
    <xf numFmtId="0" fontId="16" fillId="44" borderId="22" xfId="0" applyFont="1" applyFill="1" applyBorder="1"/>
    <xf numFmtId="0" fontId="16" fillId="36" borderId="62" xfId="0" applyFont="1" applyFill="1" applyBorder="1"/>
    <xf numFmtId="0" fontId="16" fillId="37" borderId="20" xfId="0" applyFont="1" applyFill="1" applyBorder="1"/>
    <xf numFmtId="0" fontId="16" fillId="38" borderId="20" xfId="0" applyFont="1" applyFill="1" applyBorder="1"/>
    <xf numFmtId="0" fontId="16" fillId="39" borderId="20" xfId="0" applyFont="1" applyFill="1" applyBorder="1"/>
    <xf numFmtId="0" fontId="16" fillId="40" borderId="20" xfId="0" applyFont="1" applyFill="1" applyBorder="1"/>
    <xf numFmtId="0" fontId="16" fillId="41" borderId="20" xfId="0" applyFont="1" applyFill="1" applyBorder="1"/>
    <xf numFmtId="0" fontId="16" fillId="42" borderId="20" xfId="0" applyFont="1" applyFill="1" applyBorder="1"/>
    <xf numFmtId="0" fontId="16" fillId="0" borderId="76" xfId="0" applyFont="1" applyBorder="1"/>
    <xf numFmtId="0" fontId="0" fillId="40" borderId="78" xfId="0" applyFill="1" applyBorder="1"/>
    <xf numFmtId="0" fontId="0" fillId="41" borderId="78" xfId="0" applyFill="1" applyBorder="1"/>
    <xf numFmtId="0" fontId="0" fillId="42" borderId="78" xfId="0" applyFill="1" applyBorder="1"/>
    <xf numFmtId="0" fontId="0" fillId="43" borderId="77" xfId="0" applyFill="1" applyBorder="1"/>
    <xf numFmtId="0" fontId="22" fillId="43" borderId="79" xfId="0" applyFont="1" applyFill="1" applyBorder="1" applyAlignment="1">
      <alignment horizontal="center"/>
    </xf>
    <xf numFmtId="0" fontId="22" fillId="43" borderId="80" xfId="0" applyFont="1" applyFill="1" applyBorder="1" applyAlignment="1">
      <alignment horizontal="center"/>
    </xf>
    <xf numFmtId="0" fontId="22" fillId="43" borderId="81" xfId="0" applyFont="1" applyFill="1" applyBorder="1" applyAlignment="1">
      <alignment horizontal="center"/>
    </xf>
    <xf numFmtId="0" fontId="22" fillId="39" borderId="74" xfId="0" applyFont="1" applyFill="1" applyBorder="1" applyAlignment="1">
      <alignment horizontal="center"/>
    </xf>
    <xf numFmtId="0" fontId="22" fillId="39" borderId="75" xfId="0" applyFont="1" applyFill="1" applyBorder="1" applyAlignment="1">
      <alignment horizontal="center"/>
    </xf>
    <xf numFmtId="0" fontId="20" fillId="0" borderId="0" xfId="0" applyFont="1" applyAlignment="1">
      <alignment vertical="center"/>
    </xf>
    <xf numFmtId="0" fontId="31" fillId="0" borderId="0" xfId="0" applyFont="1"/>
    <xf numFmtId="0" fontId="31" fillId="0" borderId="0" xfId="0" applyFont="1" applyAlignment="1">
      <alignment vertical="center"/>
    </xf>
    <xf numFmtId="0" fontId="33" fillId="0" borderId="0" xfId="0" applyFont="1"/>
    <xf numFmtId="0" fontId="33" fillId="0" borderId="0" xfId="0" applyFont="1" applyAlignment="1">
      <alignment vertical="center"/>
    </xf>
    <xf numFmtId="0" fontId="16" fillId="45" borderId="24" xfId="0" applyFont="1" applyFill="1" applyBorder="1"/>
    <xf numFmtId="0" fontId="16" fillId="45" borderId="45" xfId="0" applyFont="1" applyFill="1" applyBorder="1"/>
    <xf numFmtId="0" fontId="16" fillId="45" borderId="23" xfId="0" applyFont="1" applyFill="1" applyBorder="1"/>
    <xf numFmtId="0" fontId="0" fillId="0" borderId="33" xfId="0" applyFill="1" applyBorder="1"/>
    <xf numFmtId="0" fontId="0" fillId="0" borderId="13" xfId="0" applyFill="1" applyBorder="1"/>
    <xf numFmtId="0" fontId="0" fillId="0" borderId="16" xfId="0" applyFill="1" applyBorder="1"/>
    <xf numFmtId="0" fontId="0" fillId="0" borderId="18" xfId="0" applyFill="1" applyBorder="1"/>
    <xf numFmtId="0" fontId="22" fillId="0" borderId="14" xfId="0" applyFont="1" applyBorder="1"/>
    <xf numFmtId="0" fontId="0" fillId="0" borderId="36" xfId="0" applyBorder="1"/>
    <xf numFmtId="164" fontId="0" fillId="35" borderId="15" xfId="0" applyNumberFormat="1" applyFill="1" applyBorder="1"/>
    <xf numFmtId="164" fontId="0" fillId="34" borderId="16" xfId="0" applyNumberFormat="1" applyFill="1" applyBorder="1"/>
    <xf numFmtId="0" fontId="20" fillId="0" borderId="82" xfId="0" applyFont="1" applyBorder="1"/>
    <xf numFmtId="0" fontId="20" fillId="0" borderId="83" xfId="0" applyFont="1" applyBorder="1"/>
    <xf numFmtId="0" fontId="18" fillId="33" borderId="45" xfId="0" applyFont="1" applyFill="1" applyBorder="1"/>
    <xf numFmtId="0" fontId="0" fillId="0" borderId="84" xfId="0" applyFill="1" applyBorder="1"/>
    <xf numFmtId="0" fontId="20" fillId="0" borderId="33" xfId="0" applyFont="1" applyBorder="1"/>
    <xf numFmtId="0" fontId="20" fillId="0" borderId="13" xfId="0" applyFont="1" applyBorder="1"/>
    <xf numFmtId="0" fontId="0" fillId="0" borderId="0" xfId="0" applyBorder="1"/>
    <xf numFmtId="0" fontId="20" fillId="0" borderId="16" xfId="0" applyFont="1" applyBorder="1"/>
    <xf numFmtId="0" fontId="20" fillId="0" borderId="18" xfId="0" applyFont="1" applyBorder="1"/>
    <xf numFmtId="0" fontId="0" fillId="0" borderId="14" xfId="8" applyFont="1" applyFill="1" applyBorder="1"/>
    <xf numFmtId="164" fontId="0" fillId="0" borderId="0" xfId="0" applyNumberFormat="1"/>
    <xf numFmtId="0" fontId="0" fillId="46" borderId="10" xfId="0" applyFill="1" applyBorder="1"/>
    <xf numFmtId="164" fontId="20" fillId="34" borderId="10" xfId="42" applyNumberFormat="1" applyFont="1" applyFill="1" applyBorder="1" applyAlignment="1">
      <alignment horizontal="center"/>
    </xf>
    <xf numFmtId="164" fontId="20" fillId="0" borderId="31" xfId="0" applyNumberFormat="1" applyFont="1" applyBorder="1" applyAlignment="1">
      <alignment horizontal="center"/>
    </xf>
    <xf numFmtId="164" fontId="20" fillId="0" borderId="55" xfId="0" applyNumberFormat="1" applyFont="1" applyBorder="1" applyAlignment="1">
      <alignment horizontal="center"/>
    </xf>
    <xf numFmtId="164" fontId="20" fillId="0" borderId="56" xfId="0" applyNumberFormat="1" applyFont="1" applyBorder="1" applyAlignment="1">
      <alignment horizontal="center"/>
    </xf>
    <xf numFmtId="164" fontId="20" fillId="0" borderId="17" xfId="0" applyNumberFormat="1" applyFont="1" applyBorder="1" applyAlignment="1">
      <alignment horizontal="center"/>
    </xf>
    <xf numFmtId="164" fontId="20" fillId="0" borderId="57" xfId="0" applyNumberFormat="1" applyFont="1" applyBorder="1" applyAlignment="1">
      <alignment horizontal="center"/>
    </xf>
    <xf numFmtId="164" fontId="20" fillId="0" borderId="58" xfId="0" applyNumberFormat="1" applyFont="1" applyBorder="1" applyAlignment="1">
      <alignment horizontal="center"/>
    </xf>
    <xf numFmtId="164" fontId="20" fillId="0" borderId="85" xfId="0" applyNumberFormat="1" applyFont="1" applyBorder="1" applyAlignment="1">
      <alignment horizontal="center"/>
    </xf>
    <xf numFmtId="164" fontId="20" fillId="0" borderId="86" xfId="0" applyNumberFormat="1" applyFont="1" applyBorder="1" applyAlignment="1">
      <alignment horizontal="center"/>
    </xf>
    <xf numFmtId="164" fontId="20" fillId="0" borderId="87" xfId="0" applyNumberFormat="1" applyFont="1" applyBorder="1" applyAlignment="1">
      <alignment horizontal="center"/>
    </xf>
    <xf numFmtId="0" fontId="29" fillId="0" borderId="88" xfId="0" applyFont="1" applyBorder="1"/>
    <xf numFmtId="0" fontId="29" fillId="0" borderId="89" xfId="0" applyFont="1" applyBorder="1"/>
    <xf numFmtId="0" fontId="29" fillId="0" borderId="90" xfId="0" applyFont="1" applyBorder="1"/>
    <xf numFmtId="164" fontId="20" fillId="0" borderId="11" xfId="0" applyNumberFormat="1" applyFont="1" applyFill="1" applyBorder="1" applyAlignment="1">
      <alignment horizontal="center"/>
    </xf>
    <xf numFmtId="0" fontId="23" fillId="0" borderId="14" xfId="42" applyBorder="1" applyAlignment="1">
      <alignment horizontal="center"/>
    </xf>
    <xf numFmtId="0" fontId="23" fillId="0" borderId="15" xfId="42" applyBorder="1" applyAlignment="1">
      <alignment horizontal="center"/>
    </xf>
    <xf numFmtId="0" fontId="20" fillId="0" borderId="35" xfId="0" applyFont="1" applyBorder="1" applyAlignment="1">
      <alignment horizontal="left" vertical="center"/>
    </xf>
    <xf numFmtId="0" fontId="20" fillId="0" borderId="63" xfId="0" applyFont="1" applyBorder="1" applyAlignment="1">
      <alignment vertical="center"/>
    </xf>
    <xf numFmtId="2" fontId="20" fillId="0" borderId="60" xfId="0" applyNumberFormat="1" applyFont="1" applyBorder="1" applyAlignment="1">
      <alignment horizontal="right" vertical="center"/>
    </xf>
    <xf numFmtId="0" fontId="20" fillId="0" borderId="11" xfId="0" applyFont="1" applyBorder="1" applyAlignment="1">
      <alignment horizontal="right" vertical="center"/>
    </xf>
    <xf numFmtId="0" fontId="20" fillId="0" borderId="32" xfId="0" applyFont="1" applyBorder="1" applyAlignment="1">
      <alignment horizontal="right" vertical="center"/>
    </xf>
    <xf numFmtId="2" fontId="20" fillId="0" borderId="33" xfId="0" applyNumberFormat="1" applyFont="1" applyBorder="1" applyAlignment="1">
      <alignment horizontal="right" vertical="center"/>
    </xf>
    <xf numFmtId="0" fontId="20" fillId="0" borderId="12" xfId="0" applyFont="1" applyBorder="1" applyAlignment="1">
      <alignment horizontal="left" vertical="center"/>
    </xf>
    <xf numFmtId="2" fontId="20" fillId="0" borderId="13" xfId="0" applyNumberFormat="1" applyFont="1" applyBorder="1" applyAlignment="1">
      <alignment horizontal="right" vertical="center"/>
    </xf>
    <xf numFmtId="0" fontId="20" fillId="0" borderId="14" xfId="0" applyFont="1" applyBorder="1" applyAlignment="1">
      <alignment horizontal="left" vertical="center"/>
    </xf>
    <xf numFmtId="0" fontId="20" fillId="0" borderId="15" xfId="0" applyFont="1" applyBorder="1" applyAlignment="1">
      <alignment horizontal="right" vertical="center"/>
    </xf>
    <xf numFmtId="2" fontId="20" fillId="0" borderId="16" xfId="0" applyNumberFormat="1" applyFont="1" applyBorder="1" applyAlignment="1">
      <alignment horizontal="right" vertical="center"/>
    </xf>
    <xf numFmtId="0" fontId="0" fillId="0" borderId="0" xfId="0" applyAlignment="1">
      <alignment wrapText="1"/>
    </xf>
    <xf numFmtId="0" fontId="7" fillId="3" borderId="11" xfId="7" applyBorder="1"/>
    <xf numFmtId="0" fontId="22" fillId="0" borderId="11" xfId="42" applyFont="1" applyBorder="1" applyAlignment="1">
      <alignment horizontal="left"/>
    </xf>
    <xf numFmtId="0" fontId="0" fillId="0" borderId="12" xfId="0" applyBorder="1"/>
    <xf numFmtId="2" fontId="0" fillId="0" borderId="13" xfId="0" applyNumberFormat="1" applyBorder="1"/>
    <xf numFmtId="0" fontId="7" fillId="3" borderId="12" xfId="7" applyBorder="1"/>
    <xf numFmtId="2" fontId="7" fillId="3" borderId="13" xfId="7" applyNumberFormat="1" applyBorder="1"/>
    <xf numFmtId="0" fontId="0" fillId="0" borderId="14" xfId="0" applyBorder="1"/>
    <xf numFmtId="2" fontId="0" fillId="0" borderId="16" xfId="0" applyNumberFormat="1" applyBorder="1"/>
    <xf numFmtId="0" fontId="22" fillId="0" borderId="21" xfId="42" applyFont="1" applyBorder="1" applyAlignment="1">
      <alignment horizontal="center"/>
    </xf>
    <xf numFmtId="0" fontId="0" fillId="0" borderId="0" xfId="0" applyFill="1" applyBorder="1"/>
    <xf numFmtId="0" fontId="22" fillId="0" borderId="19" xfId="42" applyFont="1" applyBorder="1" applyAlignment="1">
      <alignment horizontal="center"/>
    </xf>
    <xf numFmtId="0" fontId="22" fillId="0" borderId="20" xfId="42" applyFont="1" applyBorder="1" applyAlignment="1">
      <alignment horizontal="center"/>
    </xf>
    <xf numFmtId="0" fontId="0" fillId="0" borderId="0" xfId="42" applyFont="1"/>
    <xf numFmtId="164" fontId="20" fillId="0" borderId="11" xfId="0" applyNumberFormat="1" applyFont="1" applyBorder="1" applyAlignment="1">
      <alignment horizontal="center"/>
    </xf>
    <xf numFmtId="0" fontId="16" fillId="45" borderId="24" xfId="0" applyFont="1" applyFill="1" applyBorder="1" applyAlignment="1">
      <alignment horizontal="left"/>
    </xf>
    <xf numFmtId="164" fontId="20" fillId="0" borderId="11" xfId="0" applyNumberFormat="1" applyFont="1" applyBorder="1" applyAlignment="1">
      <alignment horizontal="left"/>
    </xf>
    <xf numFmtId="164" fontId="20" fillId="0" borderId="11" xfId="0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  <xf numFmtId="164" fontId="20" fillId="0" borderId="15" xfId="0" applyNumberFormat="1" applyFont="1" applyBorder="1" applyAlignment="1">
      <alignment horizontal="left"/>
    </xf>
    <xf numFmtId="0" fontId="20" fillId="0" borderId="0" xfId="0" applyFont="1" applyFill="1" applyBorder="1"/>
    <xf numFmtId="164" fontId="20" fillId="0" borderId="32" xfId="0" applyNumberFormat="1" applyFont="1" applyBorder="1" applyAlignment="1">
      <alignment horizontal="center"/>
    </xf>
    <xf numFmtId="164" fontId="20" fillId="0" borderId="12" xfId="0" applyNumberFormat="1" applyFont="1" applyBorder="1" applyAlignment="1">
      <alignment horizontal="center"/>
    </xf>
    <xf numFmtId="164" fontId="20" fillId="0" borderId="14" xfId="0" applyNumberFormat="1" applyFont="1" applyBorder="1" applyAlignment="1">
      <alignment horizontal="center"/>
    </xf>
    <xf numFmtId="0" fontId="0" fillId="0" borderId="42" xfId="0" applyBorder="1"/>
    <xf numFmtId="0" fontId="0" fillId="0" borderId="44" xfId="0" applyBorder="1"/>
    <xf numFmtId="0" fontId="0" fillId="0" borderId="39" xfId="0" applyBorder="1"/>
    <xf numFmtId="0" fontId="0" fillId="0" borderId="40" xfId="0" applyBorder="1"/>
    <xf numFmtId="164" fontId="20" fillId="0" borderId="92" xfId="0" applyNumberFormat="1" applyFont="1" applyBorder="1" applyAlignment="1">
      <alignment horizontal="center"/>
    </xf>
    <xf numFmtId="164" fontId="20" fillId="0" borderId="91" xfId="0" applyNumberFormat="1" applyFont="1" applyBorder="1" applyAlignment="1">
      <alignment horizontal="center"/>
    </xf>
    <xf numFmtId="0" fontId="20" fillId="0" borderId="42" xfId="0" applyFont="1" applyBorder="1"/>
    <xf numFmtId="0" fontId="20" fillId="0" borderId="44" xfId="0" applyFont="1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20" fillId="0" borderId="10" xfId="0" applyFont="1" applyBorder="1"/>
    <xf numFmtId="0" fontId="20" fillId="0" borderId="15" xfId="0" applyFont="1" applyBorder="1"/>
    <xf numFmtId="0" fontId="0" fillId="0" borderId="0" xfId="0" applyAlignment="1">
      <alignment horizontal="center" wrapText="1"/>
    </xf>
    <xf numFmtId="0" fontId="8" fillId="4" borderId="17" xfId="8" applyBorder="1"/>
    <xf numFmtId="0" fontId="8" fillId="4" borderId="10" xfId="8" applyBorder="1"/>
    <xf numFmtId="2" fontId="8" fillId="4" borderId="18" xfId="8" applyNumberFormat="1" applyBorder="1"/>
    <xf numFmtId="0" fontId="8" fillId="4" borderId="12" xfId="8" applyBorder="1"/>
    <xf numFmtId="0" fontId="8" fillId="4" borderId="11" xfId="8" applyBorder="1"/>
    <xf numFmtId="2" fontId="8" fillId="4" borderId="13" xfId="8" applyNumberFormat="1" applyBorder="1"/>
    <xf numFmtId="164" fontId="8" fillId="4" borderId="10" xfId="8" applyNumberFormat="1" applyBorder="1" applyAlignment="1">
      <alignment horizontal="left"/>
    </xf>
    <xf numFmtId="164" fontId="8" fillId="4" borderId="11" xfId="8" applyNumberFormat="1" applyBorder="1" applyAlignment="1">
      <alignment horizontal="left"/>
    </xf>
    <xf numFmtId="0" fontId="1" fillId="2" borderId="0" xfId="6" applyFont="1" applyAlignment="1">
      <alignment horizontal="left"/>
    </xf>
    <xf numFmtId="0" fontId="16" fillId="2" borderId="0" xfId="6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EC79B71-3CD0-B84C-AB5D-DCD59E19BB0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38099</xdr:colOff>
      <xdr:row>14</xdr:row>
      <xdr:rowOff>50800</xdr:rowOff>
    </xdr:from>
    <xdr:to>
      <xdr:col>19</xdr:col>
      <xdr:colOff>373539</xdr:colOff>
      <xdr:row>43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A323E5-F4CA-7045-B779-6454F686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8099" y="266700"/>
          <a:ext cx="10038240" cy="5956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</xdr:colOff>
      <xdr:row>14</xdr:row>
      <xdr:rowOff>25400</xdr:rowOff>
    </xdr:from>
    <xdr:to>
      <xdr:col>19</xdr:col>
      <xdr:colOff>192454</xdr:colOff>
      <xdr:row>43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761EC0-E13D-0446-87A3-5CF68034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241300"/>
          <a:ext cx="10123854" cy="6007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14</xdr:row>
      <xdr:rowOff>38099</xdr:rowOff>
    </xdr:from>
    <xdr:to>
      <xdr:col>16</xdr:col>
      <xdr:colOff>215900</xdr:colOff>
      <xdr:row>43</xdr:row>
      <xdr:rowOff>181150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D76E78-C648-3448-BBE1-3C57F6BA8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0200" y="3022599"/>
          <a:ext cx="8458200" cy="60612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6</xdr:row>
      <xdr:rowOff>38100</xdr:rowOff>
    </xdr:from>
    <xdr:to>
      <xdr:col>11</xdr:col>
      <xdr:colOff>635000</xdr:colOff>
      <xdr:row>34</xdr:row>
      <xdr:rowOff>60898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7D2FDA-67E2-604C-B65B-B849F3754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" y="1308100"/>
          <a:ext cx="7772400" cy="571239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yaneckert/Documents/HBOI/Bioinformatics/revcom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revcom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"/>
  <sheetViews>
    <sheetView workbookViewId="0">
      <selection activeCell="N2" sqref="N2:N115"/>
    </sheetView>
  </sheetViews>
  <sheetFormatPr baseColWidth="10" defaultRowHeight="16"/>
  <cols>
    <col min="1" max="1" width="13.28515625" bestFit="1" customWidth="1"/>
    <col min="3" max="3" width="19.42578125" bestFit="1" customWidth="1"/>
    <col min="7" max="7" width="14.7109375" bestFit="1" customWidth="1"/>
    <col min="15" max="15" width="7.85546875" bestFit="1" customWidth="1"/>
    <col min="16" max="16" width="8" bestFit="1" customWidth="1"/>
    <col min="17" max="17" width="8.5703125" bestFit="1" customWidth="1"/>
    <col min="18" max="18" width="8.140625" bestFit="1" customWidth="1"/>
  </cols>
  <sheetData>
    <row r="1" spans="1:18" ht="17" thickBot="1">
      <c r="A1" s="281" t="s">
        <v>0</v>
      </c>
      <c r="B1" s="279" t="s">
        <v>1</v>
      </c>
      <c r="C1" s="279" t="s">
        <v>2</v>
      </c>
      <c r="D1" s="279" t="s">
        <v>3</v>
      </c>
      <c r="E1" s="279" t="s">
        <v>4</v>
      </c>
      <c r="F1" s="279" t="s">
        <v>5</v>
      </c>
      <c r="G1" s="279" t="s">
        <v>6</v>
      </c>
      <c r="H1" s="279" t="s">
        <v>7</v>
      </c>
      <c r="I1" s="279" t="s">
        <v>8</v>
      </c>
      <c r="J1" s="279" t="s">
        <v>9</v>
      </c>
      <c r="K1" s="279" t="s">
        <v>11</v>
      </c>
      <c r="L1" s="279" t="s">
        <v>10</v>
      </c>
      <c r="M1" s="279" t="s">
        <v>12</v>
      </c>
      <c r="N1" s="279" t="s">
        <v>531</v>
      </c>
      <c r="O1" s="279" t="s">
        <v>527</v>
      </c>
      <c r="P1" s="279" t="s">
        <v>528</v>
      </c>
      <c r="Q1" s="279" t="s">
        <v>529</v>
      </c>
      <c r="R1" s="280" t="s">
        <v>530</v>
      </c>
    </row>
    <row r="2" spans="1:18" ht="17" thickTop="1">
      <c r="A2" s="12" t="s">
        <v>13</v>
      </c>
      <c r="B2" s="13" t="s">
        <v>14</v>
      </c>
      <c r="C2" s="18" t="s">
        <v>15</v>
      </c>
      <c r="D2" s="14">
        <v>44076</v>
      </c>
      <c r="E2" s="15">
        <v>0.4368055555555555</v>
      </c>
      <c r="F2" s="13">
        <v>43</v>
      </c>
      <c r="G2" s="13" t="s">
        <v>16</v>
      </c>
      <c r="H2" s="13" t="s">
        <v>17</v>
      </c>
      <c r="I2" s="13">
        <v>26.652386669999999</v>
      </c>
      <c r="J2" s="13">
        <v>-80.020681670000002</v>
      </c>
      <c r="K2" s="1"/>
      <c r="L2" s="1"/>
      <c r="M2" s="1"/>
      <c r="N2" s="13"/>
      <c r="O2" s="13" t="s">
        <v>484</v>
      </c>
      <c r="P2" s="1" t="s">
        <v>386</v>
      </c>
      <c r="Q2" s="1" t="s">
        <v>458</v>
      </c>
      <c r="R2" s="37" t="s">
        <v>411</v>
      </c>
    </row>
    <row r="3" spans="1:18">
      <c r="A3" s="7" t="s">
        <v>18</v>
      </c>
      <c r="B3" s="4" t="s">
        <v>19</v>
      </c>
      <c r="C3" s="19" t="s">
        <v>15</v>
      </c>
      <c r="D3" s="5">
        <v>44076</v>
      </c>
      <c r="E3" s="6">
        <v>0.4375</v>
      </c>
      <c r="F3" s="4">
        <v>44</v>
      </c>
      <c r="G3" s="4" t="s">
        <v>16</v>
      </c>
      <c r="H3" s="4" t="s">
        <v>17</v>
      </c>
      <c r="I3" s="4">
        <v>26.652386669999999</v>
      </c>
      <c r="J3" s="4">
        <v>-80.020681670000002</v>
      </c>
      <c r="K3" s="2"/>
      <c r="L3" s="2"/>
      <c r="M3" s="2"/>
      <c r="N3" s="4"/>
      <c r="O3" s="4" t="s">
        <v>484</v>
      </c>
      <c r="P3" s="1" t="s">
        <v>387</v>
      </c>
      <c r="Q3" s="2" t="s">
        <v>461</v>
      </c>
      <c r="R3" s="33" t="s">
        <v>411</v>
      </c>
    </row>
    <row r="4" spans="1:18">
      <c r="A4" s="7" t="s">
        <v>20</v>
      </c>
      <c r="B4" s="4" t="s">
        <v>21</v>
      </c>
      <c r="C4" s="19" t="s">
        <v>15</v>
      </c>
      <c r="D4" s="5">
        <v>44076</v>
      </c>
      <c r="E4" s="6">
        <v>0.4381944444444445</v>
      </c>
      <c r="F4" s="4">
        <v>43</v>
      </c>
      <c r="G4" s="4" t="s">
        <v>16</v>
      </c>
      <c r="H4" s="4" t="s">
        <v>17</v>
      </c>
      <c r="I4" s="4">
        <v>26.652386669999999</v>
      </c>
      <c r="J4" s="4">
        <v>-80.020681670000002</v>
      </c>
      <c r="K4" s="2"/>
      <c r="L4" s="2"/>
      <c r="M4" s="2"/>
      <c r="N4" s="4"/>
      <c r="O4" s="4" t="s">
        <v>484</v>
      </c>
      <c r="P4" s="1" t="s">
        <v>388</v>
      </c>
      <c r="Q4" s="2" t="s">
        <v>464</v>
      </c>
      <c r="R4" s="33" t="s">
        <v>411</v>
      </c>
    </row>
    <row r="5" spans="1:18">
      <c r="A5" s="7" t="s">
        <v>22</v>
      </c>
      <c r="B5" s="4" t="s">
        <v>23</v>
      </c>
      <c r="C5" s="19" t="s">
        <v>15</v>
      </c>
      <c r="D5" s="5">
        <v>44076</v>
      </c>
      <c r="E5" s="6">
        <v>0.43888888888888888</v>
      </c>
      <c r="F5" s="4">
        <v>42</v>
      </c>
      <c r="G5" s="4" t="s">
        <v>16</v>
      </c>
      <c r="H5" s="4" t="s">
        <v>17</v>
      </c>
      <c r="I5" s="4">
        <v>26.652386669999999</v>
      </c>
      <c r="J5" s="4">
        <v>-80.020681670000002</v>
      </c>
      <c r="K5" s="2"/>
      <c r="L5" s="2"/>
      <c r="M5" s="2"/>
      <c r="N5" s="4"/>
      <c r="O5" s="4" t="s">
        <v>484</v>
      </c>
      <c r="P5" s="1" t="s">
        <v>389</v>
      </c>
      <c r="Q5" s="2" t="s">
        <v>467</v>
      </c>
      <c r="R5" s="33" t="s">
        <v>411</v>
      </c>
    </row>
    <row r="6" spans="1:18">
      <c r="A6" s="7" t="s">
        <v>24</v>
      </c>
      <c r="B6" s="4" t="s">
        <v>25</v>
      </c>
      <c r="C6" s="19" t="s">
        <v>15</v>
      </c>
      <c r="D6" s="5">
        <v>44076</v>
      </c>
      <c r="E6" s="6">
        <v>0.43958333333333338</v>
      </c>
      <c r="F6" s="4">
        <v>43</v>
      </c>
      <c r="G6" s="4" t="s">
        <v>16</v>
      </c>
      <c r="H6" s="4" t="s">
        <v>17</v>
      </c>
      <c r="I6" s="4">
        <v>26.652386669999999</v>
      </c>
      <c r="J6" s="4">
        <v>-80.020681670000002</v>
      </c>
      <c r="K6" s="2"/>
      <c r="L6" s="2"/>
      <c r="M6" s="2"/>
      <c r="N6" s="4"/>
      <c r="O6" s="4" t="s">
        <v>484</v>
      </c>
      <c r="P6" s="1" t="s">
        <v>390</v>
      </c>
      <c r="Q6" s="2" t="s">
        <v>474</v>
      </c>
      <c r="R6" s="33" t="s">
        <v>411</v>
      </c>
    </row>
    <row r="7" spans="1:18">
      <c r="A7" s="7" t="s">
        <v>26</v>
      </c>
      <c r="B7" s="4" t="s">
        <v>27</v>
      </c>
      <c r="C7" s="19" t="s">
        <v>15</v>
      </c>
      <c r="D7" s="5">
        <v>44076</v>
      </c>
      <c r="E7" s="6">
        <v>0.44027777777777777</v>
      </c>
      <c r="F7" s="4">
        <v>48</v>
      </c>
      <c r="G7" s="4" t="s">
        <v>16</v>
      </c>
      <c r="H7" s="4" t="s">
        <v>17</v>
      </c>
      <c r="I7" s="4">
        <v>26.652386669999999</v>
      </c>
      <c r="J7" s="4">
        <v>-80.020681670000002</v>
      </c>
      <c r="K7" s="2"/>
      <c r="L7" s="2"/>
      <c r="M7" s="2"/>
      <c r="N7" s="4"/>
      <c r="O7" s="4" t="s">
        <v>484</v>
      </c>
      <c r="P7" s="1" t="s">
        <v>391</v>
      </c>
      <c r="Q7" s="2" t="s">
        <v>477</v>
      </c>
      <c r="R7" s="33" t="s">
        <v>411</v>
      </c>
    </row>
    <row r="8" spans="1:18">
      <c r="A8" s="7" t="s">
        <v>28</v>
      </c>
      <c r="B8" s="4" t="s">
        <v>29</v>
      </c>
      <c r="C8" s="19" t="s">
        <v>15</v>
      </c>
      <c r="D8" s="5">
        <v>44076</v>
      </c>
      <c r="E8" s="6">
        <v>0.44097222222222227</v>
      </c>
      <c r="F8" s="4">
        <v>48</v>
      </c>
      <c r="G8" s="4" t="s">
        <v>16</v>
      </c>
      <c r="H8" s="4" t="s">
        <v>17</v>
      </c>
      <c r="I8" s="4">
        <v>26.652386669999999</v>
      </c>
      <c r="J8" s="4">
        <v>-80.020681670000002</v>
      </c>
      <c r="K8" s="2"/>
      <c r="L8" s="2"/>
      <c r="M8" s="2"/>
      <c r="N8" s="4"/>
      <c r="O8" s="4" t="s">
        <v>484</v>
      </c>
      <c r="P8" s="1" t="s">
        <v>392</v>
      </c>
      <c r="Q8" s="2" t="s">
        <v>480</v>
      </c>
      <c r="R8" s="33" t="s">
        <v>411</v>
      </c>
    </row>
    <row r="9" spans="1:18">
      <c r="A9" s="7" t="s">
        <v>30</v>
      </c>
      <c r="B9" s="4" t="s">
        <v>31</v>
      </c>
      <c r="C9" s="19" t="s">
        <v>15</v>
      </c>
      <c r="D9" s="5">
        <v>44076</v>
      </c>
      <c r="E9" s="6">
        <v>0.44166666666666665</v>
      </c>
      <c r="F9" s="4">
        <v>47</v>
      </c>
      <c r="G9" s="4" t="s">
        <v>16</v>
      </c>
      <c r="H9" s="4" t="s">
        <v>17</v>
      </c>
      <c r="I9" s="4">
        <v>26.652386669999999</v>
      </c>
      <c r="J9" s="4">
        <v>-80.020681670000002</v>
      </c>
      <c r="K9" s="2"/>
      <c r="L9" s="2"/>
      <c r="M9" s="2"/>
      <c r="N9" s="4"/>
      <c r="O9" s="4" t="s">
        <v>488</v>
      </c>
      <c r="P9" s="365" t="s">
        <v>386</v>
      </c>
      <c r="Q9" s="1" t="s">
        <v>458</v>
      </c>
      <c r="R9" s="37" t="s">
        <v>411</v>
      </c>
    </row>
    <row r="10" spans="1:18">
      <c r="A10" s="7" t="s">
        <v>32</v>
      </c>
      <c r="B10" s="4" t="s">
        <v>33</v>
      </c>
      <c r="C10" s="19" t="s">
        <v>15</v>
      </c>
      <c r="D10" s="5">
        <v>44076</v>
      </c>
      <c r="E10" s="6">
        <v>0.44236111111111115</v>
      </c>
      <c r="F10" s="4">
        <v>51</v>
      </c>
      <c r="G10" s="4" t="s">
        <v>16</v>
      </c>
      <c r="H10" s="4" t="s">
        <v>17</v>
      </c>
      <c r="I10" s="4">
        <v>26.652386669999999</v>
      </c>
      <c r="J10" s="4">
        <v>-80.020681670000002</v>
      </c>
      <c r="K10" s="2"/>
      <c r="L10" s="2"/>
      <c r="M10" s="2"/>
      <c r="N10" s="4"/>
      <c r="O10" s="4" t="s">
        <v>488</v>
      </c>
      <c r="P10" s="365" t="s">
        <v>387</v>
      </c>
      <c r="Q10" s="2" t="s">
        <v>461</v>
      </c>
      <c r="R10" s="33" t="s">
        <v>411</v>
      </c>
    </row>
    <row r="11" spans="1:18">
      <c r="A11" s="7" t="s">
        <v>34</v>
      </c>
      <c r="B11" s="4" t="s">
        <v>35</v>
      </c>
      <c r="C11" s="19" t="s">
        <v>15</v>
      </c>
      <c r="D11" s="5">
        <v>44076</v>
      </c>
      <c r="E11" s="6">
        <v>0.44305555555555554</v>
      </c>
      <c r="F11" s="4">
        <v>52</v>
      </c>
      <c r="G11" s="4" t="s">
        <v>16</v>
      </c>
      <c r="H11" s="4" t="s">
        <v>17</v>
      </c>
      <c r="I11" s="4">
        <v>26.652386669999999</v>
      </c>
      <c r="J11" s="4">
        <v>-80.020681670000002</v>
      </c>
      <c r="K11" s="2"/>
      <c r="L11" s="2"/>
      <c r="M11" s="2"/>
      <c r="N11" s="4"/>
      <c r="O11" s="4" t="s">
        <v>488</v>
      </c>
      <c r="P11" s="365" t="s">
        <v>388</v>
      </c>
      <c r="Q11" s="2" t="s">
        <v>464</v>
      </c>
      <c r="R11" s="33" t="s">
        <v>411</v>
      </c>
    </row>
    <row r="12" spans="1:18">
      <c r="A12" s="7" t="s">
        <v>36</v>
      </c>
      <c r="B12" s="4" t="s">
        <v>37</v>
      </c>
      <c r="C12" s="19" t="s">
        <v>15</v>
      </c>
      <c r="D12" s="5">
        <v>44076</v>
      </c>
      <c r="E12" s="6">
        <v>0.48541666666666666</v>
      </c>
      <c r="F12" s="4">
        <v>49</v>
      </c>
      <c r="G12" s="4" t="s">
        <v>16</v>
      </c>
      <c r="H12" s="4" t="s">
        <v>38</v>
      </c>
      <c r="I12" s="4">
        <v>26.6785</v>
      </c>
      <c r="J12" s="4">
        <v>-80.018249999999995</v>
      </c>
      <c r="K12" s="2"/>
      <c r="L12" s="2"/>
      <c r="M12" s="2"/>
      <c r="N12" s="4"/>
      <c r="O12" s="4" t="s">
        <v>488</v>
      </c>
      <c r="P12" s="365" t="s">
        <v>389</v>
      </c>
      <c r="Q12" s="2" t="s">
        <v>467</v>
      </c>
      <c r="R12" s="33" t="s">
        <v>411</v>
      </c>
    </row>
    <row r="13" spans="1:18">
      <c r="A13" s="7" t="s">
        <v>39</v>
      </c>
      <c r="B13" s="4" t="s">
        <v>534</v>
      </c>
      <c r="C13" s="19" t="s">
        <v>15</v>
      </c>
      <c r="D13" s="5">
        <v>44076</v>
      </c>
      <c r="E13" s="6">
        <v>0.4861111111111111</v>
      </c>
      <c r="F13" s="4">
        <v>49</v>
      </c>
      <c r="G13" s="4" t="s">
        <v>16</v>
      </c>
      <c r="H13" s="4" t="s">
        <v>38</v>
      </c>
      <c r="I13" s="4">
        <v>26.6785</v>
      </c>
      <c r="J13" s="4">
        <v>-80.018249999999995</v>
      </c>
      <c r="K13" s="2"/>
      <c r="L13" s="2"/>
      <c r="M13" s="2"/>
      <c r="N13" s="4"/>
      <c r="O13" s="4" t="s">
        <v>488</v>
      </c>
      <c r="P13" s="365" t="s">
        <v>390</v>
      </c>
      <c r="Q13" s="2" t="s">
        <v>474</v>
      </c>
      <c r="R13" s="33" t="s">
        <v>411</v>
      </c>
    </row>
    <row r="14" spans="1:18">
      <c r="A14" s="7" t="s">
        <v>39</v>
      </c>
      <c r="B14" s="4" t="s">
        <v>532</v>
      </c>
      <c r="C14" s="19" t="s">
        <v>15</v>
      </c>
      <c r="D14" s="5">
        <v>44076</v>
      </c>
      <c r="E14" s="6">
        <v>0.4861111111111111</v>
      </c>
      <c r="F14" s="4">
        <v>49</v>
      </c>
      <c r="G14" s="4" t="s">
        <v>16</v>
      </c>
      <c r="H14" s="4" t="s">
        <v>38</v>
      </c>
      <c r="I14" s="4">
        <v>26.6785</v>
      </c>
      <c r="J14" s="4">
        <v>-80.018249999999995</v>
      </c>
      <c r="K14" s="2"/>
      <c r="L14" s="2"/>
      <c r="M14" s="2"/>
      <c r="N14" s="4" t="s">
        <v>655</v>
      </c>
      <c r="O14" s="3" t="s">
        <v>503</v>
      </c>
      <c r="P14" s="365" t="s">
        <v>395</v>
      </c>
      <c r="Q14" s="1" t="s">
        <v>458</v>
      </c>
      <c r="R14" s="33" t="s">
        <v>425</v>
      </c>
    </row>
    <row r="15" spans="1:18">
      <c r="A15" s="7" t="s">
        <v>39</v>
      </c>
      <c r="B15" s="4" t="s">
        <v>533</v>
      </c>
      <c r="C15" s="19" t="s">
        <v>15</v>
      </c>
      <c r="D15" s="5">
        <v>44076</v>
      </c>
      <c r="E15" s="6">
        <v>0.4861111111111111</v>
      </c>
      <c r="F15" s="4">
        <v>49</v>
      </c>
      <c r="G15" s="4" t="s">
        <v>16</v>
      </c>
      <c r="H15" s="4" t="s">
        <v>38</v>
      </c>
      <c r="I15" s="4">
        <v>26.6785</v>
      </c>
      <c r="J15" s="4">
        <v>-80.018249999999995</v>
      </c>
      <c r="K15" s="2"/>
      <c r="L15" s="2"/>
      <c r="M15" s="2"/>
      <c r="N15" s="4" t="s">
        <v>655</v>
      </c>
      <c r="O15" s="3" t="s">
        <v>503</v>
      </c>
      <c r="P15" s="365" t="s">
        <v>396</v>
      </c>
      <c r="Q15" s="2" t="s">
        <v>461</v>
      </c>
      <c r="R15" s="33" t="s">
        <v>425</v>
      </c>
    </row>
    <row r="16" spans="1:18">
      <c r="A16" s="7" t="s">
        <v>41</v>
      </c>
      <c r="B16" s="4" t="s">
        <v>42</v>
      </c>
      <c r="C16" s="19" t="s">
        <v>15</v>
      </c>
      <c r="D16" s="5">
        <v>44076</v>
      </c>
      <c r="E16" s="6">
        <v>0.4861111111111111</v>
      </c>
      <c r="F16" s="4">
        <v>50</v>
      </c>
      <c r="G16" s="4" t="s">
        <v>16</v>
      </c>
      <c r="H16" s="4" t="s">
        <v>38</v>
      </c>
      <c r="I16" s="4">
        <v>26.6785</v>
      </c>
      <c r="J16" s="4">
        <v>-80.018249999999995</v>
      </c>
      <c r="K16" s="2"/>
      <c r="L16" s="2"/>
      <c r="M16" s="2"/>
      <c r="N16" s="4"/>
      <c r="O16" s="4" t="s">
        <v>488</v>
      </c>
      <c r="P16" s="365" t="s">
        <v>391</v>
      </c>
      <c r="Q16" s="2" t="s">
        <v>477</v>
      </c>
      <c r="R16" s="33" t="s">
        <v>411</v>
      </c>
    </row>
    <row r="17" spans="1:18">
      <c r="A17" s="7" t="s">
        <v>43</v>
      </c>
      <c r="B17" s="4" t="s">
        <v>44</v>
      </c>
      <c r="C17" s="19" t="s">
        <v>15</v>
      </c>
      <c r="D17" s="5">
        <v>44076</v>
      </c>
      <c r="E17" s="6">
        <v>0.48680555555555555</v>
      </c>
      <c r="F17" s="4">
        <v>49</v>
      </c>
      <c r="G17" s="4" t="s">
        <v>16</v>
      </c>
      <c r="H17" s="4" t="s">
        <v>38</v>
      </c>
      <c r="I17" s="4">
        <v>26.6785</v>
      </c>
      <c r="J17" s="4">
        <v>-80.018249999999995</v>
      </c>
      <c r="K17" s="2"/>
      <c r="L17" s="2"/>
      <c r="M17" s="2"/>
      <c r="N17" s="4"/>
      <c r="O17" s="4" t="s">
        <v>488</v>
      </c>
      <c r="P17" s="365" t="s">
        <v>392</v>
      </c>
      <c r="Q17" s="2" t="s">
        <v>480</v>
      </c>
      <c r="R17" s="33" t="s">
        <v>411</v>
      </c>
    </row>
    <row r="18" spans="1:18">
      <c r="A18" s="7" t="s">
        <v>45</v>
      </c>
      <c r="B18" s="4" t="s">
        <v>46</v>
      </c>
      <c r="C18" s="19" t="s">
        <v>15</v>
      </c>
      <c r="D18" s="5">
        <v>44076</v>
      </c>
      <c r="E18" s="6">
        <v>0.48749999999999999</v>
      </c>
      <c r="F18" s="4">
        <v>55</v>
      </c>
      <c r="G18" s="4" t="s">
        <v>16</v>
      </c>
      <c r="H18" s="4" t="s">
        <v>38</v>
      </c>
      <c r="I18" s="4">
        <v>26.6785</v>
      </c>
      <c r="J18" s="4">
        <v>-80.018249999999995</v>
      </c>
      <c r="K18" s="2"/>
      <c r="L18" s="2"/>
      <c r="M18" s="2"/>
      <c r="N18" s="4"/>
      <c r="O18" s="4" t="s">
        <v>492</v>
      </c>
      <c r="P18" s="365" t="s">
        <v>386</v>
      </c>
      <c r="Q18" s="1" t="s">
        <v>458</v>
      </c>
      <c r="R18" s="37" t="s">
        <v>411</v>
      </c>
    </row>
    <row r="19" spans="1:18">
      <c r="A19" s="7" t="s">
        <v>47</v>
      </c>
      <c r="B19" s="4" t="s">
        <v>48</v>
      </c>
      <c r="C19" s="19" t="s">
        <v>15</v>
      </c>
      <c r="D19" s="5">
        <v>44076</v>
      </c>
      <c r="E19" s="6">
        <v>0.48819444444444443</v>
      </c>
      <c r="F19" s="4">
        <v>54</v>
      </c>
      <c r="G19" s="4" t="s">
        <v>16</v>
      </c>
      <c r="H19" s="4" t="s">
        <v>38</v>
      </c>
      <c r="I19" s="4">
        <v>26.6785</v>
      </c>
      <c r="J19" s="4">
        <v>-80.018249999999995</v>
      </c>
      <c r="K19" s="2"/>
      <c r="L19" s="2"/>
      <c r="M19" s="2"/>
      <c r="N19" s="4"/>
      <c r="O19" s="4" t="s">
        <v>492</v>
      </c>
      <c r="P19" s="365" t="s">
        <v>387</v>
      </c>
      <c r="Q19" s="2" t="s">
        <v>461</v>
      </c>
      <c r="R19" s="33" t="s">
        <v>411</v>
      </c>
    </row>
    <row r="20" spans="1:18">
      <c r="A20" s="7" t="s">
        <v>49</v>
      </c>
      <c r="B20" s="4" t="s">
        <v>50</v>
      </c>
      <c r="C20" s="19" t="s">
        <v>15</v>
      </c>
      <c r="D20" s="5">
        <v>44076</v>
      </c>
      <c r="E20" s="6">
        <v>0.48888888888888887</v>
      </c>
      <c r="F20" s="4">
        <v>54</v>
      </c>
      <c r="G20" s="4" t="s">
        <v>16</v>
      </c>
      <c r="H20" s="4" t="s">
        <v>38</v>
      </c>
      <c r="I20" s="4">
        <v>26.6785</v>
      </c>
      <c r="J20" s="4">
        <v>-80.018249999999995</v>
      </c>
      <c r="K20" s="2"/>
      <c r="L20" s="2"/>
      <c r="M20" s="2"/>
      <c r="N20" s="4"/>
      <c r="O20" s="4" t="s">
        <v>492</v>
      </c>
      <c r="P20" s="365" t="s">
        <v>388</v>
      </c>
      <c r="Q20" s="2" t="s">
        <v>464</v>
      </c>
      <c r="R20" s="33" t="s">
        <v>411</v>
      </c>
    </row>
    <row r="21" spans="1:18">
      <c r="A21" s="7" t="s">
        <v>51</v>
      </c>
      <c r="B21" s="4" t="s">
        <v>52</v>
      </c>
      <c r="C21" s="19" t="s">
        <v>15</v>
      </c>
      <c r="D21" s="5">
        <v>44076</v>
      </c>
      <c r="E21" s="6">
        <v>0.48958333333333331</v>
      </c>
      <c r="F21" s="4">
        <v>49</v>
      </c>
      <c r="G21" s="4" t="s">
        <v>16</v>
      </c>
      <c r="H21" s="4" t="s">
        <v>38</v>
      </c>
      <c r="I21" s="4">
        <v>26.6785</v>
      </c>
      <c r="J21" s="4">
        <v>-80.018249999999995</v>
      </c>
      <c r="K21" s="2"/>
      <c r="L21" s="2"/>
      <c r="M21" s="2"/>
      <c r="N21" s="4"/>
      <c r="O21" s="4" t="s">
        <v>492</v>
      </c>
      <c r="P21" s="365" t="s">
        <v>389</v>
      </c>
      <c r="Q21" s="2" t="s">
        <v>467</v>
      </c>
      <c r="R21" s="33" t="s">
        <v>411</v>
      </c>
    </row>
    <row r="22" spans="1:18">
      <c r="A22" s="7" t="s">
        <v>53</v>
      </c>
      <c r="B22" s="4" t="s">
        <v>54</v>
      </c>
      <c r="C22" s="19" t="s">
        <v>15</v>
      </c>
      <c r="D22" s="5">
        <v>44076</v>
      </c>
      <c r="E22" s="6">
        <v>0.49027777777777781</v>
      </c>
      <c r="F22" s="4">
        <v>49</v>
      </c>
      <c r="G22" s="4" t="s">
        <v>16</v>
      </c>
      <c r="H22" s="4" t="s">
        <v>38</v>
      </c>
      <c r="I22" s="4">
        <v>26.6785</v>
      </c>
      <c r="J22" s="4">
        <v>-80.018249999999995</v>
      </c>
      <c r="K22" s="2"/>
      <c r="L22" s="2"/>
      <c r="M22" s="2"/>
      <c r="N22" s="4"/>
      <c r="O22" s="4" t="s">
        <v>492</v>
      </c>
      <c r="P22" s="365" t="s">
        <v>390</v>
      </c>
      <c r="Q22" s="2" t="s">
        <v>474</v>
      </c>
      <c r="R22" s="33" t="s">
        <v>411</v>
      </c>
    </row>
    <row r="23" spans="1:18">
      <c r="A23" s="7" t="s">
        <v>55</v>
      </c>
      <c r="B23" s="4" t="s">
        <v>56</v>
      </c>
      <c r="C23" s="19" t="s">
        <v>15</v>
      </c>
      <c r="D23" s="5">
        <v>44076</v>
      </c>
      <c r="E23" s="6">
        <v>0.4916666666666667</v>
      </c>
      <c r="F23" s="4">
        <v>52</v>
      </c>
      <c r="G23" s="4" t="s">
        <v>16</v>
      </c>
      <c r="H23" s="4" t="s">
        <v>38</v>
      </c>
      <c r="I23" s="4">
        <v>26.6785</v>
      </c>
      <c r="J23" s="4">
        <v>-80.018249999999995</v>
      </c>
      <c r="K23" s="2"/>
      <c r="L23" s="2"/>
      <c r="M23" s="2"/>
      <c r="N23" s="4"/>
      <c r="O23" s="4" t="s">
        <v>492</v>
      </c>
      <c r="P23" s="365" t="s">
        <v>391</v>
      </c>
      <c r="Q23" s="2" t="s">
        <v>477</v>
      </c>
      <c r="R23" s="33" t="s">
        <v>411</v>
      </c>
    </row>
    <row r="24" spans="1:18">
      <c r="A24" s="7" t="s">
        <v>57</v>
      </c>
      <c r="B24" s="4" t="s">
        <v>58</v>
      </c>
      <c r="C24" s="19" t="s">
        <v>15</v>
      </c>
      <c r="D24" s="5">
        <v>44076</v>
      </c>
      <c r="E24" s="6">
        <v>0.53472222222222221</v>
      </c>
      <c r="F24" s="4">
        <v>47</v>
      </c>
      <c r="G24" s="4" t="s">
        <v>16</v>
      </c>
      <c r="H24" s="4" t="s">
        <v>59</v>
      </c>
      <c r="I24" s="4">
        <v>26.710433330000001</v>
      </c>
      <c r="J24" s="4">
        <v>-80.015816670000007</v>
      </c>
      <c r="K24" s="2"/>
      <c r="L24" s="2"/>
      <c r="M24" s="2"/>
      <c r="N24" s="4"/>
      <c r="O24" s="4" t="s">
        <v>492</v>
      </c>
      <c r="P24" s="365" t="s">
        <v>392</v>
      </c>
      <c r="Q24" s="2" t="s">
        <v>480</v>
      </c>
      <c r="R24" s="33" t="s">
        <v>411</v>
      </c>
    </row>
    <row r="25" spans="1:18">
      <c r="A25" s="7" t="s">
        <v>60</v>
      </c>
      <c r="B25" s="4" t="s">
        <v>61</v>
      </c>
      <c r="C25" s="19" t="s">
        <v>15</v>
      </c>
      <c r="D25" s="5">
        <v>44076</v>
      </c>
      <c r="E25" s="6">
        <v>0.53541666666666665</v>
      </c>
      <c r="F25" s="4">
        <v>47</v>
      </c>
      <c r="G25" s="4" t="s">
        <v>16</v>
      </c>
      <c r="H25" s="4" t="s">
        <v>59</v>
      </c>
      <c r="I25" s="4">
        <v>26.710433330000001</v>
      </c>
      <c r="J25" s="4">
        <v>-80.015816670000007</v>
      </c>
      <c r="K25" s="2"/>
      <c r="L25" s="2"/>
      <c r="M25" s="2"/>
      <c r="N25" s="4"/>
      <c r="O25" s="4" t="s">
        <v>496</v>
      </c>
      <c r="P25" s="365" t="s">
        <v>386</v>
      </c>
      <c r="Q25" s="1" t="s">
        <v>458</v>
      </c>
      <c r="R25" s="37" t="s">
        <v>411</v>
      </c>
    </row>
    <row r="26" spans="1:18">
      <c r="A26" s="7" t="s">
        <v>62</v>
      </c>
      <c r="B26" s="4" t="s">
        <v>63</v>
      </c>
      <c r="C26" s="19" t="s">
        <v>15</v>
      </c>
      <c r="D26" s="5">
        <v>44076</v>
      </c>
      <c r="E26" s="6">
        <v>0.53541666666666665</v>
      </c>
      <c r="F26" s="4">
        <v>47</v>
      </c>
      <c r="G26" s="4" t="s">
        <v>16</v>
      </c>
      <c r="H26" s="4" t="s">
        <v>59</v>
      </c>
      <c r="I26" s="4">
        <v>26.710433330000001</v>
      </c>
      <c r="J26" s="4">
        <v>-80.015816670000007</v>
      </c>
      <c r="K26" s="2"/>
      <c r="L26" s="2"/>
      <c r="M26" s="2"/>
      <c r="N26" s="4"/>
      <c r="O26" s="4" t="s">
        <v>496</v>
      </c>
      <c r="P26" s="365" t="s">
        <v>387</v>
      </c>
      <c r="Q26" s="2" t="s">
        <v>461</v>
      </c>
      <c r="R26" s="33" t="s">
        <v>411</v>
      </c>
    </row>
    <row r="27" spans="1:18">
      <c r="A27" s="7" t="s">
        <v>64</v>
      </c>
      <c r="B27" s="4" t="s">
        <v>65</v>
      </c>
      <c r="C27" s="19" t="s">
        <v>15</v>
      </c>
      <c r="D27" s="5">
        <v>44076</v>
      </c>
      <c r="E27" s="6">
        <v>0.53680555555555554</v>
      </c>
      <c r="F27" s="4">
        <v>49</v>
      </c>
      <c r="G27" s="4" t="s">
        <v>16</v>
      </c>
      <c r="H27" s="4" t="s">
        <v>59</v>
      </c>
      <c r="I27" s="4">
        <v>26.710433330000001</v>
      </c>
      <c r="J27" s="4">
        <v>-80.015816670000007</v>
      </c>
      <c r="K27" s="2"/>
      <c r="L27" s="2"/>
      <c r="M27" s="2"/>
      <c r="N27" s="4"/>
      <c r="O27" s="4" t="s">
        <v>496</v>
      </c>
      <c r="P27" s="365" t="s">
        <v>388</v>
      </c>
      <c r="Q27" s="2" t="s">
        <v>464</v>
      </c>
      <c r="R27" s="33" t="s">
        <v>411</v>
      </c>
    </row>
    <row r="28" spans="1:18">
      <c r="A28" s="7" t="s">
        <v>66</v>
      </c>
      <c r="B28" s="4" t="s">
        <v>67</v>
      </c>
      <c r="C28" s="19" t="s">
        <v>15</v>
      </c>
      <c r="D28" s="5">
        <v>44076</v>
      </c>
      <c r="E28" s="6">
        <v>0.53749999999999998</v>
      </c>
      <c r="F28" s="4">
        <v>51</v>
      </c>
      <c r="G28" s="4" t="s">
        <v>16</v>
      </c>
      <c r="H28" s="4" t="s">
        <v>59</v>
      </c>
      <c r="I28" s="4">
        <v>26.710433330000001</v>
      </c>
      <c r="J28" s="4">
        <v>-80.015816670000007</v>
      </c>
      <c r="K28" s="2"/>
      <c r="L28" s="2"/>
      <c r="M28" s="2"/>
      <c r="N28" s="4"/>
      <c r="O28" s="4" t="s">
        <v>496</v>
      </c>
      <c r="P28" s="365" t="s">
        <v>389</v>
      </c>
      <c r="Q28" s="2" t="s">
        <v>467</v>
      </c>
      <c r="R28" s="33" t="s">
        <v>411</v>
      </c>
    </row>
    <row r="29" spans="1:18">
      <c r="A29" s="7" t="s">
        <v>68</v>
      </c>
      <c r="B29" s="4" t="s">
        <v>69</v>
      </c>
      <c r="C29" s="19" t="s">
        <v>15</v>
      </c>
      <c r="D29" s="5">
        <v>44076</v>
      </c>
      <c r="E29" s="6">
        <v>0.53819444444444442</v>
      </c>
      <c r="F29" s="4">
        <v>48</v>
      </c>
      <c r="G29" s="4" t="s">
        <v>16</v>
      </c>
      <c r="H29" s="4" t="s">
        <v>59</v>
      </c>
      <c r="I29" s="4">
        <v>26.710433330000001</v>
      </c>
      <c r="J29" s="4">
        <v>-80.015816670000007</v>
      </c>
      <c r="K29" s="2"/>
      <c r="L29" s="2"/>
      <c r="M29" s="2"/>
      <c r="N29" s="4"/>
      <c r="O29" s="4" t="s">
        <v>496</v>
      </c>
      <c r="P29" s="365" t="s">
        <v>390</v>
      </c>
      <c r="Q29" s="2" t="s">
        <v>474</v>
      </c>
      <c r="R29" s="33" t="s">
        <v>411</v>
      </c>
    </row>
    <row r="30" spans="1:18">
      <c r="A30" s="7" t="s">
        <v>70</v>
      </c>
      <c r="B30" s="4" t="s">
        <v>71</v>
      </c>
      <c r="C30" s="19" t="s">
        <v>15</v>
      </c>
      <c r="D30" s="5">
        <v>44076</v>
      </c>
      <c r="E30" s="6">
        <v>0.53888888888888886</v>
      </c>
      <c r="F30" s="4">
        <v>49</v>
      </c>
      <c r="G30" s="4" t="s">
        <v>16</v>
      </c>
      <c r="H30" s="4" t="s">
        <v>59</v>
      </c>
      <c r="I30" s="4">
        <v>26.710433330000001</v>
      </c>
      <c r="J30" s="4">
        <v>-80.015816670000007</v>
      </c>
      <c r="K30" s="2"/>
      <c r="L30" s="2"/>
      <c r="M30" s="2"/>
      <c r="N30" s="4"/>
      <c r="O30" s="4" t="s">
        <v>496</v>
      </c>
      <c r="P30" s="365" t="s">
        <v>391</v>
      </c>
      <c r="Q30" s="2" t="s">
        <v>477</v>
      </c>
      <c r="R30" s="33" t="s">
        <v>411</v>
      </c>
    </row>
    <row r="31" spans="1:18">
      <c r="A31" s="7" t="s">
        <v>72</v>
      </c>
      <c r="B31" s="4" t="s">
        <v>73</v>
      </c>
      <c r="C31" s="19" t="s">
        <v>15</v>
      </c>
      <c r="D31" s="5">
        <v>44076</v>
      </c>
      <c r="E31" s="6">
        <v>0.5395833333333333</v>
      </c>
      <c r="F31" s="4">
        <v>49</v>
      </c>
      <c r="G31" s="4" t="s">
        <v>16</v>
      </c>
      <c r="H31" s="4" t="s">
        <v>59</v>
      </c>
      <c r="I31" s="4">
        <v>26.710433330000001</v>
      </c>
      <c r="J31" s="4">
        <v>-80.015816670000007</v>
      </c>
      <c r="K31" s="2"/>
      <c r="L31" s="2"/>
      <c r="M31" s="2"/>
      <c r="N31" s="4"/>
      <c r="O31" s="4" t="s">
        <v>496</v>
      </c>
      <c r="P31" s="365" t="s">
        <v>392</v>
      </c>
      <c r="Q31" s="2" t="s">
        <v>480</v>
      </c>
      <c r="R31" s="33" t="s">
        <v>411</v>
      </c>
    </row>
    <row r="32" spans="1:18">
      <c r="A32" s="7" t="s">
        <v>74</v>
      </c>
      <c r="B32" s="4" t="s">
        <v>75</v>
      </c>
      <c r="C32" s="19" t="s">
        <v>15</v>
      </c>
      <c r="D32" s="5">
        <v>44076</v>
      </c>
      <c r="E32" s="6">
        <v>0.54027777777777775</v>
      </c>
      <c r="F32" s="4">
        <v>50</v>
      </c>
      <c r="G32" s="4" t="s">
        <v>16</v>
      </c>
      <c r="H32" s="4" t="s">
        <v>59</v>
      </c>
      <c r="I32" s="4">
        <v>26.710433330000001</v>
      </c>
      <c r="J32" s="4">
        <v>-80.015816670000007</v>
      </c>
      <c r="K32" s="2"/>
      <c r="L32" s="2"/>
      <c r="M32" s="2"/>
      <c r="N32" s="4"/>
      <c r="O32" s="4" t="s">
        <v>500</v>
      </c>
      <c r="P32" s="365" t="s">
        <v>386</v>
      </c>
      <c r="Q32" s="1" t="s">
        <v>458</v>
      </c>
      <c r="R32" s="37" t="s">
        <v>411</v>
      </c>
    </row>
    <row r="33" spans="1:18">
      <c r="A33" s="7" t="s">
        <v>76</v>
      </c>
      <c r="B33" s="4" t="s">
        <v>77</v>
      </c>
      <c r="C33" s="19" t="s">
        <v>15</v>
      </c>
      <c r="D33" s="5">
        <v>44076</v>
      </c>
      <c r="E33" s="6">
        <v>0.54166666666666663</v>
      </c>
      <c r="F33" s="4">
        <v>50</v>
      </c>
      <c r="G33" s="4" t="s">
        <v>16</v>
      </c>
      <c r="H33" s="4" t="s">
        <v>59</v>
      </c>
      <c r="I33" s="4">
        <v>26.710433330000001</v>
      </c>
      <c r="J33" s="4">
        <v>-80.015816670000007</v>
      </c>
      <c r="K33" s="2"/>
      <c r="L33" s="2"/>
      <c r="M33" s="2"/>
      <c r="N33" s="4"/>
      <c r="O33" s="4" t="s">
        <v>500</v>
      </c>
      <c r="P33" s="365" t="s">
        <v>387</v>
      </c>
      <c r="Q33" s="2" t="s">
        <v>461</v>
      </c>
      <c r="R33" s="33" t="s">
        <v>411</v>
      </c>
    </row>
    <row r="34" spans="1:18">
      <c r="A34" s="7" t="s">
        <v>78</v>
      </c>
      <c r="B34" s="4" t="s">
        <v>79</v>
      </c>
      <c r="C34" s="19" t="s">
        <v>15</v>
      </c>
      <c r="D34" s="5">
        <v>44084</v>
      </c>
      <c r="E34" s="6">
        <v>0.42708333333333331</v>
      </c>
      <c r="F34" s="4">
        <v>64</v>
      </c>
      <c r="G34" s="4" t="s">
        <v>80</v>
      </c>
      <c r="H34" s="4" t="s">
        <v>81</v>
      </c>
      <c r="I34" s="4">
        <v>26.898773500000001</v>
      </c>
      <c r="J34" s="4">
        <v>-80.016383329999996</v>
      </c>
      <c r="K34" s="2"/>
      <c r="L34" s="2"/>
      <c r="M34" s="2"/>
      <c r="N34" s="4"/>
      <c r="O34" s="4" t="s">
        <v>500</v>
      </c>
      <c r="P34" s="365" t="s">
        <v>388</v>
      </c>
      <c r="Q34" s="2" t="s">
        <v>464</v>
      </c>
      <c r="R34" s="33" t="s">
        <v>411</v>
      </c>
    </row>
    <row r="35" spans="1:18">
      <c r="A35" s="7" t="s">
        <v>82</v>
      </c>
      <c r="B35" s="4" t="s">
        <v>83</v>
      </c>
      <c r="C35" s="19" t="s">
        <v>15</v>
      </c>
      <c r="D35" s="5">
        <v>44084</v>
      </c>
      <c r="E35" s="6">
        <v>0.42777777777777781</v>
      </c>
      <c r="F35" s="4">
        <v>65</v>
      </c>
      <c r="G35" s="4" t="s">
        <v>80</v>
      </c>
      <c r="H35" s="4" t="s">
        <v>81</v>
      </c>
      <c r="I35" s="4">
        <v>26.898773500000001</v>
      </c>
      <c r="J35" s="4">
        <v>-80.016383329999996</v>
      </c>
      <c r="K35" s="2"/>
      <c r="L35" s="2"/>
      <c r="M35" s="2"/>
      <c r="N35" s="4"/>
      <c r="O35" s="4" t="s">
        <v>500</v>
      </c>
      <c r="P35" s="365" t="s">
        <v>389</v>
      </c>
      <c r="Q35" s="2" t="s">
        <v>467</v>
      </c>
      <c r="R35" s="33" t="s">
        <v>411</v>
      </c>
    </row>
    <row r="36" spans="1:18">
      <c r="A36" s="7" t="s">
        <v>84</v>
      </c>
      <c r="B36" s="4" t="s">
        <v>85</v>
      </c>
      <c r="C36" s="19" t="s">
        <v>15</v>
      </c>
      <c r="D36" s="5">
        <v>44084</v>
      </c>
      <c r="E36" s="6">
        <v>0.4291666666666667</v>
      </c>
      <c r="F36" s="4">
        <v>66</v>
      </c>
      <c r="G36" s="4" t="s">
        <v>80</v>
      </c>
      <c r="H36" s="4" t="s">
        <v>81</v>
      </c>
      <c r="I36" s="4">
        <v>26.898773500000001</v>
      </c>
      <c r="J36" s="4">
        <v>-80.016383329999996</v>
      </c>
      <c r="K36" s="2"/>
      <c r="L36" s="2"/>
      <c r="M36" s="2"/>
      <c r="N36" s="4"/>
      <c r="O36" s="4" t="s">
        <v>500</v>
      </c>
      <c r="P36" s="365" t="s">
        <v>390</v>
      </c>
      <c r="Q36" s="2" t="s">
        <v>474</v>
      </c>
      <c r="R36" s="33" t="s">
        <v>411</v>
      </c>
    </row>
    <row r="37" spans="1:18">
      <c r="A37" s="7" t="s">
        <v>86</v>
      </c>
      <c r="B37" s="4" t="s">
        <v>87</v>
      </c>
      <c r="C37" s="19" t="s">
        <v>15</v>
      </c>
      <c r="D37" s="5">
        <v>44084</v>
      </c>
      <c r="E37" s="6">
        <v>0.42986111111111108</v>
      </c>
      <c r="F37" s="4">
        <v>66</v>
      </c>
      <c r="G37" s="4" t="s">
        <v>80</v>
      </c>
      <c r="H37" s="4" t="s">
        <v>81</v>
      </c>
      <c r="I37" s="4">
        <v>26.898773500000001</v>
      </c>
      <c r="J37" s="4">
        <v>-80.016383329999996</v>
      </c>
      <c r="K37" s="2"/>
      <c r="L37" s="2"/>
      <c r="M37" s="2"/>
      <c r="N37" s="4"/>
      <c r="O37" s="4" t="s">
        <v>500</v>
      </c>
      <c r="P37" s="365" t="s">
        <v>391</v>
      </c>
      <c r="Q37" s="2" t="s">
        <v>477</v>
      </c>
      <c r="R37" s="33" t="s">
        <v>411</v>
      </c>
    </row>
    <row r="38" spans="1:18">
      <c r="A38" s="7" t="s">
        <v>88</v>
      </c>
      <c r="B38" s="4" t="s">
        <v>89</v>
      </c>
      <c r="C38" s="19" t="s">
        <v>15</v>
      </c>
      <c r="D38" s="5">
        <v>44084</v>
      </c>
      <c r="E38" s="6">
        <v>0.43124999999999997</v>
      </c>
      <c r="F38" s="4">
        <v>66</v>
      </c>
      <c r="G38" s="4" t="s">
        <v>80</v>
      </c>
      <c r="H38" s="4" t="s">
        <v>81</v>
      </c>
      <c r="I38" s="4">
        <v>26.898773500000001</v>
      </c>
      <c r="J38" s="4">
        <v>-80.016383329999996</v>
      </c>
      <c r="K38" s="2"/>
      <c r="L38" s="2"/>
      <c r="M38" s="2"/>
      <c r="N38" s="4"/>
      <c r="O38" s="4" t="s">
        <v>500</v>
      </c>
      <c r="P38" s="365" t="s">
        <v>392</v>
      </c>
      <c r="Q38" s="2" t="s">
        <v>480</v>
      </c>
      <c r="R38" s="33" t="s">
        <v>411</v>
      </c>
    </row>
    <row r="39" spans="1:18">
      <c r="A39" s="7" t="s">
        <v>90</v>
      </c>
      <c r="B39" s="4" t="s">
        <v>91</v>
      </c>
      <c r="C39" s="19" t="s">
        <v>15</v>
      </c>
      <c r="D39" s="5">
        <v>44084</v>
      </c>
      <c r="E39" s="6">
        <v>0.43263888888888885</v>
      </c>
      <c r="F39" s="4">
        <v>67</v>
      </c>
      <c r="G39" s="4" t="s">
        <v>80</v>
      </c>
      <c r="H39" s="4" t="s">
        <v>81</v>
      </c>
      <c r="I39" s="4">
        <v>26.898773500000001</v>
      </c>
      <c r="J39" s="4">
        <v>-80.016383329999996</v>
      </c>
      <c r="K39" s="2"/>
      <c r="L39" s="2"/>
      <c r="M39" s="2"/>
      <c r="N39" s="4"/>
      <c r="O39" s="3" t="s">
        <v>504</v>
      </c>
      <c r="P39" s="365" t="s">
        <v>386</v>
      </c>
      <c r="Q39" s="1" t="s">
        <v>458</v>
      </c>
      <c r="R39" s="37" t="s">
        <v>411</v>
      </c>
    </row>
    <row r="40" spans="1:18">
      <c r="A40" s="7" t="s">
        <v>92</v>
      </c>
      <c r="B40" s="4" t="s">
        <v>93</v>
      </c>
      <c r="C40" s="19" t="s">
        <v>15</v>
      </c>
      <c r="D40" s="5">
        <v>44084</v>
      </c>
      <c r="E40" s="6">
        <v>0.43402777777777773</v>
      </c>
      <c r="F40" s="4">
        <v>67</v>
      </c>
      <c r="G40" s="4" t="s">
        <v>80</v>
      </c>
      <c r="H40" s="4" t="s">
        <v>81</v>
      </c>
      <c r="I40" s="4">
        <v>26.898773500000001</v>
      </c>
      <c r="J40" s="4">
        <v>-80.016383329999996</v>
      </c>
      <c r="K40" s="2"/>
      <c r="L40" s="2"/>
      <c r="M40" s="2"/>
      <c r="N40" s="4"/>
      <c r="O40" s="3" t="s">
        <v>504</v>
      </c>
      <c r="P40" s="365" t="s">
        <v>387</v>
      </c>
      <c r="Q40" s="2" t="s">
        <v>461</v>
      </c>
      <c r="R40" s="33" t="s">
        <v>411</v>
      </c>
    </row>
    <row r="41" spans="1:18">
      <c r="A41" s="7" t="s">
        <v>94</v>
      </c>
      <c r="B41" s="4" t="s">
        <v>95</v>
      </c>
      <c r="C41" s="19" t="s">
        <v>15</v>
      </c>
      <c r="D41" s="5">
        <v>44084</v>
      </c>
      <c r="E41" s="6">
        <v>0.43541666666666662</v>
      </c>
      <c r="F41" s="4">
        <v>67</v>
      </c>
      <c r="G41" s="4" t="s">
        <v>80</v>
      </c>
      <c r="H41" s="4" t="s">
        <v>81</v>
      </c>
      <c r="I41" s="4">
        <v>26.898773500000001</v>
      </c>
      <c r="J41" s="4">
        <v>-80.016383329999996</v>
      </c>
      <c r="K41" s="2"/>
      <c r="L41" s="2"/>
      <c r="M41" s="2"/>
      <c r="N41" s="4"/>
      <c r="O41" s="3" t="s">
        <v>504</v>
      </c>
      <c r="P41" s="365" t="s">
        <v>388</v>
      </c>
      <c r="Q41" s="2" t="s">
        <v>464</v>
      </c>
      <c r="R41" s="33" t="s">
        <v>411</v>
      </c>
    </row>
    <row r="42" spans="1:18">
      <c r="A42" s="7" t="s">
        <v>96</v>
      </c>
      <c r="B42" s="4" t="s">
        <v>97</v>
      </c>
      <c r="C42" s="19" t="s">
        <v>15</v>
      </c>
      <c r="D42" s="5">
        <v>44084</v>
      </c>
      <c r="E42" s="6">
        <v>0.4368055555555555</v>
      </c>
      <c r="F42" s="4">
        <v>67</v>
      </c>
      <c r="G42" s="4" t="s">
        <v>80</v>
      </c>
      <c r="H42" s="4" t="s">
        <v>81</v>
      </c>
      <c r="I42" s="4">
        <v>26.898773500000001</v>
      </c>
      <c r="J42" s="4">
        <v>-80.016383329999996</v>
      </c>
      <c r="K42" s="2"/>
      <c r="L42" s="2"/>
      <c r="M42" s="2"/>
      <c r="N42" s="4"/>
      <c r="O42" s="3" t="s">
        <v>504</v>
      </c>
      <c r="P42" s="365" t="s">
        <v>389</v>
      </c>
      <c r="Q42" s="2" t="s">
        <v>467</v>
      </c>
      <c r="R42" s="33" t="s">
        <v>411</v>
      </c>
    </row>
    <row r="43" spans="1:18">
      <c r="A43" s="7" t="s">
        <v>98</v>
      </c>
      <c r="B43" s="4" t="s">
        <v>99</v>
      </c>
      <c r="C43" s="19" t="s">
        <v>15</v>
      </c>
      <c r="D43" s="5">
        <v>44084</v>
      </c>
      <c r="E43" s="6">
        <v>0.43888888888888888</v>
      </c>
      <c r="F43" s="4">
        <v>67</v>
      </c>
      <c r="G43" s="4" t="s">
        <v>80</v>
      </c>
      <c r="H43" s="4" t="s">
        <v>81</v>
      </c>
      <c r="I43" s="4">
        <v>26.898773500000001</v>
      </c>
      <c r="J43" s="4">
        <v>-80.016383329999996</v>
      </c>
      <c r="K43" s="2"/>
      <c r="L43" s="2"/>
      <c r="M43" s="2"/>
      <c r="N43" s="4"/>
      <c r="O43" s="3" t="s">
        <v>504</v>
      </c>
      <c r="P43" s="365" t="s">
        <v>390</v>
      </c>
      <c r="Q43" s="2" t="s">
        <v>474</v>
      </c>
      <c r="R43" s="33" t="s">
        <v>411</v>
      </c>
    </row>
    <row r="44" spans="1:18">
      <c r="A44" s="7" t="s">
        <v>100</v>
      </c>
      <c r="B44" s="4" t="s">
        <v>101</v>
      </c>
      <c r="C44" s="19" t="s">
        <v>15</v>
      </c>
      <c r="D44" s="5">
        <v>44084</v>
      </c>
      <c r="E44" s="6">
        <v>0.47500000000000003</v>
      </c>
      <c r="F44" s="4">
        <v>67</v>
      </c>
      <c r="G44" s="4" t="s">
        <v>80</v>
      </c>
      <c r="H44" s="4" t="s">
        <v>102</v>
      </c>
      <c r="I44" s="4">
        <v>26.927444999999999</v>
      </c>
      <c r="J44" s="4">
        <v>-80.030100000000004</v>
      </c>
      <c r="K44" s="2"/>
      <c r="L44" s="2"/>
      <c r="M44" s="2"/>
      <c r="N44" s="4"/>
      <c r="O44" s="3" t="s">
        <v>504</v>
      </c>
      <c r="P44" s="365" t="s">
        <v>391</v>
      </c>
      <c r="Q44" s="2" t="s">
        <v>477</v>
      </c>
      <c r="R44" s="33" t="s">
        <v>411</v>
      </c>
    </row>
    <row r="45" spans="1:18">
      <c r="A45" s="7" t="s">
        <v>103</v>
      </c>
      <c r="B45" s="4" t="s">
        <v>104</v>
      </c>
      <c r="C45" s="19" t="s">
        <v>15</v>
      </c>
      <c r="D45" s="5">
        <v>44084</v>
      </c>
      <c r="E45" s="6">
        <v>0.47638888888888892</v>
      </c>
      <c r="F45" s="4">
        <v>68</v>
      </c>
      <c r="G45" s="4" t="s">
        <v>80</v>
      </c>
      <c r="H45" s="4" t="s">
        <v>102</v>
      </c>
      <c r="I45" s="4">
        <v>26.927444999999999</v>
      </c>
      <c r="J45" s="4">
        <v>-80.030100000000004</v>
      </c>
      <c r="K45" s="2"/>
      <c r="L45" s="2"/>
      <c r="M45" s="2"/>
      <c r="N45" s="4"/>
      <c r="O45" s="3" t="s">
        <v>504</v>
      </c>
      <c r="P45" s="365" t="s">
        <v>392</v>
      </c>
      <c r="Q45" s="2" t="s">
        <v>480</v>
      </c>
      <c r="R45" s="33" t="s">
        <v>411</v>
      </c>
    </row>
    <row r="46" spans="1:18">
      <c r="A46" s="7" t="s">
        <v>105</v>
      </c>
      <c r="B46" s="4" t="s">
        <v>106</v>
      </c>
      <c r="C46" s="19" t="s">
        <v>15</v>
      </c>
      <c r="D46" s="5">
        <v>44084</v>
      </c>
      <c r="E46" s="6">
        <v>0.47916666666666669</v>
      </c>
      <c r="F46" s="4">
        <v>71</v>
      </c>
      <c r="G46" s="4" t="s">
        <v>80</v>
      </c>
      <c r="H46" s="4" t="s">
        <v>102</v>
      </c>
      <c r="I46" s="4">
        <v>26.927444999999999</v>
      </c>
      <c r="J46" s="4">
        <v>-80.030100000000004</v>
      </c>
      <c r="K46" s="2"/>
      <c r="L46" s="2"/>
      <c r="M46" s="2"/>
      <c r="N46" s="4"/>
      <c r="O46" s="3" t="s">
        <v>508</v>
      </c>
      <c r="P46" s="1" t="s">
        <v>386</v>
      </c>
      <c r="Q46" s="1" t="s">
        <v>458</v>
      </c>
      <c r="R46" s="37" t="s">
        <v>411</v>
      </c>
    </row>
    <row r="47" spans="1:18">
      <c r="A47" s="7" t="s">
        <v>107</v>
      </c>
      <c r="B47" s="4" t="s">
        <v>108</v>
      </c>
      <c r="C47" s="19" t="s">
        <v>15</v>
      </c>
      <c r="D47" s="5">
        <v>44084</v>
      </c>
      <c r="E47" s="6">
        <v>0.48055555555555557</v>
      </c>
      <c r="F47" s="4">
        <v>72</v>
      </c>
      <c r="G47" s="4" t="s">
        <v>80</v>
      </c>
      <c r="H47" s="4" t="s">
        <v>102</v>
      </c>
      <c r="I47" s="4">
        <v>26.927444999999999</v>
      </c>
      <c r="J47" s="4">
        <v>-80.030100000000004</v>
      </c>
      <c r="K47" s="2"/>
      <c r="L47" s="2"/>
      <c r="M47" s="2"/>
      <c r="N47" s="4"/>
      <c r="O47" s="3" t="s">
        <v>508</v>
      </c>
      <c r="P47" s="1" t="s">
        <v>387</v>
      </c>
      <c r="Q47" s="2" t="s">
        <v>461</v>
      </c>
      <c r="R47" s="33" t="s">
        <v>411</v>
      </c>
    </row>
    <row r="48" spans="1:18">
      <c r="A48" s="7" t="s">
        <v>109</v>
      </c>
      <c r="B48" s="4" t="s">
        <v>110</v>
      </c>
      <c r="C48" s="19" t="s">
        <v>15</v>
      </c>
      <c r="D48" s="5">
        <v>44084</v>
      </c>
      <c r="E48" s="6">
        <v>0.48125000000000001</v>
      </c>
      <c r="F48" s="4">
        <v>71</v>
      </c>
      <c r="G48" s="4" t="s">
        <v>80</v>
      </c>
      <c r="H48" s="4" t="s">
        <v>102</v>
      </c>
      <c r="I48" s="4">
        <v>26.927444999999999</v>
      </c>
      <c r="J48" s="4">
        <v>-80.030100000000004</v>
      </c>
      <c r="K48" s="2"/>
      <c r="L48" s="2"/>
      <c r="M48" s="2"/>
      <c r="N48" s="4"/>
      <c r="O48" s="3" t="s">
        <v>508</v>
      </c>
      <c r="P48" s="1" t="s">
        <v>388</v>
      </c>
      <c r="Q48" s="2" t="s">
        <v>464</v>
      </c>
      <c r="R48" s="33" t="s">
        <v>411</v>
      </c>
    </row>
    <row r="49" spans="1:18">
      <c r="A49" s="7" t="s">
        <v>111</v>
      </c>
      <c r="B49" s="4" t="s">
        <v>112</v>
      </c>
      <c r="C49" s="19" t="s">
        <v>15</v>
      </c>
      <c r="D49" s="5">
        <v>44084</v>
      </c>
      <c r="E49" s="6">
        <v>0.4826388888888889</v>
      </c>
      <c r="F49" s="4">
        <v>71</v>
      </c>
      <c r="G49" s="4" t="s">
        <v>80</v>
      </c>
      <c r="H49" s="4" t="s">
        <v>102</v>
      </c>
      <c r="I49" s="4">
        <v>26.927444999999999</v>
      </c>
      <c r="J49" s="4">
        <v>-80.030100000000004</v>
      </c>
      <c r="K49" s="2"/>
      <c r="L49" s="2"/>
      <c r="M49" s="2"/>
      <c r="N49" s="4"/>
      <c r="O49" s="3" t="s">
        <v>508</v>
      </c>
      <c r="P49" s="1" t="s">
        <v>389</v>
      </c>
      <c r="Q49" s="2" t="s">
        <v>467</v>
      </c>
      <c r="R49" s="33" t="s">
        <v>411</v>
      </c>
    </row>
    <row r="50" spans="1:18">
      <c r="A50" s="7" t="s">
        <v>113</v>
      </c>
      <c r="B50" s="4" t="s">
        <v>114</v>
      </c>
      <c r="C50" s="19" t="s">
        <v>15</v>
      </c>
      <c r="D50" s="5">
        <v>44084</v>
      </c>
      <c r="E50" s="6">
        <v>0.48402777777777778</v>
      </c>
      <c r="F50" s="4">
        <v>72</v>
      </c>
      <c r="G50" s="4" t="s">
        <v>80</v>
      </c>
      <c r="H50" s="4" t="s">
        <v>102</v>
      </c>
      <c r="I50" s="4">
        <v>26.927444999999999</v>
      </c>
      <c r="J50" s="4">
        <v>-80.030100000000004</v>
      </c>
      <c r="K50" s="2"/>
      <c r="L50" s="2"/>
      <c r="M50" s="2"/>
      <c r="N50" s="4"/>
      <c r="O50" s="3" t="s">
        <v>508</v>
      </c>
      <c r="P50" s="1" t="s">
        <v>390</v>
      </c>
      <c r="Q50" s="2" t="s">
        <v>474</v>
      </c>
      <c r="R50" s="33" t="s">
        <v>411</v>
      </c>
    </row>
    <row r="51" spans="1:18">
      <c r="A51" s="7" t="s">
        <v>115</v>
      </c>
      <c r="B51" s="4" t="s">
        <v>116</v>
      </c>
      <c r="C51" s="19" t="s">
        <v>15</v>
      </c>
      <c r="D51" s="5">
        <v>44084</v>
      </c>
      <c r="E51" s="6">
        <v>0.48472222222222222</v>
      </c>
      <c r="F51" s="4">
        <v>70</v>
      </c>
      <c r="G51" s="4" t="s">
        <v>80</v>
      </c>
      <c r="H51" s="4" t="s">
        <v>102</v>
      </c>
      <c r="I51" s="4">
        <v>26.927444999999999</v>
      </c>
      <c r="J51" s="4">
        <v>-80.030100000000004</v>
      </c>
      <c r="K51" s="2"/>
      <c r="L51" s="2"/>
      <c r="M51" s="2"/>
      <c r="N51" s="4"/>
      <c r="O51" s="3" t="s">
        <v>508</v>
      </c>
      <c r="P51" s="1" t="s">
        <v>391</v>
      </c>
      <c r="Q51" s="2" t="s">
        <v>477</v>
      </c>
      <c r="R51" s="33" t="s">
        <v>411</v>
      </c>
    </row>
    <row r="52" spans="1:18">
      <c r="A52" s="7" t="s">
        <v>117</v>
      </c>
      <c r="B52" s="4" t="s">
        <v>118</v>
      </c>
      <c r="C52" s="19" t="s">
        <v>15</v>
      </c>
      <c r="D52" s="5">
        <v>44084</v>
      </c>
      <c r="E52" s="6">
        <v>0.48819444444444443</v>
      </c>
      <c r="F52" s="4">
        <v>70</v>
      </c>
      <c r="G52" s="4" t="s">
        <v>80</v>
      </c>
      <c r="H52" s="4" t="s">
        <v>102</v>
      </c>
      <c r="I52" s="4">
        <v>26.927444999999999</v>
      </c>
      <c r="J52" s="4">
        <v>-80.030100000000004</v>
      </c>
      <c r="K52" s="2"/>
      <c r="L52" s="2"/>
      <c r="M52" s="2"/>
      <c r="N52" s="4"/>
      <c r="O52" s="3" t="s">
        <v>508</v>
      </c>
      <c r="P52" s="1" t="s">
        <v>392</v>
      </c>
      <c r="Q52" s="2" t="s">
        <v>480</v>
      </c>
      <c r="R52" s="33" t="s">
        <v>411</v>
      </c>
    </row>
    <row r="53" spans="1:18">
      <c r="A53" s="7" t="s">
        <v>119</v>
      </c>
      <c r="B53" s="4" t="s">
        <v>120</v>
      </c>
      <c r="C53" s="19" t="s">
        <v>15</v>
      </c>
      <c r="D53" s="5">
        <v>44084</v>
      </c>
      <c r="E53" s="6">
        <v>0.48888888888888887</v>
      </c>
      <c r="F53" s="4">
        <v>71</v>
      </c>
      <c r="G53" s="4" t="s">
        <v>80</v>
      </c>
      <c r="H53" s="4" t="s">
        <v>102</v>
      </c>
      <c r="I53" s="4">
        <v>26.927444999999999</v>
      </c>
      <c r="J53" s="4">
        <v>-80.030100000000004</v>
      </c>
      <c r="K53" s="2"/>
      <c r="L53" s="2"/>
      <c r="M53" s="2"/>
      <c r="N53" s="4"/>
      <c r="O53" s="3" t="s">
        <v>512</v>
      </c>
      <c r="P53" s="365" t="s">
        <v>386</v>
      </c>
      <c r="Q53" s="1" t="s">
        <v>458</v>
      </c>
      <c r="R53" s="37" t="s">
        <v>411</v>
      </c>
    </row>
    <row r="54" spans="1:18">
      <c r="A54" s="7" t="s">
        <v>121</v>
      </c>
      <c r="B54" s="4" t="s">
        <v>122</v>
      </c>
      <c r="C54" s="19" t="s">
        <v>15</v>
      </c>
      <c r="D54" s="5">
        <v>44084</v>
      </c>
      <c r="E54" s="6">
        <v>0.52638888888888891</v>
      </c>
      <c r="F54" s="4">
        <v>65</v>
      </c>
      <c r="G54" s="4" t="s">
        <v>80</v>
      </c>
      <c r="H54" s="4" t="s">
        <v>123</v>
      </c>
      <c r="I54" s="4">
        <v>26.94370833</v>
      </c>
      <c r="J54" s="4">
        <v>-80.021971669999999</v>
      </c>
      <c r="K54" s="2"/>
      <c r="L54" s="2"/>
      <c r="M54" s="2"/>
      <c r="N54" s="4"/>
      <c r="O54" s="3" t="s">
        <v>512</v>
      </c>
      <c r="P54" s="365" t="s">
        <v>387</v>
      </c>
      <c r="Q54" s="2" t="s">
        <v>461</v>
      </c>
      <c r="R54" s="33" t="s">
        <v>411</v>
      </c>
    </row>
    <row r="55" spans="1:18">
      <c r="A55" s="7" t="s">
        <v>124</v>
      </c>
      <c r="B55" s="4" t="s">
        <v>125</v>
      </c>
      <c r="C55" s="19" t="s">
        <v>15</v>
      </c>
      <c r="D55" s="5">
        <v>44084</v>
      </c>
      <c r="E55" s="6">
        <v>0.52847222222222223</v>
      </c>
      <c r="F55" s="4">
        <v>69</v>
      </c>
      <c r="G55" s="4" t="s">
        <v>80</v>
      </c>
      <c r="H55" s="4" t="s">
        <v>123</v>
      </c>
      <c r="I55" s="4">
        <v>26.94370833</v>
      </c>
      <c r="J55" s="4">
        <v>-80.021971669999999</v>
      </c>
      <c r="K55" s="2"/>
      <c r="L55" s="2"/>
      <c r="M55" s="2"/>
      <c r="N55" s="4"/>
      <c r="O55" s="3" t="s">
        <v>512</v>
      </c>
      <c r="P55" s="365" t="s">
        <v>388</v>
      </c>
      <c r="Q55" s="2" t="s">
        <v>464</v>
      </c>
      <c r="R55" s="33" t="s">
        <v>411</v>
      </c>
    </row>
    <row r="56" spans="1:18">
      <c r="A56" s="7" t="s">
        <v>126</v>
      </c>
      <c r="B56" s="4" t="s">
        <v>127</v>
      </c>
      <c r="C56" s="19" t="s">
        <v>15</v>
      </c>
      <c r="D56" s="5">
        <v>44084</v>
      </c>
      <c r="E56" s="6">
        <v>0.52916666666666667</v>
      </c>
      <c r="F56" s="4">
        <v>68</v>
      </c>
      <c r="G56" s="4" t="s">
        <v>80</v>
      </c>
      <c r="H56" s="4" t="s">
        <v>123</v>
      </c>
      <c r="I56" s="4">
        <v>26.94370833</v>
      </c>
      <c r="J56" s="4">
        <v>-80.021971669999999</v>
      </c>
      <c r="K56" s="2"/>
      <c r="L56" s="2"/>
      <c r="M56" s="2"/>
      <c r="N56" s="4"/>
      <c r="O56" s="3" t="s">
        <v>512</v>
      </c>
      <c r="P56" s="365" t="s">
        <v>389</v>
      </c>
      <c r="Q56" s="2" t="s">
        <v>467</v>
      </c>
      <c r="R56" s="33" t="s">
        <v>411</v>
      </c>
    </row>
    <row r="57" spans="1:18">
      <c r="A57" s="7" t="s">
        <v>128</v>
      </c>
      <c r="B57" s="4" t="s">
        <v>129</v>
      </c>
      <c r="C57" s="19" t="s">
        <v>15</v>
      </c>
      <c r="D57" s="5">
        <v>44084</v>
      </c>
      <c r="E57" s="6">
        <v>0.53055555555555556</v>
      </c>
      <c r="F57" s="4">
        <v>67</v>
      </c>
      <c r="G57" s="4" t="s">
        <v>80</v>
      </c>
      <c r="H57" s="4" t="s">
        <v>123</v>
      </c>
      <c r="I57" s="4">
        <v>26.94370833</v>
      </c>
      <c r="J57" s="4">
        <v>-80.021971669999999</v>
      </c>
      <c r="K57" s="2"/>
      <c r="L57" s="2"/>
      <c r="M57" s="2"/>
      <c r="N57" s="4"/>
      <c r="O57" s="3" t="s">
        <v>512</v>
      </c>
      <c r="P57" s="365" t="s">
        <v>390</v>
      </c>
      <c r="Q57" s="2" t="s">
        <v>474</v>
      </c>
      <c r="R57" s="33" t="s">
        <v>411</v>
      </c>
    </row>
    <row r="58" spans="1:18">
      <c r="A58" s="7" t="s">
        <v>130</v>
      </c>
      <c r="B58" s="4" t="s">
        <v>131</v>
      </c>
      <c r="C58" s="19" t="s">
        <v>15</v>
      </c>
      <c r="D58" s="5">
        <v>44084</v>
      </c>
      <c r="E58" s="6">
        <v>0.53194444444444444</v>
      </c>
      <c r="F58" s="4">
        <v>67</v>
      </c>
      <c r="G58" s="4" t="s">
        <v>80</v>
      </c>
      <c r="H58" s="4" t="s">
        <v>123</v>
      </c>
      <c r="I58" s="4">
        <v>26.94370833</v>
      </c>
      <c r="J58" s="4">
        <v>-80.021971669999999</v>
      </c>
      <c r="K58" s="2"/>
      <c r="L58" s="2"/>
      <c r="M58" s="2"/>
      <c r="N58" s="4"/>
      <c r="O58" s="3" t="s">
        <v>512</v>
      </c>
      <c r="P58" s="365" t="s">
        <v>391</v>
      </c>
      <c r="Q58" s="2" t="s">
        <v>477</v>
      </c>
      <c r="R58" s="33" t="s">
        <v>411</v>
      </c>
    </row>
    <row r="59" spans="1:18">
      <c r="A59" s="7" t="s">
        <v>132</v>
      </c>
      <c r="B59" s="4" t="s">
        <v>133</v>
      </c>
      <c r="C59" s="19" t="s">
        <v>15</v>
      </c>
      <c r="D59" s="5">
        <v>44084</v>
      </c>
      <c r="E59" s="6">
        <v>0.83888888888888891</v>
      </c>
      <c r="F59" s="4">
        <v>68</v>
      </c>
      <c r="G59" s="4" t="s">
        <v>80</v>
      </c>
      <c r="H59" s="4" t="s">
        <v>123</v>
      </c>
      <c r="I59" s="4">
        <v>26.94370833</v>
      </c>
      <c r="J59" s="4">
        <v>-80.021971669999999</v>
      </c>
      <c r="K59" s="2"/>
      <c r="L59" s="2"/>
      <c r="M59" s="2"/>
      <c r="N59" s="4"/>
      <c r="O59" s="3" t="s">
        <v>512</v>
      </c>
      <c r="P59" s="365" t="s">
        <v>392</v>
      </c>
      <c r="Q59" s="2" t="s">
        <v>480</v>
      </c>
      <c r="R59" s="33" t="s">
        <v>411</v>
      </c>
    </row>
    <row r="60" spans="1:18">
      <c r="A60" s="7" t="s">
        <v>134</v>
      </c>
      <c r="B60" s="4" t="s">
        <v>135</v>
      </c>
      <c r="C60" s="19" t="s">
        <v>15</v>
      </c>
      <c r="D60" s="5">
        <v>44084</v>
      </c>
      <c r="E60" s="6">
        <v>0.53402777777777777</v>
      </c>
      <c r="F60" s="4">
        <v>67</v>
      </c>
      <c r="G60" s="4" t="s">
        <v>80</v>
      </c>
      <c r="H60" s="4" t="s">
        <v>123</v>
      </c>
      <c r="I60" s="4">
        <v>26.94370833</v>
      </c>
      <c r="J60" s="4">
        <v>-80.021971669999999</v>
      </c>
      <c r="K60" s="2"/>
      <c r="L60" s="2"/>
      <c r="M60" s="2"/>
      <c r="N60" s="4"/>
      <c r="O60" s="3" t="s">
        <v>516</v>
      </c>
      <c r="P60" s="365" t="s">
        <v>386</v>
      </c>
      <c r="Q60" s="1" t="s">
        <v>458</v>
      </c>
      <c r="R60" s="37" t="s">
        <v>411</v>
      </c>
    </row>
    <row r="61" spans="1:18">
      <c r="A61" s="7" t="s">
        <v>136</v>
      </c>
      <c r="B61" s="4" t="s">
        <v>137</v>
      </c>
      <c r="C61" s="19" t="s">
        <v>15</v>
      </c>
      <c r="D61" s="5">
        <v>44084</v>
      </c>
      <c r="E61" s="6">
        <v>0.53680555555555554</v>
      </c>
      <c r="F61" s="4">
        <v>66</v>
      </c>
      <c r="G61" s="4" t="s">
        <v>80</v>
      </c>
      <c r="H61" s="4" t="s">
        <v>123</v>
      </c>
      <c r="I61" s="4">
        <v>26.94370833</v>
      </c>
      <c r="J61" s="4">
        <v>-80.021971669999999</v>
      </c>
      <c r="K61" s="2"/>
      <c r="L61" s="2"/>
      <c r="M61" s="2"/>
      <c r="N61" s="4"/>
      <c r="O61" s="3" t="s">
        <v>516</v>
      </c>
      <c r="P61" s="365" t="s">
        <v>387</v>
      </c>
      <c r="Q61" s="2" t="s">
        <v>461</v>
      </c>
      <c r="R61" s="33" t="s">
        <v>411</v>
      </c>
    </row>
    <row r="62" spans="1:18">
      <c r="A62" s="7" t="s">
        <v>138</v>
      </c>
      <c r="B62" s="4" t="s">
        <v>139</v>
      </c>
      <c r="C62" s="19" t="s">
        <v>15</v>
      </c>
      <c r="D62" s="5">
        <v>44084</v>
      </c>
      <c r="E62" s="6">
        <v>0.54791666666666672</v>
      </c>
      <c r="F62" s="4">
        <v>66</v>
      </c>
      <c r="G62" s="4" t="s">
        <v>80</v>
      </c>
      <c r="H62" s="4" t="s">
        <v>123</v>
      </c>
      <c r="I62" s="4">
        <v>26.94370833</v>
      </c>
      <c r="J62" s="4">
        <v>-80.021971669999999</v>
      </c>
      <c r="K62" s="2"/>
      <c r="L62" s="2"/>
      <c r="M62" s="2"/>
      <c r="N62" s="4"/>
      <c r="O62" s="3" t="s">
        <v>516</v>
      </c>
      <c r="P62" s="365" t="s">
        <v>388</v>
      </c>
      <c r="Q62" s="2" t="s">
        <v>464</v>
      </c>
      <c r="R62" s="33" t="s">
        <v>411</v>
      </c>
    </row>
    <row r="63" spans="1:18">
      <c r="A63" s="7" t="s">
        <v>140</v>
      </c>
      <c r="B63" s="4" t="s">
        <v>141</v>
      </c>
      <c r="C63" s="19" t="s">
        <v>15</v>
      </c>
      <c r="D63" s="5">
        <v>44084</v>
      </c>
      <c r="E63" s="6">
        <v>0.5493055555555556</v>
      </c>
      <c r="F63" s="4">
        <v>68</v>
      </c>
      <c r="G63" s="4" t="s">
        <v>80</v>
      </c>
      <c r="H63" s="4" t="s">
        <v>123</v>
      </c>
      <c r="I63" s="4">
        <v>26.94370833</v>
      </c>
      <c r="J63" s="4">
        <v>-80.021971669999999</v>
      </c>
      <c r="K63" s="2"/>
      <c r="L63" s="2"/>
      <c r="M63" s="2"/>
      <c r="N63" s="4"/>
      <c r="O63" s="3" t="s">
        <v>516</v>
      </c>
      <c r="P63" s="365" t="s">
        <v>389</v>
      </c>
      <c r="Q63" s="2" t="s">
        <v>467</v>
      </c>
      <c r="R63" s="33" t="s">
        <v>411</v>
      </c>
    </row>
    <row r="64" spans="1:18">
      <c r="A64" s="7" t="s">
        <v>142</v>
      </c>
      <c r="B64" s="4" t="s">
        <v>143</v>
      </c>
      <c r="C64" s="19" t="s">
        <v>15</v>
      </c>
      <c r="D64" s="5">
        <v>44176</v>
      </c>
      <c r="E64" s="6">
        <v>0.44513888888888892</v>
      </c>
      <c r="F64" s="4">
        <v>17</v>
      </c>
      <c r="G64" s="4" t="s">
        <v>144</v>
      </c>
      <c r="H64" s="4" t="s">
        <v>145</v>
      </c>
      <c r="I64" s="4">
        <v>26.176153330000002</v>
      </c>
      <c r="J64" s="4">
        <v>-80.093863330000005</v>
      </c>
      <c r="K64" s="2"/>
      <c r="L64" s="2"/>
      <c r="M64" s="2"/>
      <c r="N64" s="4"/>
      <c r="O64" s="3" t="s">
        <v>516</v>
      </c>
      <c r="P64" s="365" t="s">
        <v>390</v>
      </c>
      <c r="Q64" s="2" t="s">
        <v>474</v>
      </c>
      <c r="R64" s="33" t="s">
        <v>411</v>
      </c>
    </row>
    <row r="65" spans="1:20">
      <c r="A65" s="7" t="s">
        <v>146</v>
      </c>
      <c r="B65" s="4" t="s">
        <v>147</v>
      </c>
      <c r="C65" s="19" t="s">
        <v>15</v>
      </c>
      <c r="D65" s="5">
        <v>44176</v>
      </c>
      <c r="E65" s="6">
        <v>0.44722222222222219</v>
      </c>
      <c r="F65" s="4">
        <v>17</v>
      </c>
      <c r="G65" s="4" t="s">
        <v>144</v>
      </c>
      <c r="H65" s="4" t="s">
        <v>145</v>
      </c>
      <c r="I65" s="4">
        <v>26.176153330000002</v>
      </c>
      <c r="J65" s="4">
        <v>-80.093863330000005</v>
      </c>
      <c r="K65" s="2"/>
      <c r="L65" s="2"/>
      <c r="M65" s="2"/>
      <c r="N65" s="4"/>
      <c r="O65" s="3" t="s">
        <v>516</v>
      </c>
      <c r="P65" s="365" t="s">
        <v>391</v>
      </c>
      <c r="Q65" s="2" t="s">
        <v>477</v>
      </c>
      <c r="R65" s="33" t="s">
        <v>411</v>
      </c>
    </row>
    <row r="66" spans="1:20">
      <c r="A66" s="7" t="s">
        <v>148</v>
      </c>
      <c r="B66" s="4" t="s">
        <v>149</v>
      </c>
      <c r="C66" s="19" t="s">
        <v>15</v>
      </c>
      <c r="D66" s="5">
        <v>44176</v>
      </c>
      <c r="E66" s="6">
        <v>0.44930555555555557</v>
      </c>
      <c r="F66" s="4">
        <v>15</v>
      </c>
      <c r="G66" s="4" t="s">
        <v>144</v>
      </c>
      <c r="H66" s="4" t="s">
        <v>145</v>
      </c>
      <c r="I66" s="4">
        <v>26.176153330000002</v>
      </c>
      <c r="J66" s="4">
        <v>-80.093863330000005</v>
      </c>
      <c r="K66" s="2"/>
      <c r="L66" s="2"/>
      <c r="M66" s="2"/>
      <c r="N66" s="4"/>
      <c r="O66" s="3" t="s">
        <v>516</v>
      </c>
      <c r="P66" s="365" t="s">
        <v>392</v>
      </c>
      <c r="Q66" s="2" t="s">
        <v>480</v>
      </c>
      <c r="R66" s="33" t="s">
        <v>411</v>
      </c>
    </row>
    <row r="67" spans="1:20">
      <c r="A67" s="7" t="s">
        <v>150</v>
      </c>
      <c r="B67" s="4" t="s">
        <v>151</v>
      </c>
      <c r="C67" s="19" t="s">
        <v>15</v>
      </c>
      <c r="D67" s="5">
        <v>44176</v>
      </c>
      <c r="E67" s="6">
        <v>0.45069444444444445</v>
      </c>
      <c r="F67" s="4">
        <v>15</v>
      </c>
      <c r="G67" s="4" t="s">
        <v>144</v>
      </c>
      <c r="H67" s="4" t="s">
        <v>145</v>
      </c>
      <c r="I67" s="4">
        <v>26.176153330000002</v>
      </c>
      <c r="J67" s="4">
        <v>-80.093863330000005</v>
      </c>
      <c r="K67" s="2"/>
      <c r="L67" s="2"/>
      <c r="M67" s="2"/>
      <c r="N67" s="4"/>
      <c r="O67" s="3" t="s">
        <v>520</v>
      </c>
      <c r="P67" s="365" t="s">
        <v>386</v>
      </c>
      <c r="Q67" s="1" t="s">
        <v>458</v>
      </c>
      <c r="R67" s="37" t="s">
        <v>411</v>
      </c>
    </row>
    <row r="68" spans="1:20">
      <c r="A68" s="7" t="s">
        <v>152</v>
      </c>
      <c r="B68" s="4" t="s">
        <v>153</v>
      </c>
      <c r="C68" s="19" t="s">
        <v>15</v>
      </c>
      <c r="D68" s="5">
        <v>44176</v>
      </c>
      <c r="E68" s="6">
        <v>0.4548611111111111</v>
      </c>
      <c r="F68" s="4">
        <v>19</v>
      </c>
      <c r="G68" s="4" t="s">
        <v>144</v>
      </c>
      <c r="H68" s="4" t="s">
        <v>145</v>
      </c>
      <c r="I68" s="4">
        <v>26.176153330000002</v>
      </c>
      <c r="J68" s="4">
        <v>-80.093863330000005</v>
      </c>
      <c r="K68" s="2"/>
      <c r="L68" s="2"/>
      <c r="M68" s="2"/>
      <c r="N68" s="4"/>
      <c r="O68" s="3" t="s">
        <v>520</v>
      </c>
      <c r="P68" s="365" t="s">
        <v>387</v>
      </c>
      <c r="Q68" s="2" t="s">
        <v>461</v>
      </c>
      <c r="R68" s="33" t="s">
        <v>411</v>
      </c>
    </row>
    <row r="69" spans="1:20">
      <c r="A69" s="7" t="s">
        <v>154</v>
      </c>
      <c r="B69" s="4" t="s">
        <v>155</v>
      </c>
      <c r="C69" s="19" t="s">
        <v>15</v>
      </c>
      <c r="D69" s="5">
        <v>44176</v>
      </c>
      <c r="E69" s="6">
        <v>0.4597222222222222</v>
      </c>
      <c r="F69" s="4">
        <v>16</v>
      </c>
      <c r="G69" s="4" t="s">
        <v>144</v>
      </c>
      <c r="H69" s="4" t="s">
        <v>145</v>
      </c>
      <c r="I69" s="4">
        <v>26.176153330000002</v>
      </c>
      <c r="J69" s="4">
        <v>-80.093863330000005</v>
      </c>
      <c r="K69" s="2"/>
      <c r="L69" s="2"/>
      <c r="M69" s="2"/>
      <c r="N69" s="4"/>
      <c r="O69" s="3" t="s">
        <v>520</v>
      </c>
      <c r="P69" s="365" t="s">
        <v>388</v>
      </c>
      <c r="Q69" s="2" t="s">
        <v>464</v>
      </c>
      <c r="R69" s="33" t="s">
        <v>411</v>
      </c>
    </row>
    <row r="70" spans="1:20">
      <c r="A70" s="7" t="s">
        <v>156</v>
      </c>
      <c r="B70" s="4" t="s">
        <v>157</v>
      </c>
      <c r="C70" s="19" t="s">
        <v>15</v>
      </c>
      <c r="D70" s="5">
        <v>44176</v>
      </c>
      <c r="E70" s="6">
        <v>0.4604166666666667</v>
      </c>
      <c r="F70" s="4">
        <v>17</v>
      </c>
      <c r="G70" s="4" t="s">
        <v>144</v>
      </c>
      <c r="H70" s="4" t="s">
        <v>145</v>
      </c>
      <c r="I70" s="4">
        <v>26.176153330000002</v>
      </c>
      <c r="J70" s="4">
        <v>-80.093863330000005</v>
      </c>
      <c r="K70" s="2"/>
      <c r="L70" s="2"/>
      <c r="M70" s="2"/>
      <c r="N70" s="4"/>
      <c r="O70" s="3" t="s">
        <v>520</v>
      </c>
      <c r="P70" s="365" t="s">
        <v>389</v>
      </c>
      <c r="Q70" s="2" t="s">
        <v>467</v>
      </c>
      <c r="R70" s="33" t="s">
        <v>411</v>
      </c>
    </row>
    <row r="71" spans="1:20">
      <c r="A71" s="7" t="s">
        <v>158</v>
      </c>
      <c r="B71" s="4" t="s">
        <v>159</v>
      </c>
      <c r="C71" s="19" t="s">
        <v>15</v>
      </c>
      <c r="D71" s="5">
        <v>44176</v>
      </c>
      <c r="E71" s="6">
        <v>0.46666666666666662</v>
      </c>
      <c r="F71" s="4">
        <v>18</v>
      </c>
      <c r="G71" s="4" t="s">
        <v>144</v>
      </c>
      <c r="H71" s="4" t="s">
        <v>145</v>
      </c>
      <c r="I71" s="4">
        <v>26.176153330000002</v>
      </c>
      <c r="J71" s="4">
        <v>-80.093863330000005</v>
      </c>
      <c r="K71" s="2"/>
      <c r="L71" s="2"/>
      <c r="M71" s="2"/>
      <c r="N71" s="4"/>
      <c r="O71" s="3" t="s">
        <v>520</v>
      </c>
      <c r="P71" s="365" t="s">
        <v>390</v>
      </c>
      <c r="Q71" s="2" t="s">
        <v>474</v>
      </c>
      <c r="R71" s="33" t="s">
        <v>411</v>
      </c>
    </row>
    <row r="72" spans="1:20" ht="17">
      <c r="A72" s="7" t="s">
        <v>160</v>
      </c>
      <c r="B72" s="4" t="s">
        <v>161</v>
      </c>
      <c r="C72" s="19" t="s">
        <v>15</v>
      </c>
      <c r="D72" s="5">
        <v>44176</v>
      </c>
      <c r="E72" s="6">
        <v>0.46736111111111112</v>
      </c>
      <c r="F72" s="4">
        <v>18</v>
      </c>
      <c r="G72" s="4" t="s">
        <v>144</v>
      </c>
      <c r="H72" s="4" t="s">
        <v>145</v>
      </c>
      <c r="I72" s="4">
        <v>26.176153330000002</v>
      </c>
      <c r="J72" s="4">
        <v>-80.093863330000005</v>
      </c>
      <c r="K72" s="2"/>
      <c r="L72" s="2"/>
      <c r="M72" s="2"/>
      <c r="N72" s="4"/>
      <c r="O72" s="3" t="s">
        <v>520</v>
      </c>
      <c r="P72" s="365" t="s">
        <v>391</v>
      </c>
      <c r="Q72" s="2" t="s">
        <v>477</v>
      </c>
      <c r="R72" s="33" t="s">
        <v>411</v>
      </c>
      <c r="T72" s="275"/>
    </row>
    <row r="73" spans="1:20" ht="17">
      <c r="A73" s="7" t="s">
        <v>162</v>
      </c>
      <c r="B73" s="4" t="s">
        <v>163</v>
      </c>
      <c r="C73" s="19" t="s">
        <v>15</v>
      </c>
      <c r="D73" s="5">
        <v>44176</v>
      </c>
      <c r="E73" s="6">
        <v>0.46875</v>
      </c>
      <c r="F73" s="4">
        <v>17</v>
      </c>
      <c r="G73" s="4" t="s">
        <v>144</v>
      </c>
      <c r="H73" s="4" t="s">
        <v>145</v>
      </c>
      <c r="I73" s="4">
        <v>26.176153330000002</v>
      </c>
      <c r="J73" s="4">
        <v>-80.093863330000005</v>
      </c>
      <c r="K73" s="2"/>
      <c r="L73" s="2"/>
      <c r="M73" s="2"/>
      <c r="N73" s="4"/>
      <c r="O73" s="3" t="s">
        <v>520</v>
      </c>
      <c r="P73" s="365" t="s">
        <v>392</v>
      </c>
      <c r="Q73" s="2" t="s">
        <v>480</v>
      </c>
      <c r="R73" s="33" t="s">
        <v>411</v>
      </c>
      <c r="T73" s="275"/>
    </row>
    <row r="74" spans="1:20" ht="17">
      <c r="A74" s="7" t="s">
        <v>164</v>
      </c>
      <c r="B74" s="4" t="s">
        <v>537</v>
      </c>
      <c r="C74" s="19" t="s">
        <v>15</v>
      </c>
      <c r="D74" s="5">
        <v>44176</v>
      </c>
      <c r="E74" s="6">
        <v>0.51250000000000007</v>
      </c>
      <c r="F74" s="4">
        <v>20</v>
      </c>
      <c r="G74" s="4" t="s">
        <v>144</v>
      </c>
      <c r="H74" s="4" t="s">
        <v>166</v>
      </c>
      <c r="I74" s="4">
        <v>26.136800000000001</v>
      </c>
      <c r="J74" s="4">
        <v>-80.097399999999993</v>
      </c>
      <c r="K74" s="2"/>
      <c r="L74" s="2"/>
      <c r="M74" s="2"/>
      <c r="N74" s="4"/>
      <c r="O74" s="3" t="s">
        <v>503</v>
      </c>
      <c r="P74" s="365" t="s">
        <v>386</v>
      </c>
      <c r="Q74" s="1" t="s">
        <v>458</v>
      </c>
      <c r="R74" s="37" t="s">
        <v>411</v>
      </c>
      <c r="T74" s="275"/>
    </row>
    <row r="75" spans="1:20" ht="17">
      <c r="A75" s="7" t="s">
        <v>164</v>
      </c>
      <c r="B75" s="4" t="s">
        <v>535</v>
      </c>
      <c r="C75" s="19" t="s">
        <v>15</v>
      </c>
      <c r="D75" s="5">
        <v>44176</v>
      </c>
      <c r="E75" s="6">
        <v>0.51250000000000007</v>
      </c>
      <c r="F75" s="4">
        <v>20</v>
      </c>
      <c r="G75" s="4" t="s">
        <v>144</v>
      </c>
      <c r="H75" s="4" t="s">
        <v>166</v>
      </c>
      <c r="I75" s="4">
        <v>26.136800000000001</v>
      </c>
      <c r="J75" s="4">
        <v>-80.097399999999993</v>
      </c>
      <c r="K75" s="2"/>
      <c r="L75" s="2"/>
      <c r="M75" s="2"/>
      <c r="N75" s="4" t="s">
        <v>655</v>
      </c>
      <c r="O75" s="3" t="s">
        <v>503</v>
      </c>
      <c r="P75" s="365" t="s">
        <v>397</v>
      </c>
      <c r="Q75" s="2" t="s">
        <v>464</v>
      </c>
      <c r="R75" s="33" t="s">
        <v>425</v>
      </c>
      <c r="T75" s="275"/>
    </row>
    <row r="76" spans="1:20" ht="17">
      <c r="A76" s="7" t="s">
        <v>164</v>
      </c>
      <c r="B76" s="4" t="s">
        <v>536</v>
      </c>
      <c r="C76" s="19" t="s">
        <v>15</v>
      </c>
      <c r="D76" s="5">
        <v>44176</v>
      </c>
      <c r="E76" s="6">
        <v>0.51250000000000007</v>
      </c>
      <c r="F76" s="4">
        <v>20</v>
      </c>
      <c r="G76" s="4" t="s">
        <v>144</v>
      </c>
      <c r="H76" s="4" t="s">
        <v>166</v>
      </c>
      <c r="I76" s="4">
        <v>26.136800000000001</v>
      </c>
      <c r="J76" s="4">
        <v>-80.097399999999993</v>
      </c>
      <c r="K76" s="2"/>
      <c r="L76" s="2"/>
      <c r="M76" s="2"/>
      <c r="N76" s="4" t="s">
        <v>655</v>
      </c>
      <c r="O76" s="3" t="s">
        <v>526</v>
      </c>
      <c r="P76" s="365" t="s">
        <v>395</v>
      </c>
      <c r="Q76" s="2" t="s">
        <v>458</v>
      </c>
      <c r="R76" s="33" t="s">
        <v>425</v>
      </c>
      <c r="T76" s="275"/>
    </row>
    <row r="77" spans="1:20" ht="17">
      <c r="A77" s="7" t="s">
        <v>167</v>
      </c>
      <c r="B77" s="4" t="s">
        <v>168</v>
      </c>
      <c r="C77" s="19" t="s">
        <v>15</v>
      </c>
      <c r="D77" s="5">
        <v>44176</v>
      </c>
      <c r="E77" s="6">
        <v>0.51458333333333328</v>
      </c>
      <c r="F77" s="4">
        <v>21</v>
      </c>
      <c r="G77" s="4" t="s">
        <v>144</v>
      </c>
      <c r="H77" s="4" t="s">
        <v>166</v>
      </c>
      <c r="I77" s="4">
        <v>26.136800000000001</v>
      </c>
      <c r="J77" s="4">
        <v>-80.097399999999993</v>
      </c>
      <c r="K77" s="2"/>
      <c r="L77" s="2"/>
      <c r="M77" s="2"/>
      <c r="N77" s="4"/>
      <c r="O77" s="3" t="s">
        <v>503</v>
      </c>
      <c r="P77" s="365" t="s">
        <v>387</v>
      </c>
      <c r="Q77" s="2" t="s">
        <v>461</v>
      </c>
      <c r="R77" s="33" t="s">
        <v>411</v>
      </c>
      <c r="T77" s="275"/>
    </row>
    <row r="78" spans="1:20" ht="17">
      <c r="A78" s="7" t="s">
        <v>169</v>
      </c>
      <c r="B78" s="4" t="s">
        <v>170</v>
      </c>
      <c r="C78" s="19" t="s">
        <v>15</v>
      </c>
      <c r="D78" s="5">
        <v>44176</v>
      </c>
      <c r="E78" s="6">
        <v>0.51597222222222217</v>
      </c>
      <c r="F78" s="4">
        <v>21</v>
      </c>
      <c r="G78" s="4" t="s">
        <v>144</v>
      </c>
      <c r="H78" s="4" t="s">
        <v>166</v>
      </c>
      <c r="I78" s="4">
        <v>26.136800000000001</v>
      </c>
      <c r="J78" s="4">
        <v>-80.097399999999993</v>
      </c>
      <c r="K78" s="2"/>
      <c r="L78" s="2"/>
      <c r="M78" s="2"/>
      <c r="N78" s="4"/>
      <c r="O78" s="3" t="s">
        <v>503</v>
      </c>
      <c r="P78" s="365" t="s">
        <v>388</v>
      </c>
      <c r="Q78" s="2" t="s">
        <v>464</v>
      </c>
      <c r="R78" s="33" t="s">
        <v>411</v>
      </c>
      <c r="T78" s="275"/>
    </row>
    <row r="79" spans="1:20" ht="17">
      <c r="A79" s="7" t="s">
        <v>171</v>
      </c>
      <c r="B79" s="4" t="s">
        <v>172</v>
      </c>
      <c r="C79" s="19" t="s">
        <v>15</v>
      </c>
      <c r="D79" s="5">
        <v>44176</v>
      </c>
      <c r="E79" s="6">
        <v>0.51736111111111105</v>
      </c>
      <c r="F79" s="4">
        <v>20</v>
      </c>
      <c r="G79" s="4" t="s">
        <v>144</v>
      </c>
      <c r="H79" s="4" t="s">
        <v>166</v>
      </c>
      <c r="I79" s="4">
        <v>26.136800000000001</v>
      </c>
      <c r="J79" s="4">
        <v>-80.097399999999993</v>
      </c>
      <c r="K79" s="2"/>
      <c r="L79" s="2"/>
      <c r="M79" s="2"/>
      <c r="N79" s="4"/>
      <c r="O79" s="3" t="s">
        <v>503</v>
      </c>
      <c r="P79" s="365" t="s">
        <v>389</v>
      </c>
      <c r="Q79" s="2" t="s">
        <v>467</v>
      </c>
      <c r="R79" s="33" t="s">
        <v>411</v>
      </c>
      <c r="T79" s="275"/>
    </row>
    <row r="80" spans="1:20" ht="17">
      <c r="A80" s="7" t="s">
        <v>173</v>
      </c>
      <c r="B80" s="4" t="s">
        <v>174</v>
      </c>
      <c r="C80" s="19" t="s">
        <v>15</v>
      </c>
      <c r="D80" s="5">
        <v>44176</v>
      </c>
      <c r="E80" s="6">
        <v>0.51874999999999993</v>
      </c>
      <c r="F80" s="4">
        <v>21</v>
      </c>
      <c r="G80" s="4" t="s">
        <v>144</v>
      </c>
      <c r="H80" s="4" t="s">
        <v>166</v>
      </c>
      <c r="I80" s="4">
        <v>26.136800000000001</v>
      </c>
      <c r="J80" s="4">
        <v>-80.097399999999993</v>
      </c>
      <c r="K80" s="2"/>
      <c r="L80" s="2"/>
      <c r="M80" s="2"/>
      <c r="N80" s="4"/>
      <c r="O80" s="3" t="s">
        <v>503</v>
      </c>
      <c r="P80" s="365" t="s">
        <v>390</v>
      </c>
      <c r="Q80" s="2" t="s">
        <v>474</v>
      </c>
      <c r="R80" s="33" t="s">
        <v>411</v>
      </c>
      <c r="T80" s="275"/>
    </row>
    <row r="81" spans="1:20" ht="17">
      <c r="A81" s="7" t="s">
        <v>175</v>
      </c>
      <c r="B81" s="4" t="s">
        <v>176</v>
      </c>
      <c r="C81" s="19" t="s">
        <v>15</v>
      </c>
      <c r="D81" s="5">
        <v>44176</v>
      </c>
      <c r="E81" s="6">
        <v>0.52013888888888882</v>
      </c>
      <c r="F81" s="4">
        <v>19</v>
      </c>
      <c r="G81" s="4" t="s">
        <v>144</v>
      </c>
      <c r="H81" s="4" t="s">
        <v>166</v>
      </c>
      <c r="I81" s="4">
        <v>26.136800000000001</v>
      </c>
      <c r="J81" s="4">
        <v>-80.097399999999993</v>
      </c>
      <c r="K81" s="2"/>
      <c r="L81" s="2"/>
      <c r="M81" s="2"/>
      <c r="N81" s="4"/>
      <c r="O81" s="3" t="s">
        <v>503</v>
      </c>
      <c r="P81" s="365" t="s">
        <v>391</v>
      </c>
      <c r="Q81" s="2" t="s">
        <v>477</v>
      </c>
      <c r="R81" s="33" t="s">
        <v>411</v>
      </c>
      <c r="T81" s="275"/>
    </row>
    <row r="82" spans="1:20" ht="17">
      <c r="A82" s="7" t="s">
        <v>177</v>
      </c>
      <c r="B82" s="4" t="s">
        <v>178</v>
      </c>
      <c r="C82" s="19" t="s">
        <v>15</v>
      </c>
      <c r="D82" s="5">
        <v>44176</v>
      </c>
      <c r="E82" s="6">
        <v>0.52152777777777781</v>
      </c>
      <c r="F82" s="4">
        <v>21</v>
      </c>
      <c r="G82" s="4" t="s">
        <v>144</v>
      </c>
      <c r="H82" s="4" t="s">
        <v>166</v>
      </c>
      <c r="I82" s="4">
        <v>26.136800000000001</v>
      </c>
      <c r="J82" s="4">
        <v>-80.097399999999993</v>
      </c>
      <c r="K82" s="2"/>
      <c r="L82" s="2"/>
      <c r="M82" s="2"/>
      <c r="N82" s="4"/>
      <c r="O82" s="3" t="s">
        <v>503</v>
      </c>
      <c r="P82" s="365" t="s">
        <v>392</v>
      </c>
      <c r="Q82" s="2" t="s">
        <v>480</v>
      </c>
      <c r="R82" s="33" t="s">
        <v>411</v>
      </c>
      <c r="T82" s="275"/>
    </row>
    <row r="83" spans="1:20" ht="17">
      <c r="A83" s="7" t="s">
        <v>179</v>
      </c>
      <c r="B83" s="4" t="s">
        <v>180</v>
      </c>
      <c r="C83" s="19" t="s">
        <v>15</v>
      </c>
      <c r="D83" s="5">
        <v>44176</v>
      </c>
      <c r="E83" s="6">
        <v>0.52222222222222225</v>
      </c>
      <c r="F83" s="4">
        <v>20</v>
      </c>
      <c r="G83" s="4" t="s">
        <v>144</v>
      </c>
      <c r="H83" s="4" t="s">
        <v>166</v>
      </c>
      <c r="I83" s="4">
        <v>26.136800000000001</v>
      </c>
      <c r="J83" s="4">
        <v>-80.097399999999993</v>
      </c>
      <c r="K83" s="2"/>
      <c r="L83" s="2"/>
      <c r="M83" s="2"/>
      <c r="N83" s="4"/>
      <c r="O83" s="3" t="s">
        <v>526</v>
      </c>
      <c r="P83" s="365" t="s">
        <v>386</v>
      </c>
      <c r="Q83" s="1" t="s">
        <v>458</v>
      </c>
      <c r="R83" s="37" t="s">
        <v>411</v>
      </c>
      <c r="T83" s="275"/>
    </row>
    <row r="84" spans="1:20">
      <c r="A84" s="7" t="s">
        <v>181</v>
      </c>
      <c r="B84" s="4" t="s">
        <v>182</v>
      </c>
      <c r="C84" s="19" t="s">
        <v>15</v>
      </c>
      <c r="D84" s="5">
        <v>44176</v>
      </c>
      <c r="E84" s="6">
        <v>0.52430555555555558</v>
      </c>
      <c r="F84" s="4">
        <v>20</v>
      </c>
      <c r="G84" s="4" t="s">
        <v>144</v>
      </c>
      <c r="H84" s="4" t="s">
        <v>166</v>
      </c>
      <c r="I84" s="4">
        <v>26.136800000000001</v>
      </c>
      <c r="J84" s="4">
        <v>-80.097399999999993</v>
      </c>
      <c r="K84" s="2"/>
      <c r="L84" s="2"/>
      <c r="M84" s="2"/>
      <c r="N84" s="4"/>
      <c r="O84" s="3" t="s">
        <v>526</v>
      </c>
      <c r="P84" s="365" t="s">
        <v>387</v>
      </c>
      <c r="Q84" s="2" t="s">
        <v>461</v>
      </c>
      <c r="R84" s="33" t="s">
        <v>411</v>
      </c>
    </row>
    <row r="85" spans="1:20">
      <c r="A85" s="7" t="s">
        <v>183</v>
      </c>
      <c r="B85" s="4" t="s">
        <v>184</v>
      </c>
      <c r="C85" s="19" t="s">
        <v>15</v>
      </c>
      <c r="D85" s="5">
        <v>44176</v>
      </c>
      <c r="E85" s="6">
        <v>0.52569444444444446</v>
      </c>
      <c r="F85" s="4">
        <v>20</v>
      </c>
      <c r="G85" s="4" t="s">
        <v>144</v>
      </c>
      <c r="H85" s="4" t="s">
        <v>166</v>
      </c>
      <c r="I85" s="4">
        <v>26.136800000000001</v>
      </c>
      <c r="J85" s="4">
        <v>-80.097399999999993</v>
      </c>
      <c r="K85" s="2"/>
      <c r="L85" s="2"/>
      <c r="M85" s="2"/>
      <c r="N85" s="4"/>
      <c r="O85" s="3" t="s">
        <v>526</v>
      </c>
      <c r="P85" s="365" t="s">
        <v>388</v>
      </c>
      <c r="Q85" s="2" t="s">
        <v>464</v>
      </c>
      <c r="R85" s="33" t="s">
        <v>411</v>
      </c>
    </row>
    <row r="86" spans="1:20">
      <c r="A86" s="7" t="s">
        <v>185</v>
      </c>
      <c r="B86" s="4" t="s">
        <v>186</v>
      </c>
      <c r="C86" s="19" t="s">
        <v>15</v>
      </c>
      <c r="D86" s="5">
        <v>44176</v>
      </c>
      <c r="E86" s="6">
        <v>0.5708333333333333</v>
      </c>
      <c r="F86" s="4">
        <v>25</v>
      </c>
      <c r="G86" s="4" t="s">
        <v>144</v>
      </c>
      <c r="H86" s="4" t="s">
        <v>187</v>
      </c>
      <c r="I86" s="4">
        <v>26.147866669999999</v>
      </c>
      <c r="J86" s="4">
        <v>-80.093863330000005</v>
      </c>
      <c r="K86" s="2"/>
      <c r="L86" s="2"/>
      <c r="M86" s="2"/>
      <c r="N86" s="4"/>
      <c r="O86" s="3" t="s">
        <v>526</v>
      </c>
      <c r="P86" s="365" t="s">
        <v>389</v>
      </c>
      <c r="Q86" s="2" t="s">
        <v>467</v>
      </c>
      <c r="R86" s="33" t="s">
        <v>411</v>
      </c>
    </row>
    <row r="87" spans="1:20">
      <c r="A87" s="7" t="s">
        <v>188</v>
      </c>
      <c r="B87" s="4" t="s">
        <v>189</v>
      </c>
      <c r="C87" s="19" t="s">
        <v>15</v>
      </c>
      <c r="D87" s="5">
        <v>44176</v>
      </c>
      <c r="E87" s="6">
        <v>0.57222222222222219</v>
      </c>
      <c r="F87" s="4">
        <v>26</v>
      </c>
      <c r="G87" s="4" t="s">
        <v>144</v>
      </c>
      <c r="H87" s="4" t="s">
        <v>187</v>
      </c>
      <c r="I87" s="4">
        <v>26.147866669999999</v>
      </c>
      <c r="J87" s="4">
        <v>-80.093863330000005</v>
      </c>
      <c r="K87" s="2"/>
      <c r="L87" s="2"/>
      <c r="M87" s="2"/>
      <c r="N87" s="4"/>
      <c r="O87" s="3" t="s">
        <v>526</v>
      </c>
      <c r="P87" s="365" t="s">
        <v>390</v>
      </c>
      <c r="Q87" s="2" t="s">
        <v>474</v>
      </c>
      <c r="R87" s="33" t="s">
        <v>411</v>
      </c>
    </row>
    <row r="88" spans="1:20">
      <c r="A88" s="7" t="s">
        <v>190</v>
      </c>
      <c r="B88" s="4" t="s">
        <v>191</v>
      </c>
      <c r="C88" s="19" t="s">
        <v>15</v>
      </c>
      <c r="D88" s="5">
        <v>44176</v>
      </c>
      <c r="E88" s="6">
        <v>0.57361111111111118</v>
      </c>
      <c r="F88" s="4">
        <v>23</v>
      </c>
      <c r="G88" s="4" t="s">
        <v>144</v>
      </c>
      <c r="H88" s="4" t="s">
        <v>187</v>
      </c>
      <c r="I88" s="4">
        <v>26.147866669999999</v>
      </c>
      <c r="J88" s="4">
        <v>-80.093863330000005</v>
      </c>
      <c r="K88" s="2"/>
      <c r="L88" s="2"/>
      <c r="M88" s="2"/>
      <c r="N88" s="4"/>
      <c r="O88" s="3" t="s">
        <v>526</v>
      </c>
      <c r="P88" s="365" t="s">
        <v>391</v>
      </c>
      <c r="Q88" s="2" t="s">
        <v>477</v>
      </c>
      <c r="R88" s="33" t="s">
        <v>411</v>
      </c>
    </row>
    <row r="89" spans="1:20">
      <c r="A89" s="7" t="s">
        <v>192</v>
      </c>
      <c r="B89" s="4" t="s">
        <v>193</v>
      </c>
      <c r="C89" s="19" t="s">
        <v>15</v>
      </c>
      <c r="D89" s="5">
        <v>44176</v>
      </c>
      <c r="E89" s="6">
        <v>0.57500000000000007</v>
      </c>
      <c r="F89" s="4">
        <v>21</v>
      </c>
      <c r="G89" s="4" t="s">
        <v>144</v>
      </c>
      <c r="H89" s="4" t="s">
        <v>187</v>
      </c>
      <c r="I89" s="4">
        <v>26.147866669999999</v>
      </c>
      <c r="J89" s="4">
        <v>-80.093863330000005</v>
      </c>
      <c r="K89" s="2"/>
      <c r="L89" s="2"/>
      <c r="M89" s="2"/>
      <c r="N89" s="4"/>
      <c r="O89" s="3" t="s">
        <v>526</v>
      </c>
      <c r="P89" s="365" t="s">
        <v>392</v>
      </c>
      <c r="Q89" s="2" t="s">
        <v>480</v>
      </c>
      <c r="R89" s="33" t="s">
        <v>411</v>
      </c>
    </row>
    <row r="90" spans="1:20">
      <c r="A90" s="7" t="s">
        <v>194</v>
      </c>
      <c r="B90" s="4" t="s">
        <v>195</v>
      </c>
      <c r="C90" s="19" t="s">
        <v>15</v>
      </c>
      <c r="D90" s="5">
        <v>44176</v>
      </c>
      <c r="E90" s="6">
        <v>0.57638888888888895</v>
      </c>
      <c r="F90" s="4">
        <v>22</v>
      </c>
      <c r="G90" s="4" t="s">
        <v>144</v>
      </c>
      <c r="H90" s="4" t="s">
        <v>187</v>
      </c>
      <c r="I90" s="4">
        <v>26.147866669999999</v>
      </c>
      <c r="J90" s="4">
        <v>-80.093863330000005</v>
      </c>
      <c r="K90" s="2"/>
      <c r="L90" s="2"/>
      <c r="M90" s="2"/>
      <c r="N90" s="4"/>
      <c r="O90" s="3" t="s">
        <v>484</v>
      </c>
      <c r="P90" s="2" t="s">
        <v>395</v>
      </c>
      <c r="Q90" s="2" t="s">
        <v>458</v>
      </c>
      <c r="R90" s="33" t="s">
        <v>425</v>
      </c>
    </row>
    <row r="91" spans="1:20">
      <c r="A91" s="7" t="s">
        <v>196</v>
      </c>
      <c r="B91" s="4" t="s">
        <v>197</v>
      </c>
      <c r="C91" s="19" t="s">
        <v>15</v>
      </c>
      <c r="D91" s="5">
        <v>44176</v>
      </c>
      <c r="E91" s="6">
        <v>0.57777777777777783</v>
      </c>
      <c r="F91" s="4">
        <v>23</v>
      </c>
      <c r="G91" s="4" t="s">
        <v>144</v>
      </c>
      <c r="H91" s="4" t="s">
        <v>187</v>
      </c>
      <c r="I91" s="4">
        <v>26.147866669999999</v>
      </c>
      <c r="J91" s="4">
        <v>-80.093863330000005</v>
      </c>
      <c r="K91" s="2"/>
      <c r="L91" s="2"/>
      <c r="M91" s="2"/>
      <c r="N91" s="4"/>
      <c r="O91" s="3" t="s">
        <v>484</v>
      </c>
      <c r="P91" s="2" t="s">
        <v>396</v>
      </c>
      <c r="Q91" s="2" t="s">
        <v>461</v>
      </c>
      <c r="R91" s="33" t="s">
        <v>425</v>
      </c>
    </row>
    <row r="92" spans="1:20">
      <c r="A92" s="7" t="s">
        <v>198</v>
      </c>
      <c r="B92" s="4" t="s">
        <v>199</v>
      </c>
      <c r="C92" s="19" t="s">
        <v>15</v>
      </c>
      <c r="D92" s="5">
        <v>44176</v>
      </c>
      <c r="E92" s="6">
        <v>0.57916666666666672</v>
      </c>
      <c r="F92" s="4">
        <v>27</v>
      </c>
      <c r="G92" s="4" t="s">
        <v>144</v>
      </c>
      <c r="H92" s="4" t="s">
        <v>187</v>
      </c>
      <c r="I92" s="4">
        <v>26.147866669999999</v>
      </c>
      <c r="J92" s="4">
        <v>-80.093863330000005</v>
      </c>
      <c r="K92" s="2"/>
      <c r="L92" s="2"/>
      <c r="M92" s="2"/>
      <c r="N92" s="4"/>
      <c r="O92" s="3" t="s">
        <v>484</v>
      </c>
      <c r="P92" s="2" t="s">
        <v>397</v>
      </c>
      <c r="Q92" s="2" t="s">
        <v>464</v>
      </c>
      <c r="R92" s="33" t="s">
        <v>425</v>
      </c>
    </row>
    <row r="93" spans="1:20">
      <c r="A93" s="7" t="s">
        <v>200</v>
      </c>
      <c r="B93" s="4" t="s">
        <v>201</v>
      </c>
      <c r="C93" s="19" t="s">
        <v>15</v>
      </c>
      <c r="D93" s="5">
        <v>44176</v>
      </c>
      <c r="E93" s="6">
        <v>0.5805555555555556</v>
      </c>
      <c r="F93" s="4">
        <v>24</v>
      </c>
      <c r="G93" s="4" t="s">
        <v>144</v>
      </c>
      <c r="H93" s="4" t="s">
        <v>187</v>
      </c>
      <c r="I93" s="4">
        <v>26.147866669999999</v>
      </c>
      <c r="J93" s="4">
        <v>-80.093863330000005</v>
      </c>
      <c r="K93" s="2"/>
      <c r="L93" s="2"/>
      <c r="M93" s="2"/>
      <c r="N93" s="4"/>
      <c r="O93" s="3" t="s">
        <v>484</v>
      </c>
      <c r="P93" s="2" t="s">
        <v>398</v>
      </c>
      <c r="Q93" s="2" t="s">
        <v>467</v>
      </c>
      <c r="R93" s="33" t="s">
        <v>425</v>
      </c>
    </row>
    <row r="94" spans="1:20">
      <c r="A94" s="7" t="s">
        <v>202</v>
      </c>
      <c r="B94" s="4" t="s">
        <v>203</v>
      </c>
      <c r="C94" s="19" t="s">
        <v>15</v>
      </c>
      <c r="D94" s="5">
        <v>44176</v>
      </c>
      <c r="E94" s="6">
        <v>0.58124999999999993</v>
      </c>
      <c r="F94" s="4">
        <v>24</v>
      </c>
      <c r="G94" s="4" t="s">
        <v>144</v>
      </c>
      <c r="H94" s="4" t="s">
        <v>187</v>
      </c>
      <c r="I94" s="4">
        <v>26.147866669999999</v>
      </c>
      <c r="J94" s="4">
        <v>-80.093863330000005</v>
      </c>
      <c r="K94" s="2"/>
      <c r="L94" s="2"/>
      <c r="M94" s="2"/>
      <c r="N94" s="4"/>
      <c r="O94" s="3" t="s">
        <v>488</v>
      </c>
      <c r="P94" s="2" t="s">
        <v>395</v>
      </c>
      <c r="Q94" s="2" t="s">
        <v>458</v>
      </c>
      <c r="R94" s="33" t="s">
        <v>425</v>
      </c>
    </row>
    <row r="95" spans="1:20">
      <c r="A95" s="7" t="s">
        <v>204</v>
      </c>
      <c r="B95" s="4" t="s">
        <v>205</v>
      </c>
      <c r="C95" s="19" t="s">
        <v>15</v>
      </c>
      <c r="D95" s="5">
        <v>44176</v>
      </c>
      <c r="E95" s="6">
        <v>0.58263888888888882</v>
      </c>
      <c r="F95" s="4">
        <v>23</v>
      </c>
      <c r="G95" s="4" t="s">
        <v>144</v>
      </c>
      <c r="H95" s="4" t="s">
        <v>187</v>
      </c>
      <c r="I95" s="4">
        <v>26.147866669999999</v>
      </c>
      <c r="J95" s="4">
        <v>-80.093863330000005</v>
      </c>
      <c r="K95" s="2"/>
      <c r="L95" s="2"/>
      <c r="M95" s="2"/>
      <c r="N95" s="4"/>
      <c r="O95" s="3" t="s">
        <v>488</v>
      </c>
      <c r="P95" s="2" t="s">
        <v>396</v>
      </c>
      <c r="Q95" s="2" t="s">
        <v>461</v>
      </c>
      <c r="R95" s="33" t="s">
        <v>425</v>
      </c>
    </row>
    <row r="96" spans="1:20">
      <c r="A96" s="7" t="s">
        <v>206</v>
      </c>
      <c r="B96" s="4" t="s">
        <v>207</v>
      </c>
      <c r="C96" s="19" t="s">
        <v>15</v>
      </c>
      <c r="D96" s="5">
        <v>44217</v>
      </c>
      <c r="E96" s="6">
        <v>0.42986111111111108</v>
      </c>
      <c r="F96" s="4">
        <v>50</v>
      </c>
      <c r="G96" s="4" t="s">
        <v>208</v>
      </c>
      <c r="H96" s="4" t="s">
        <v>209</v>
      </c>
      <c r="I96" s="4">
        <v>26.52355167</v>
      </c>
      <c r="J96" s="4">
        <v>-80.031691670000001</v>
      </c>
      <c r="K96" s="2"/>
      <c r="L96" s="2"/>
      <c r="M96" s="2"/>
      <c r="N96" s="4"/>
      <c r="O96" s="3" t="s">
        <v>488</v>
      </c>
      <c r="P96" s="2" t="s">
        <v>397</v>
      </c>
      <c r="Q96" s="2" t="s">
        <v>464</v>
      </c>
      <c r="R96" s="33" t="s">
        <v>425</v>
      </c>
    </row>
    <row r="97" spans="1:18">
      <c r="A97" s="7" t="s">
        <v>210</v>
      </c>
      <c r="B97" s="4" t="s">
        <v>211</v>
      </c>
      <c r="C97" s="19" t="s">
        <v>15</v>
      </c>
      <c r="D97" s="5">
        <v>44217</v>
      </c>
      <c r="E97" s="6">
        <v>0.43194444444444446</v>
      </c>
      <c r="F97" s="4">
        <v>50</v>
      </c>
      <c r="G97" s="4" t="s">
        <v>208</v>
      </c>
      <c r="H97" s="4" t="s">
        <v>209</v>
      </c>
      <c r="I97" s="4">
        <v>26.52355167</v>
      </c>
      <c r="J97" s="4">
        <v>-80.031691670000001</v>
      </c>
      <c r="K97" s="2"/>
      <c r="L97" s="2"/>
      <c r="M97" s="2"/>
      <c r="N97" s="4"/>
      <c r="O97" s="3" t="s">
        <v>488</v>
      </c>
      <c r="P97" s="2" t="s">
        <v>398</v>
      </c>
      <c r="Q97" s="2" t="s">
        <v>467</v>
      </c>
      <c r="R97" s="33" t="s">
        <v>425</v>
      </c>
    </row>
    <row r="98" spans="1:18">
      <c r="A98" s="7" t="s">
        <v>212</v>
      </c>
      <c r="B98" s="4" t="s">
        <v>213</v>
      </c>
      <c r="C98" s="19" t="s">
        <v>15</v>
      </c>
      <c r="D98" s="5">
        <v>44217</v>
      </c>
      <c r="E98" s="6">
        <v>0.43333333333333335</v>
      </c>
      <c r="F98" s="4">
        <v>47</v>
      </c>
      <c r="G98" s="4" t="s">
        <v>208</v>
      </c>
      <c r="H98" s="4" t="s">
        <v>209</v>
      </c>
      <c r="I98" s="4">
        <v>26.52355167</v>
      </c>
      <c r="J98" s="4">
        <v>-80.031691670000001</v>
      </c>
      <c r="K98" s="2"/>
      <c r="L98" s="2"/>
      <c r="M98" s="2"/>
      <c r="N98" s="4"/>
      <c r="O98" s="3" t="s">
        <v>492</v>
      </c>
      <c r="P98" s="2" t="s">
        <v>395</v>
      </c>
      <c r="Q98" s="2" t="s">
        <v>458</v>
      </c>
      <c r="R98" s="33" t="s">
        <v>425</v>
      </c>
    </row>
    <row r="99" spans="1:18">
      <c r="A99" s="7" t="s">
        <v>214</v>
      </c>
      <c r="B99" s="4" t="s">
        <v>215</v>
      </c>
      <c r="C99" s="19" t="s">
        <v>15</v>
      </c>
      <c r="D99" s="5">
        <v>44217</v>
      </c>
      <c r="E99" s="6">
        <v>0.43541666666666662</v>
      </c>
      <c r="F99" s="4">
        <v>51</v>
      </c>
      <c r="G99" s="4" t="s">
        <v>208</v>
      </c>
      <c r="H99" s="4" t="s">
        <v>209</v>
      </c>
      <c r="I99" s="4">
        <v>26.52355167</v>
      </c>
      <c r="J99" s="4">
        <v>-80.031691670000001</v>
      </c>
      <c r="K99" s="2"/>
      <c r="L99" s="2"/>
      <c r="M99" s="2"/>
      <c r="N99" s="4"/>
      <c r="O99" s="3" t="s">
        <v>492</v>
      </c>
      <c r="P99" s="2" t="s">
        <v>396</v>
      </c>
      <c r="Q99" s="2" t="s">
        <v>461</v>
      </c>
      <c r="R99" s="33" t="s">
        <v>425</v>
      </c>
    </row>
    <row r="100" spans="1:18">
      <c r="A100" s="7" t="s">
        <v>216</v>
      </c>
      <c r="B100" s="4" t="s">
        <v>217</v>
      </c>
      <c r="C100" s="19" t="s">
        <v>15</v>
      </c>
      <c r="D100" s="5">
        <v>44217</v>
      </c>
      <c r="E100" s="6">
        <v>0.4368055555555555</v>
      </c>
      <c r="F100" s="4">
        <v>57</v>
      </c>
      <c r="G100" s="4" t="s">
        <v>208</v>
      </c>
      <c r="H100" s="4" t="s">
        <v>209</v>
      </c>
      <c r="I100" s="4">
        <v>26.52355167</v>
      </c>
      <c r="J100" s="4">
        <v>-80.031691670000001</v>
      </c>
      <c r="K100" s="2"/>
      <c r="L100" s="2"/>
      <c r="M100" s="2"/>
      <c r="N100" s="4"/>
      <c r="O100" s="3" t="s">
        <v>492</v>
      </c>
      <c r="P100" s="2" t="s">
        <v>397</v>
      </c>
      <c r="Q100" s="2" t="s">
        <v>464</v>
      </c>
      <c r="R100" s="33" t="s">
        <v>425</v>
      </c>
    </row>
    <row r="101" spans="1:18">
      <c r="A101" s="7" t="s">
        <v>218</v>
      </c>
      <c r="B101" s="4" t="s">
        <v>219</v>
      </c>
      <c r="C101" s="19" t="s">
        <v>15</v>
      </c>
      <c r="D101" s="5">
        <v>44217</v>
      </c>
      <c r="E101" s="6">
        <v>0.4381944444444445</v>
      </c>
      <c r="F101" s="4">
        <v>60</v>
      </c>
      <c r="G101" s="4" t="s">
        <v>208</v>
      </c>
      <c r="H101" s="4" t="s">
        <v>209</v>
      </c>
      <c r="I101" s="4">
        <v>26.52355167</v>
      </c>
      <c r="J101" s="4">
        <v>-80.031691670000001</v>
      </c>
      <c r="K101" s="2"/>
      <c r="L101" s="2"/>
      <c r="M101" s="2"/>
      <c r="N101" s="4"/>
      <c r="O101" s="3" t="s">
        <v>492</v>
      </c>
      <c r="P101" s="2" t="s">
        <v>398</v>
      </c>
      <c r="Q101" s="2" t="s">
        <v>467</v>
      </c>
      <c r="R101" s="33" t="s">
        <v>425</v>
      </c>
    </row>
    <row r="102" spans="1:18">
      <c r="A102" s="7" t="s">
        <v>220</v>
      </c>
      <c r="B102" s="4" t="s">
        <v>221</v>
      </c>
      <c r="C102" s="19" t="s">
        <v>15</v>
      </c>
      <c r="D102" s="5">
        <v>44217</v>
      </c>
      <c r="E102" s="6">
        <v>0.43958333333333338</v>
      </c>
      <c r="F102" s="4">
        <v>62</v>
      </c>
      <c r="G102" s="4" t="s">
        <v>208</v>
      </c>
      <c r="H102" s="4" t="s">
        <v>209</v>
      </c>
      <c r="I102" s="4">
        <v>26.52355167</v>
      </c>
      <c r="J102" s="4">
        <v>-80.031691670000001</v>
      </c>
      <c r="K102" s="2"/>
      <c r="L102" s="2"/>
      <c r="M102" s="2"/>
      <c r="N102" s="4"/>
      <c r="O102" s="3" t="s">
        <v>496</v>
      </c>
      <c r="P102" s="2" t="s">
        <v>395</v>
      </c>
      <c r="Q102" s="2" t="s">
        <v>458</v>
      </c>
      <c r="R102" s="33" t="s">
        <v>425</v>
      </c>
    </row>
    <row r="103" spans="1:18">
      <c r="A103" s="7" t="s">
        <v>222</v>
      </c>
      <c r="B103" s="4" t="s">
        <v>223</v>
      </c>
      <c r="C103" s="19" t="s">
        <v>15</v>
      </c>
      <c r="D103" s="5">
        <v>44217</v>
      </c>
      <c r="E103" s="6">
        <v>0.44166666666666665</v>
      </c>
      <c r="F103" s="4">
        <v>62</v>
      </c>
      <c r="G103" s="4" t="s">
        <v>208</v>
      </c>
      <c r="H103" s="4" t="s">
        <v>209</v>
      </c>
      <c r="I103" s="4">
        <v>26.52355167</v>
      </c>
      <c r="J103" s="4">
        <v>-80.031691670000001</v>
      </c>
      <c r="K103" s="2"/>
      <c r="L103" s="2"/>
      <c r="M103" s="2"/>
      <c r="N103" s="4"/>
      <c r="O103" s="3" t="s">
        <v>496</v>
      </c>
      <c r="P103" s="2" t="s">
        <v>396</v>
      </c>
      <c r="Q103" s="2" t="s">
        <v>461</v>
      </c>
      <c r="R103" s="33" t="s">
        <v>425</v>
      </c>
    </row>
    <row r="104" spans="1:18">
      <c r="A104" s="7" t="s">
        <v>224</v>
      </c>
      <c r="B104" s="4" t="s">
        <v>225</v>
      </c>
      <c r="C104" s="19" t="s">
        <v>15</v>
      </c>
      <c r="D104" s="5">
        <v>44217</v>
      </c>
      <c r="E104" s="6">
        <v>0.44375000000000003</v>
      </c>
      <c r="F104" s="4">
        <v>64</v>
      </c>
      <c r="G104" s="4" t="s">
        <v>208</v>
      </c>
      <c r="H104" s="4" t="s">
        <v>209</v>
      </c>
      <c r="I104" s="4">
        <v>26.52355167</v>
      </c>
      <c r="J104" s="4">
        <v>-80.031691670000001</v>
      </c>
      <c r="K104" s="2"/>
      <c r="L104" s="2"/>
      <c r="M104" s="2"/>
      <c r="N104" s="4"/>
      <c r="O104" s="3" t="s">
        <v>496</v>
      </c>
      <c r="P104" s="2" t="s">
        <v>397</v>
      </c>
      <c r="Q104" s="2" t="s">
        <v>464</v>
      </c>
      <c r="R104" s="33" t="s">
        <v>425</v>
      </c>
    </row>
    <row r="105" spans="1:18">
      <c r="A105" s="7" t="s">
        <v>226</v>
      </c>
      <c r="B105" s="4" t="s">
        <v>227</v>
      </c>
      <c r="C105" s="19" t="s">
        <v>15</v>
      </c>
      <c r="D105" s="5">
        <v>44217</v>
      </c>
      <c r="E105" s="6">
        <v>0.44513888888888892</v>
      </c>
      <c r="F105" s="4">
        <v>66</v>
      </c>
      <c r="G105" s="4" t="s">
        <v>208</v>
      </c>
      <c r="H105" s="4" t="s">
        <v>209</v>
      </c>
      <c r="I105" s="4">
        <v>26.52355167</v>
      </c>
      <c r="J105" s="4">
        <v>-80.031691670000001</v>
      </c>
      <c r="K105" s="2"/>
      <c r="L105" s="2"/>
      <c r="M105" s="2"/>
      <c r="N105" s="4"/>
      <c r="O105" s="3" t="s">
        <v>496</v>
      </c>
      <c r="P105" s="2" t="s">
        <v>398</v>
      </c>
      <c r="Q105" s="2" t="s">
        <v>467</v>
      </c>
      <c r="R105" s="33" t="s">
        <v>425</v>
      </c>
    </row>
    <row r="106" spans="1:18">
      <c r="A106" s="7" t="s">
        <v>228</v>
      </c>
      <c r="B106" s="4" t="s">
        <v>229</v>
      </c>
      <c r="C106" s="19" t="s">
        <v>15</v>
      </c>
      <c r="D106" s="5">
        <v>44217</v>
      </c>
      <c r="E106" s="6">
        <v>0.48472222222222222</v>
      </c>
      <c r="F106" s="4">
        <v>50</v>
      </c>
      <c r="G106" s="4" t="s">
        <v>208</v>
      </c>
      <c r="H106" s="4" t="s">
        <v>230</v>
      </c>
      <c r="I106" s="4">
        <v>26.493591670000001</v>
      </c>
      <c r="J106" s="4">
        <v>-80.037514999999999</v>
      </c>
      <c r="K106" s="2"/>
      <c r="L106" s="2"/>
      <c r="M106" s="2"/>
      <c r="N106" s="4"/>
      <c r="O106" s="3" t="s">
        <v>500</v>
      </c>
      <c r="P106" s="2" t="s">
        <v>395</v>
      </c>
      <c r="Q106" s="2" t="s">
        <v>458</v>
      </c>
      <c r="R106" s="33" t="s">
        <v>425</v>
      </c>
    </row>
    <row r="107" spans="1:18">
      <c r="A107" s="7" t="s">
        <v>231</v>
      </c>
      <c r="B107" s="4" t="s">
        <v>232</v>
      </c>
      <c r="C107" s="19" t="s">
        <v>15</v>
      </c>
      <c r="D107" s="5">
        <v>44217</v>
      </c>
      <c r="E107" s="6">
        <v>0.4861111111111111</v>
      </c>
      <c r="F107" s="4">
        <v>53</v>
      </c>
      <c r="G107" s="4" t="s">
        <v>208</v>
      </c>
      <c r="H107" s="4" t="s">
        <v>230</v>
      </c>
      <c r="I107" s="4">
        <v>26.493591670000001</v>
      </c>
      <c r="J107" s="4">
        <v>-80.037514999999999</v>
      </c>
      <c r="K107" s="2"/>
      <c r="L107" s="2"/>
      <c r="M107" s="2"/>
      <c r="N107" s="4"/>
      <c r="O107" s="3" t="s">
        <v>500</v>
      </c>
      <c r="P107" s="2" t="s">
        <v>396</v>
      </c>
      <c r="Q107" s="2" t="s">
        <v>461</v>
      </c>
      <c r="R107" s="33" t="s">
        <v>425</v>
      </c>
    </row>
    <row r="108" spans="1:18">
      <c r="A108" s="7" t="s">
        <v>233</v>
      </c>
      <c r="B108" s="4" t="s">
        <v>234</v>
      </c>
      <c r="C108" s="19" t="s">
        <v>15</v>
      </c>
      <c r="D108" s="5">
        <v>44217</v>
      </c>
      <c r="E108" s="6">
        <v>0.48819444444444443</v>
      </c>
      <c r="F108" s="4">
        <v>53</v>
      </c>
      <c r="G108" s="4" t="s">
        <v>208</v>
      </c>
      <c r="H108" s="4" t="s">
        <v>230</v>
      </c>
      <c r="I108" s="4">
        <v>26.493591670000001</v>
      </c>
      <c r="J108" s="4">
        <v>-80.037514999999999</v>
      </c>
      <c r="K108" s="2"/>
      <c r="L108" s="2"/>
      <c r="M108" s="2"/>
      <c r="N108" s="4"/>
      <c r="O108" s="3" t="s">
        <v>500</v>
      </c>
      <c r="P108" s="2" t="s">
        <v>397</v>
      </c>
      <c r="Q108" s="2" t="s">
        <v>464</v>
      </c>
      <c r="R108" s="33" t="s">
        <v>425</v>
      </c>
    </row>
    <row r="109" spans="1:18">
      <c r="A109" s="7" t="s">
        <v>235</v>
      </c>
      <c r="B109" s="4" t="s">
        <v>236</v>
      </c>
      <c r="C109" s="19" t="s">
        <v>15</v>
      </c>
      <c r="D109" s="5">
        <v>44217</v>
      </c>
      <c r="E109" s="6">
        <v>0.48958333333333331</v>
      </c>
      <c r="F109" s="4">
        <v>58</v>
      </c>
      <c r="G109" s="4" t="s">
        <v>208</v>
      </c>
      <c r="H109" s="4" t="s">
        <v>230</v>
      </c>
      <c r="I109" s="4">
        <v>26.493591670000001</v>
      </c>
      <c r="J109" s="4">
        <v>-80.037514999999999</v>
      </c>
      <c r="K109" s="2"/>
      <c r="L109" s="2"/>
      <c r="M109" s="2"/>
      <c r="N109" s="4"/>
      <c r="O109" s="3" t="s">
        <v>500</v>
      </c>
      <c r="P109" s="2" t="s">
        <v>398</v>
      </c>
      <c r="Q109" s="2" t="s">
        <v>467</v>
      </c>
      <c r="R109" s="33" t="s">
        <v>425</v>
      </c>
    </row>
    <row r="110" spans="1:18">
      <c r="A110" s="7" t="s">
        <v>237</v>
      </c>
      <c r="B110" s="4" t="s">
        <v>238</v>
      </c>
      <c r="C110" s="19" t="s">
        <v>15</v>
      </c>
      <c r="D110" s="5">
        <v>44217</v>
      </c>
      <c r="E110" s="6">
        <v>0.49027777777777781</v>
      </c>
      <c r="F110" s="4">
        <v>59</v>
      </c>
      <c r="G110" s="4" t="s">
        <v>208</v>
      </c>
      <c r="H110" s="4" t="s">
        <v>230</v>
      </c>
      <c r="I110" s="4">
        <v>26.493591670000001</v>
      </c>
      <c r="J110" s="4">
        <v>-80.037514999999999</v>
      </c>
      <c r="K110" s="2"/>
      <c r="L110" s="2"/>
      <c r="M110" s="2"/>
      <c r="N110" s="4"/>
      <c r="O110" s="3" t="s">
        <v>504</v>
      </c>
      <c r="P110" s="2" t="s">
        <v>395</v>
      </c>
      <c r="Q110" s="2" t="s">
        <v>458</v>
      </c>
      <c r="R110" s="33" t="s">
        <v>425</v>
      </c>
    </row>
    <row r="111" spans="1:18">
      <c r="A111" s="7" t="s">
        <v>239</v>
      </c>
      <c r="B111" s="4" t="s">
        <v>240</v>
      </c>
      <c r="C111" s="19" t="s">
        <v>15</v>
      </c>
      <c r="D111" s="5">
        <v>44217</v>
      </c>
      <c r="E111" s="6">
        <v>0.49305555555555558</v>
      </c>
      <c r="F111" s="4">
        <v>63</v>
      </c>
      <c r="G111" s="4" t="s">
        <v>208</v>
      </c>
      <c r="H111" s="4" t="s">
        <v>230</v>
      </c>
      <c r="I111" s="4">
        <v>26.493591670000001</v>
      </c>
      <c r="J111" s="4">
        <v>-80.037514999999999</v>
      </c>
      <c r="K111" s="2"/>
      <c r="L111" s="2"/>
      <c r="M111" s="2"/>
      <c r="N111" s="4"/>
      <c r="O111" s="3" t="s">
        <v>504</v>
      </c>
      <c r="P111" s="2" t="s">
        <v>396</v>
      </c>
      <c r="Q111" s="2" t="s">
        <v>461</v>
      </c>
      <c r="R111" s="33" t="s">
        <v>425</v>
      </c>
    </row>
    <row r="112" spans="1:18">
      <c r="A112" s="7" t="s">
        <v>241</v>
      </c>
      <c r="B112" s="4" t="s">
        <v>242</v>
      </c>
      <c r="C112" s="19" t="s">
        <v>15</v>
      </c>
      <c r="D112" s="5">
        <v>44217</v>
      </c>
      <c r="E112" s="6">
        <v>0.49374999999999997</v>
      </c>
      <c r="F112" s="4">
        <v>62</v>
      </c>
      <c r="G112" s="4" t="s">
        <v>208</v>
      </c>
      <c r="H112" s="4" t="s">
        <v>230</v>
      </c>
      <c r="I112" s="4">
        <v>26.493591670000001</v>
      </c>
      <c r="J112" s="4">
        <v>-80.037514999999999</v>
      </c>
      <c r="K112" s="2"/>
      <c r="L112" s="2"/>
      <c r="M112" s="2"/>
      <c r="N112" s="4"/>
      <c r="O112" s="3" t="s">
        <v>504</v>
      </c>
      <c r="P112" s="2" t="s">
        <v>397</v>
      </c>
      <c r="Q112" s="2" t="s">
        <v>464</v>
      </c>
      <c r="R112" s="33" t="s">
        <v>425</v>
      </c>
    </row>
    <row r="113" spans="1:18">
      <c r="A113" s="7" t="s">
        <v>243</v>
      </c>
      <c r="B113" s="4" t="s">
        <v>540</v>
      </c>
      <c r="C113" s="19" t="s">
        <v>15</v>
      </c>
      <c r="D113" s="5">
        <v>44217</v>
      </c>
      <c r="E113" s="6">
        <v>0.49583333333333335</v>
      </c>
      <c r="F113" s="4">
        <v>59</v>
      </c>
      <c r="G113" s="4" t="s">
        <v>208</v>
      </c>
      <c r="H113" s="4" t="s">
        <v>230</v>
      </c>
      <c r="I113" s="4">
        <v>26.493591670000001</v>
      </c>
      <c r="J113" s="4">
        <v>-80.037514999999999</v>
      </c>
      <c r="K113" s="2"/>
      <c r="L113" s="2"/>
      <c r="M113" s="2"/>
      <c r="N113" s="4"/>
      <c r="O113" s="3" t="s">
        <v>504</v>
      </c>
      <c r="P113" s="2" t="s">
        <v>398</v>
      </c>
      <c r="Q113" s="2" t="s">
        <v>467</v>
      </c>
      <c r="R113" s="33" t="s">
        <v>425</v>
      </c>
    </row>
    <row r="114" spans="1:18">
      <c r="A114" s="7" t="s">
        <v>243</v>
      </c>
      <c r="B114" s="4" t="s">
        <v>538</v>
      </c>
      <c r="C114" s="19" t="s">
        <v>15</v>
      </c>
      <c r="D114" s="5">
        <v>44217</v>
      </c>
      <c r="E114" s="6">
        <v>0.49583333333333335</v>
      </c>
      <c r="F114" s="4">
        <v>59</v>
      </c>
      <c r="G114" s="4" t="s">
        <v>208</v>
      </c>
      <c r="H114" s="4" t="s">
        <v>230</v>
      </c>
      <c r="I114" s="4">
        <v>26.493591670000001</v>
      </c>
      <c r="J114" s="4">
        <v>-80.037514999999999</v>
      </c>
      <c r="K114" s="2"/>
      <c r="L114" s="2"/>
      <c r="M114" s="2"/>
      <c r="N114" s="4" t="s">
        <v>655</v>
      </c>
      <c r="O114" s="3" t="s">
        <v>526</v>
      </c>
      <c r="P114" s="2" t="s">
        <v>396</v>
      </c>
      <c r="Q114" s="2" t="s">
        <v>461</v>
      </c>
      <c r="R114" s="33" t="s">
        <v>425</v>
      </c>
    </row>
    <row r="115" spans="1:18">
      <c r="A115" s="7" t="s">
        <v>243</v>
      </c>
      <c r="B115" s="4" t="s">
        <v>539</v>
      </c>
      <c r="C115" s="19" t="s">
        <v>15</v>
      </c>
      <c r="D115" s="5">
        <v>44217</v>
      </c>
      <c r="E115" s="6">
        <v>0.49583333333333335</v>
      </c>
      <c r="F115" s="4">
        <v>59</v>
      </c>
      <c r="G115" s="4" t="s">
        <v>208</v>
      </c>
      <c r="H115" s="4" t="s">
        <v>230</v>
      </c>
      <c r="I115" s="4">
        <v>26.493591670000001</v>
      </c>
      <c r="J115" s="4">
        <v>-80.037514999999999</v>
      </c>
      <c r="K115" s="2"/>
      <c r="L115" s="2"/>
      <c r="M115" s="2"/>
      <c r="N115" s="4" t="s">
        <v>655</v>
      </c>
      <c r="O115" s="3" t="s">
        <v>526</v>
      </c>
      <c r="P115" s="2" t="s">
        <v>397</v>
      </c>
      <c r="Q115" s="2" t="s">
        <v>464</v>
      </c>
      <c r="R115" s="33" t="s">
        <v>425</v>
      </c>
    </row>
    <row r="116" spans="1:18">
      <c r="A116" s="7" t="s">
        <v>245</v>
      </c>
      <c r="B116" s="4" t="s">
        <v>246</v>
      </c>
      <c r="C116" s="19" t="s">
        <v>15</v>
      </c>
      <c r="D116" s="5">
        <v>44217</v>
      </c>
      <c r="E116" s="6">
        <v>0.49722222222222223</v>
      </c>
      <c r="F116" s="4">
        <v>60</v>
      </c>
      <c r="G116" s="4" t="s">
        <v>208</v>
      </c>
      <c r="H116" s="4" t="s">
        <v>230</v>
      </c>
      <c r="I116" s="4">
        <v>26.493591670000001</v>
      </c>
      <c r="J116" s="4">
        <v>-80.037514999999999</v>
      </c>
      <c r="K116" s="2"/>
      <c r="L116" s="2"/>
      <c r="M116" s="2"/>
      <c r="N116" s="4"/>
      <c r="O116" s="3" t="s">
        <v>508</v>
      </c>
      <c r="P116" s="2" t="s">
        <v>395</v>
      </c>
      <c r="Q116" s="2" t="s">
        <v>458</v>
      </c>
      <c r="R116" s="33" t="s">
        <v>425</v>
      </c>
    </row>
    <row r="117" spans="1:18">
      <c r="A117" s="7" t="s">
        <v>247</v>
      </c>
      <c r="B117" s="4" t="s">
        <v>248</v>
      </c>
      <c r="C117" s="19" t="s">
        <v>15</v>
      </c>
      <c r="D117" s="5">
        <v>44217</v>
      </c>
      <c r="E117" s="6">
        <v>0.49861111111111112</v>
      </c>
      <c r="F117" s="4">
        <v>60</v>
      </c>
      <c r="G117" s="4" t="s">
        <v>208</v>
      </c>
      <c r="H117" s="4" t="s">
        <v>230</v>
      </c>
      <c r="I117" s="4">
        <v>26.493591670000001</v>
      </c>
      <c r="J117" s="4">
        <v>-80.037514999999999</v>
      </c>
      <c r="K117" s="2"/>
      <c r="L117" s="2"/>
      <c r="M117" s="2"/>
      <c r="N117" s="4"/>
      <c r="O117" s="3" t="s">
        <v>508</v>
      </c>
      <c r="P117" s="2" t="s">
        <v>396</v>
      </c>
      <c r="Q117" s="2" t="s">
        <v>461</v>
      </c>
      <c r="R117" s="33" t="s">
        <v>425</v>
      </c>
    </row>
    <row r="118" spans="1:18">
      <c r="A118" s="7" t="s">
        <v>249</v>
      </c>
      <c r="B118" s="4" t="s">
        <v>250</v>
      </c>
      <c r="C118" s="19" t="s">
        <v>15</v>
      </c>
      <c r="D118" s="5">
        <v>44217</v>
      </c>
      <c r="E118" s="6">
        <v>0.52430555555555558</v>
      </c>
      <c r="F118" s="4">
        <v>53</v>
      </c>
      <c r="G118" s="4" t="s">
        <v>208</v>
      </c>
      <c r="H118" s="4" t="s">
        <v>251</v>
      </c>
      <c r="I118" s="4">
        <v>26.45383</v>
      </c>
      <c r="J118" s="4">
        <v>-80.04607</v>
      </c>
      <c r="K118" s="2"/>
      <c r="L118" s="2"/>
      <c r="M118" s="2"/>
      <c r="N118" s="4"/>
      <c r="O118" s="3" t="s">
        <v>508</v>
      </c>
      <c r="P118" s="2" t="s">
        <v>397</v>
      </c>
      <c r="Q118" s="2" t="s">
        <v>464</v>
      </c>
      <c r="R118" s="33" t="s">
        <v>425</v>
      </c>
    </row>
    <row r="119" spans="1:18">
      <c r="A119" s="7" t="s">
        <v>252</v>
      </c>
      <c r="B119" s="4" t="s">
        <v>253</v>
      </c>
      <c r="C119" s="19" t="s">
        <v>15</v>
      </c>
      <c r="D119" s="5">
        <v>44217</v>
      </c>
      <c r="E119" s="6">
        <v>0.52638888888888891</v>
      </c>
      <c r="F119" s="4">
        <v>52</v>
      </c>
      <c r="G119" s="4" t="s">
        <v>208</v>
      </c>
      <c r="H119" s="4" t="s">
        <v>251</v>
      </c>
      <c r="I119" s="4">
        <v>26.45383</v>
      </c>
      <c r="J119" s="4">
        <v>-80.04607</v>
      </c>
      <c r="K119" s="2"/>
      <c r="L119" s="2"/>
      <c r="M119" s="2"/>
      <c r="N119" s="4"/>
      <c r="O119" s="3" t="s">
        <v>512</v>
      </c>
      <c r="P119" s="2" t="s">
        <v>395</v>
      </c>
      <c r="Q119" s="2" t="s">
        <v>458</v>
      </c>
      <c r="R119" s="33" t="s">
        <v>425</v>
      </c>
    </row>
    <row r="120" spans="1:18">
      <c r="A120" s="7" t="s">
        <v>254</v>
      </c>
      <c r="B120" s="4" t="s">
        <v>255</v>
      </c>
      <c r="C120" s="19" t="s">
        <v>15</v>
      </c>
      <c r="D120" s="5">
        <v>44217</v>
      </c>
      <c r="E120" s="6">
        <v>0.52777777777777779</v>
      </c>
      <c r="F120" s="4">
        <v>53</v>
      </c>
      <c r="G120" s="4" t="s">
        <v>208</v>
      </c>
      <c r="H120" s="4" t="s">
        <v>251</v>
      </c>
      <c r="I120" s="4">
        <v>26.45383</v>
      </c>
      <c r="J120" s="4">
        <v>-80.04607</v>
      </c>
      <c r="K120" s="2"/>
      <c r="L120" s="2"/>
      <c r="M120" s="2"/>
      <c r="N120" s="4"/>
      <c r="O120" s="3" t="s">
        <v>512</v>
      </c>
      <c r="P120" s="2" t="s">
        <v>396</v>
      </c>
      <c r="Q120" s="2" t="s">
        <v>461</v>
      </c>
      <c r="R120" s="33" t="s">
        <v>425</v>
      </c>
    </row>
    <row r="121" spans="1:18">
      <c r="A121" s="7" t="s">
        <v>256</v>
      </c>
      <c r="B121" s="4" t="s">
        <v>257</v>
      </c>
      <c r="C121" s="19" t="s">
        <v>15</v>
      </c>
      <c r="D121" s="5">
        <v>44217</v>
      </c>
      <c r="E121" s="6">
        <v>0.52847222222222223</v>
      </c>
      <c r="F121" s="4">
        <v>54</v>
      </c>
      <c r="G121" s="4" t="s">
        <v>208</v>
      </c>
      <c r="H121" s="4" t="s">
        <v>251</v>
      </c>
      <c r="I121" s="4">
        <v>26.45383</v>
      </c>
      <c r="J121" s="4">
        <v>-80.04607</v>
      </c>
      <c r="K121" s="2"/>
      <c r="L121" s="2"/>
      <c r="M121" s="2"/>
      <c r="N121" s="4"/>
      <c r="O121" s="3" t="s">
        <v>512</v>
      </c>
      <c r="P121" s="2" t="s">
        <v>397</v>
      </c>
      <c r="Q121" s="2" t="s">
        <v>464</v>
      </c>
      <c r="R121" s="33" t="s">
        <v>425</v>
      </c>
    </row>
    <row r="122" spans="1:18">
      <c r="A122" s="7" t="s">
        <v>258</v>
      </c>
      <c r="B122" s="4" t="s">
        <v>259</v>
      </c>
      <c r="C122" s="19" t="s">
        <v>15</v>
      </c>
      <c r="D122" s="5">
        <v>44217</v>
      </c>
      <c r="E122" s="6">
        <v>0.52986111111111112</v>
      </c>
      <c r="F122" s="4">
        <v>55</v>
      </c>
      <c r="G122" s="4" t="s">
        <v>208</v>
      </c>
      <c r="H122" s="4" t="s">
        <v>251</v>
      </c>
      <c r="I122" s="4">
        <v>26.45383</v>
      </c>
      <c r="J122" s="4">
        <v>-80.04607</v>
      </c>
      <c r="K122" s="2"/>
      <c r="L122" s="2"/>
      <c r="M122" s="2"/>
      <c r="N122" s="4"/>
      <c r="O122" s="3" t="s">
        <v>516</v>
      </c>
      <c r="P122" s="2" t="s">
        <v>395</v>
      </c>
      <c r="Q122" s="2" t="s">
        <v>458</v>
      </c>
      <c r="R122" s="33" t="s">
        <v>425</v>
      </c>
    </row>
    <row r="123" spans="1:18">
      <c r="A123" s="7" t="s">
        <v>260</v>
      </c>
      <c r="B123" s="4" t="s">
        <v>261</v>
      </c>
      <c r="C123" s="19" t="s">
        <v>15</v>
      </c>
      <c r="D123" s="5">
        <v>44217</v>
      </c>
      <c r="E123" s="6">
        <v>0.53194444444444444</v>
      </c>
      <c r="F123" s="4">
        <v>55</v>
      </c>
      <c r="G123" s="4" t="s">
        <v>208</v>
      </c>
      <c r="H123" s="4" t="s">
        <v>251</v>
      </c>
      <c r="I123" s="4">
        <v>26.45383</v>
      </c>
      <c r="J123" s="4">
        <v>-80.04607</v>
      </c>
      <c r="K123" s="2"/>
      <c r="L123" s="2"/>
      <c r="M123" s="2"/>
      <c r="N123" s="4"/>
      <c r="O123" s="3" t="s">
        <v>516</v>
      </c>
      <c r="P123" s="2" t="s">
        <v>396</v>
      </c>
      <c r="Q123" s="2" t="s">
        <v>461</v>
      </c>
      <c r="R123" s="33" t="s">
        <v>425</v>
      </c>
    </row>
    <row r="124" spans="1:18">
      <c r="A124" s="7" t="s">
        <v>262</v>
      </c>
      <c r="B124" s="4" t="s">
        <v>263</v>
      </c>
      <c r="C124" s="19" t="s">
        <v>15</v>
      </c>
      <c r="D124" s="5">
        <v>44217</v>
      </c>
      <c r="E124" s="6">
        <v>0.53333333333333333</v>
      </c>
      <c r="F124" s="4">
        <v>57</v>
      </c>
      <c r="G124" s="4" t="s">
        <v>208</v>
      </c>
      <c r="H124" s="4" t="s">
        <v>251</v>
      </c>
      <c r="I124" s="4">
        <v>26.45383</v>
      </c>
      <c r="J124" s="4">
        <v>-80.04607</v>
      </c>
      <c r="K124" s="2"/>
      <c r="L124" s="2"/>
      <c r="M124" s="2"/>
      <c r="N124" s="4"/>
      <c r="O124" s="3" t="s">
        <v>516</v>
      </c>
      <c r="P124" s="2" t="s">
        <v>397</v>
      </c>
      <c r="Q124" s="2" t="s">
        <v>464</v>
      </c>
      <c r="R124" s="33" t="s">
        <v>425</v>
      </c>
    </row>
    <row r="125" spans="1:18">
      <c r="A125" s="7" t="s">
        <v>264</v>
      </c>
      <c r="B125" s="4" t="s">
        <v>265</v>
      </c>
      <c r="C125" s="19" t="s">
        <v>15</v>
      </c>
      <c r="D125" s="5">
        <v>44217</v>
      </c>
      <c r="E125" s="6">
        <v>0.53402777777777777</v>
      </c>
      <c r="F125" s="4">
        <v>59</v>
      </c>
      <c r="G125" s="4" t="s">
        <v>208</v>
      </c>
      <c r="H125" s="4" t="s">
        <v>251</v>
      </c>
      <c r="I125" s="4">
        <v>26.45383</v>
      </c>
      <c r="J125" s="4">
        <v>-80.04607</v>
      </c>
      <c r="K125" s="2"/>
      <c r="L125" s="2"/>
      <c r="M125" s="2"/>
      <c r="N125" s="4"/>
      <c r="O125" s="3" t="s">
        <v>520</v>
      </c>
      <c r="P125" s="2" t="s">
        <v>395</v>
      </c>
      <c r="Q125" s="2" t="s">
        <v>458</v>
      </c>
      <c r="R125" s="33" t="s">
        <v>425</v>
      </c>
    </row>
    <row r="126" spans="1:18">
      <c r="A126" s="7" t="s">
        <v>266</v>
      </c>
      <c r="B126" s="4" t="s">
        <v>267</v>
      </c>
      <c r="C126" s="19" t="s">
        <v>15</v>
      </c>
      <c r="D126" s="5">
        <v>44217</v>
      </c>
      <c r="E126" s="6">
        <v>0.53541666666666665</v>
      </c>
      <c r="F126" s="4">
        <v>60</v>
      </c>
      <c r="G126" s="4" t="s">
        <v>208</v>
      </c>
      <c r="H126" s="4" t="s">
        <v>251</v>
      </c>
      <c r="I126" s="4">
        <v>26.45383</v>
      </c>
      <c r="J126" s="4">
        <v>-80.04607</v>
      </c>
      <c r="K126" s="2"/>
      <c r="L126" s="2"/>
      <c r="M126" s="2"/>
      <c r="N126" s="4"/>
      <c r="O126" s="3" t="s">
        <v>520</v>
      </c>
      <c r="P126" s="2" t="s">
        <v>396</v>
      </c>
      <c r="Q126" s="2" t="s">
        <v>461</v>
      </c>
      <c r="R126" s="33" t="s">
        <v>425</v>
      </c>
    </row>
    <row r="127" spans="1:18" ht="17" thickBot="1">
      <c r="A127" s="8" t="s">
        <v>268</v>
      </c>
      <c r="B127" s="9" t="s">
        <v>269</v>
      </c>
      <c r="C127" s="20" t="s">
        <v>15</v>
      </c>
      <c r="D127" s="10">
        <v>44217</v>
      </c>
      <c r="E127" s="11">
        <v>0.53749999999999998</v>
      </c>
      <c r="F127" s="9">
        <v>62</v>
      </c>
      <c r="G127" s="9" t="s">
        <v>208</v>
      </c>
      <c r="H127" s="9" t="s">
        <v>251</v>
      </c>
      <c r="I127" s="9">
        <v>26.45383</v>
      </c>
      <c r="J127" s="9">
        <v>-80.04607</v>
      </c>
      <c r="K127" s="17"/>
      <c r="L127" s="17"/>
      <c r="M127" s="17"/>
      <c r="N127" s="9"/>
      <c r="O127" s="366" t="s">
        <v>520</v>
      </c>
      <c r="P127" s="17" t="s">
        <v>397</v>
      </c>
      <c r="Q127" s="17" t="s">
        <v>464</v>
      </c>
      <c r="R127" s="36" t="s">
        <v>425</v>
      </c>
    </row>
  </sheetData>
  <phoneticPr fontId="2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7E9E-3619-364B-89C8-FF3E7C738C6E}">
  <sheetPr>
    <pageSetUpPr fitToPage="1"/>
  </sheetPr>
  <dimension ref="A1:AJ221"/>
  <sheetViews>
    <sheetView workbookViewId="0">
      <selection activeCell="B2" sqref="B2:D121"/>
    </sheetView>
  </sheetViews>
  <sheetFormatPr baseColWidth="10" defaultRowHeight="16"/>
  <cols>
    <col min="1" max="1" width="7.28515625" style="46" bestFit="1" customWidth="1"/>
    <col min="2" max="3" width="7.42578125" bestFit="1" customWidth="1"/>
    <col min="4" max="4" width="10.42578125" bestFit="1" customWidth="1"/>
    <col min="5" max="5" width="5.28515625" bestFit="1" customWidth="1"/>
    <col min="6" max="6" width="10.7109375" style="16"/>
    <col min="8" max="8" width="7.28515625" bestFit="1" customWidth="1"/>
    <col min="9" max="10" width="7.42578125" bestFit="1" customWidth="1"/>
    <col min="11" max="11" width="10.42578125" bestFit="1" customWidth="1"/>
    <col min="12" max="12" width="5.28515625" bestFit="1" customWidth="1"/>
    <col min="13" max="13" width="4.28515625" customWidth="1"/>
    <col min="14" max="14" width="7.28515625" bestFit="1" customWidth="1"/>
    <col min="15" max="16" width="7.42578125" bestFit="1" customWidth="1"/>
    <col min="17" max="17" width="10.42578125" bestFit="1" customWidth="1"/>
    <col min="18" max="18" width="5.28515625" bestFit="1" customWidth="1"/>
    <col min="20" max="20" width="7.28515625" bestFit="1" customWidth="1"/>
    <col min="21" max="22" width="7.42578125" bestFit="1" customWidth="1"/>
    <col min="23" max="23" width="10.42578125" bestFit="1" customWidth="1"/>
    <col min="24" max="24" width="5.28515625" bestFit="1" customWidth="1"/>
    <col min="25" max="25" width="4.28515625" customWidth="1"/>
    <col min="26" max="26" width="7.28515625" bestFit="1" customWidth="1"/>
    <col min="27" max="28" width="7.42578125" bestFit="1" customWidth="1"/>
    <col min="29" max="29" width="10.42578125" bestFit="1" customWidth="1"/>
    <col min="30" max="30" width="5.28515625" bestFit="1" customWidth="1"/>
    <col min="32" max="32" width="7.28515625" bestFit="1" customWidth="1"/>
    <col min="33" max="34" width="7.42578125" bestFit="1" customWidth="1"/>
    <col min="35" max="35" width="10.42578125" bestFit="1" customWidth="1"/>
    <col min="36" max="36" width="5.28515625" bestFit="1" customWidth="1"/>
  </cols>
  <sheetData>
    <row r="1" spans="1:36" ht="35" thickBot="1">
      <c r="A1" s="38" t="s">
        <v>273</v>
      </c>
      <c r="B1" s="21" t="s">
        <v>270</v>
      </c>
      <c r="C1" s="21" t="s">
        <v>271</v>
      </c>
      <c r="D1" s="22" t="s">
        <v>274</v>
      </c>
      <c r="E1" s="23" t="s">
        <v>275</v>
      </c>
      <c r="F1" s="292" t="s">
        <v>272</v>
      </c>
      <c r="H1" s="38" t="s">
        <v>273</v>
      </c>
      <c r="I1" s="21" t="s">
        <v>270</v>
      </c>
      <c r="J1" s="21" t="s">
        <v>271</v>
      </c>
      <c r="K1" s="22" t="s">
        <v>274</v>
      </c>
      <c r="L1" s="292" t="s">
        <v>275</v>
      </c>
      <c r="N1" s="38" t="s">
        <v>273</v>
      </c>
      <c r="O1" s="21" t="s">
        <v>270</v>
      </c>
      <c r="P1" s="21" t="s">
        <v>271</v>
      </c>
      <c r="Q1" s="22" t="s">
        <v>274</v>
      </c>
      <c r="R1" s="292" t="s">
        <v>275</v>
      </c>
      <c r="T1" s="38" t="s">
        <v>273</v>
      </c>
      <c r="U1" s="21" t="s">
        <v>270</v>
      </c>
      <c r="V1" s="21" t="s">
        <v>271</v>
      </c>
      <c r="W1" s="22" t="s">
        <v>274</v>
      </c>
      <c r="X1" s="292" t="s">
        <v>275</v>
      </c>
      <c r="Z1" s="38" t="s">
        <v>273</v>
      </c>
      <c r="AA1" s="21" t="s">
        <v>270</v>
      </c>
      <c r="AB1" s="21" t="s">
        <v>271</v>
      </c>
      <c r="AC1" s="22" t="s">
        <v>274</v>
      </c>
      <c r="AD1" s="292" t="s">
        <v>275</v>
      </c>
      <c r="AF1" s="38" t="s">
        <v>273</v>
      </c>
      <c r="AG1" s="21" t="s">
        <v>270</v>
      </c>
      <c r="AH1" s="21" t="s">
        <v>271</v>
      </c>
      <c r="AI1" s="22" t="s">
        <v>274</v>
      </c>
      <c r="AJ1" s="292" t="s">
        <v>275</v>
      </c>
    </row>
    <row r="2" spans="1:36" ht="17" thickTop="1">
      <c r="A2" s="39" t="s">
        <v>14</v>
      </c>
      <c r="B2" s="25">
        <v>1.89</v>
      </c>
      <c r="C2" s="25">
        <v>2.35</v>
      </c>
      <c r="D2" s="25">
        <v>102</v>
      </c>
      <c r="E2" s="26" t="s">
        <v>276</v>
      </c>
      <c r="F2" s="293"/>
      <c r="H2" s="39" t="s">
        <v>14</v>
      </c>
      <c r="I2" s="25">
        <v>1.89</v>
      </c>
      <c r="J2" s="25">
        <v>2.35</v>
      </c>
      <c r="K2" s="25">
        <v>102</v>
      </c>
      <c r="L2" s="298" t="s">
        <v>276</v>
      </c>
      <c r="N2" s="44" t="s">
        <v>67</v>
      </c>
      <c r="O2" s="32">
        <v>1.94</v>
      </c>
      <c r="P2" s="32">
        <v>2.4</v>
      </c>
      <c r="Q2" s="32">
        <v>43.2</v>
      </c>
      <c r="R2" s="294" t="s">
        <v>276</v>
      </c>
      <c r="T2" s="39" t="s">
        <v>118</v>
      </c>
      <c r="U2" s="25">
        <v>1.93</v>
      </c>
      <c r="V2" s="25">
        <v>2.33</v>
      </c>
      <c r="W2" s="25">
        <v>76.400000000000006</v>
      </c>
      <c r="X2" s="298" t="s">
        <v>276</v>
      </c>
      <c r="Z2" s="44" t="s">
        <v>170</v>
      </c>
      <c r="AA2" s="32">
        <v>1.94</v>
      </c>
      <c r="AB2" s="32">
        <v>2.35</v>
      </c>
      <c r="AC2" s="25">
        <v>130</v>
      </c>
      <c r="AD2" s="294" t="s">
        <v>276</v>
      </c>
      <c r="AF2" s="44" t="s">
        <v>221</v>
      </c>
      <c r="AG2" s="32">
        <v>1.95</v>
      </c>
      <c r="AH2" s="32">
        <v>2.35</v>
      </c>
      <c r="AI2" s="32">
        <v>85.4</v>
      </c>
      <c r="AJ2" s="294" t="s">
        <v>276</v>
      </c>
    </row>
    <row r="3" spans="1:36">
      <c r="A3" s="40" t="s">
        <v>19</v>
      </c>
      <c r="B3" s="28">
        <v>1.9</v>
      </c>
      <c r="C3" s="28">
        <v>2.34</v>
      </c>
      <c r="D3" s="28">
        <v>70.599999999999994</v>
      </c>
      <c r="E3" s="29" t="s">
        <v>276</v>
      </c>
      <c r="F3" s="283"/>
      <c r="H3" s="40" t="s">
        <v>19</v>
      </c>
      <c r="I3" s="28">
        <v>1.9</v>
      </c>
      <c r="J3" s="28">
        <v>2.34</v>
      </c>
      <c r="K3" s="28">
        <v>70.599999999999994</v>
      </c>
      <c r="L3" s="295" t="s">
        <v>276</v>
      </c>
      <c r="N3" s="40" t="s">
        <v>69</v>
      </c>
      <c r="O3" s="28">
        <v>1.96</v>
      </c>
      <c r="P3" s="28">
        <v>2.34</v>
      </c>
      <c r="Q3" s="28">
        <v>129</v>
      </c>
      <c r="R3" s="295" t="s">
        <v>276</v>
      </c>
      <c r="T3" s="40" t="s">
        <v>120</v>
      </c>
      <c r="U3" s="28">
        <v>1.93</v>
      </c>
      <c r="V3" s="28">
        <v>2.33</v>
      </c>
      <c r="W3" s="28">
        <v>34.200000000000003</v>
      </c>
      <c r="X3" s="295" t="s">
        <v>276</v>
      </c>
      <c r="Z3" s="40" t="s">
        <v>172</v>
      </c>
      <c r="AA3" s="28">
        <v>1.97</v>
      </c>
      <c r="AB3" s="28">
        <v>2.3199999999999998</v>
      </c>
      <c r="AC3" s="28">
        <v>99.6</v>
      </c>
      <c r="AD3" s="295" t="s">
        <v>276</v>
      </c>
      <c r="AF3" s="40" t="s">
        <v>223</v>
      </c>
      <c r="AG3" s="28">
        <v>1.96</v>
      </c>
      <c r="AH3" s="28">
        <v>2.37</v>
      </c>
      <c r="AI3" s="28">
        <v>65.599999999999994</v>
      </c>
      <c r="AJ3" s="295" t="s">
        <v>276</v>
      </c>
    </row>
    <row r="4" spans="1:36">
      <c r="A4" s="40" t="s">
        <v>21</v>
      </c>
      <c r="B4" s="28">
        <v>1.87</v>
      </c>
      <c r="C4" s="28">
        <v>2.25</v>
      </c>
      <c r="D4" s="28">
        <v>157</v>
      </c>
      <c r="E4" s="29" t="s">
        <v>276</v>
      </c>
      <c r="F4" s="283"/>
      <c r="H4" s="40" t="s">
        <v>21</v>
      </c>
      <c r="I4" s="28">
        <v>1.87</v>
      </c>
      <c r="J4" s="28">
        <v>2.25</v>
      </c>
      <c r="K4" s="28">
        <v>157</v>
      </c>
      <c r="L4" s="295" t="s">
        <v>276</v>
      </c>
      <c r="N4" s="42" t="s">
        <v>71</v>
      </c>
      <c r="O4" s="2">
        <v>1.92</v>
      </c>
      <c r="P4" s="2">
        <v>2.3199999999999998</v>
      </c>
      <c r="Q4" s="2">
        <v>95.6</v>
      </c>
      <c r="R4" s="295" t="s">
        <v>276</v>
      </c>
      <c r="T4" s="40" t="s">
        <v>122</v>
      </c>
      <c r="U4" s="28">
        <v>1.95</v>
      </c>
      <c r="V4" s="28">
        <v>2.27</v>
      </c>
      <c r="W4" s="28">
        <v>99</v>
      </c>
      <c r="X4" s="295" t="s">
        <v>276</v>
      </c>
      <c r="Z4" s="42" t="s">
        <v>174</v>
      </c>
      <c r="AA4" s="2">
        <v>1.94</v>
      </c>
      <c r="AB4" s="2">
        <v>2.35</v>
      </c>
      <c r="AC4" s="28">
        <v>115</v>
      </c>
      <c r="AD4" s="295" t="s">
        <v>276</v>
      </c>
      <c r="AF4" s="42" t="s">
        <v>225</v>
      </c>
      <c r="AG4" s="2">
        <v>1.97</v>
      </c>
      <c r="AH4" s="2">
        <v>2.36</v>
      </c>
      <c r="AI4" s="2">
        <v>117</v>
      </c>
      <c r="AJ4" s="295" t="s">
        <v>276</v>
      </c>
    </row>
    <row r="5" spans="1:36">
      <c r="A5" s="40" t="s">
        <v>23</v>
      </c>
      <c r="B5" s="28">
        <v>1.87</v>
      </c>
      <c r="C5" s="28">
        <v>2.2799999999999998</v>
      </c>
      <c r="D5" s="28">
        <v>62.4</v>
      </c>
      <c r="E5" s="29" t="s">
        <v>276</v>
      </c>
      <c r="F5" s="283"/>
      <c r="H5" s="40" t="s">
        <v>23</v>
      </c>
      <c r="I5" s="28">
        <v>1.87</v>
      </c>
      <c r="J5" s="28">
        <v>2.2799999999999998</v>
      </c>
      <c r="K5" s="28">
        <v>62.4</v>
      </c>
      <c r="L5" s="295" t="s">
        <v>276</v>
      </c>
      <c r="N5" s="40" t="s">
        <v>73</v>
      </c>
      <c r="O5" s="28">
        <v>1.92</v>
      </c>
      <c r="P5" s="28">
        <v>2.27</v>
      </c>
      <c r="Q5" s="28">
        <v>131</v>
      </c>
      <c r="R5" s="295" t="s">
        <v>276</v>
      </c>
      <c r="T5" s="40" t="s">
        <v>125</v>
      </c>
      <c r="U5" s="28">
        <v>1.94</v>
      </c>
      <c r="V5" s="28">
        <v>2.2599999999999998</v>
      </c>
      <c r="W5" s="28">
        <v>152</v>
      </c>
      <c r="X5" s="295" t="s">
        <v>276</v>
      </c>
      <c r="Z5" s="40" t="s">
        <v>176</v>
      </c>
      <c r="AA5" s="28">
        <v>1.95</v>
      </c>
      <c r="AB5" s="28">
        <v>2.36</v>
      </c>
      <c r="AC5" s="28">
        <v>123</v>
      </c>
      <c r="AD5" s="295" t="s">
        <v>276</v>
      </c>
      <c r="AF5" s="40" t="s">
        <v>227</v>
      </c>
      <c r="AG5" s="28">
        <v>1.95</v>
      </c>
      <c r="AH5" s="28">
        <v>2.38</v>
      </c>
      <c r="AI5" s="28">
        <v>43.8</v>
      </c>
      <c r="AJ5" s="295" t="s">
        <v>276</v>
      </c>
    </row>
    <row r="6" spans="1:36">
      <c r="A6" s="40" t="s">
        <v>25</v>
      </c>
      <c r="B6" s="28">
        <v>1.88</v>
      </c>
      <c r="C6" s="28">
        <v>2.29</v>
      </c>
      <c r="D6" s="28">
        <v>314</v>
      </c>
      <c r="E6" s="29" t="s">
        <v>276</v>
      </c>
      <c r="F6" s="283"/>
      <c r="H6" s="40" t="s">
        <v>25</v>
      </c>
      <c r="I6" s="28">
        <v>1.88</v>
      </c>
      <c r="J6" s="28">
        <v>2.29</v>
      </c>
      <c r="K6" s="28">
        <v>314</v>
      </c>
      <c r="L6" s="295" t="s">
        <v>276</v>
      </c>
      <c r="N6" s="40" t="s">
        <v>75</v>
      </c>
      <c r="O6" s="28">
        <v>1.93</v>
      </c>
      <c r="P6" s="28">
        <v>2.35</v>
      </c>
      <c r="Q6" s="28">
        <v>76.2</v>
      </c>
      <c r="R6" s="295" t="s">
        <v>276</v>
      </c>
      <c r="T6" s="40" t="s">
        <v>127</v>
      </c>
      <c r="U6" s="28">
        <v>1.99</v>
      </c>
      <c r="V6" s="28">
        <v>2.31</v>
      </c>
      <c r="W6" s="28">
        <v>146</v>
      </c>
      <c r="X6" s="295" t="s">
        <v>276</v>
      </c>
      <c r="Z6" s="40" t="s">
        <v>178</v>
      </c>
      <c r="AA6" s="28">
        <v>1.94</v>
      </c>
      <c r="AB6" s="28">
        <v>2.35</v>
      </c>
      <c r="AC6" s="28">
        <v>159</v>
      </c>
      <c r="AD6" s="295" t="s">
        <v>276</v>
      </c>
      <c r="AF6" s="40" t="s">
        <v>229</v>
      </c>
      <c r="AG6" s="28">
        <v>1.93</v>
      </c>
      <c r="AH6" s="28">
        <v>2.33</v>
      </c>
      <c r="AI6" s="28">
        <v>129</v>
      </c>
      <c r="AJ6" s="295" t="s">
        <v>276</v>
      </c>
    </row>
    <row r="7" spans="1:36">
      <c r="A7" s="41" t="s">
        <v>27</v>
      </c>
      <c r="B7" s="28">
        <v>1.89</v>
      </c>
      <c r="C7" s="28">
        <v>2.27</v>
      </c>
      <c r="D7" s="2">
        <v>136</v>
      </c>
      <c r="E7" s="29" t="s">
        <v>276</v>
      </c>
      <c r="F7" s="283"/>
      <c r="H7" s="41" t="s">
        <v>27</v>
      </c>
      <c r="I7" s="28">
        <v>1.89</v>
      </c>
      <c r="J7" s="28">
        <v>2.27</v>
      </c>
      <c r="K7" s="2">
        <v>136</v>
      </c>
      <c r="L7" s="295" t="s">
        <v>276</v>
      </c>
      <c r="N7" s="41" t="s">
        <v>77</v>
      </c>
      <c r="O7" s="28">
        <v>1.93</v>
      </c>
      <c r="P7" s="28">
        <v>2.31</v>
      </c>
      <c r="Q7" s="28">
        <v>129</v>
      </c>
      <c r="R7" s="295" t="s">
        <v>276</v>
      </c>
      <c r="T7" s="41" t="s">
        <v>129</v>
      </c>
      <c r="U7" s="28">
        <v>1.94</v>
      </c>
      <c r="V7" s="28">
        <v>2.2799999999999998</v>
      </c>
      <c r="W7" s="2">
        <v>85.4</v>
      </c>
      <c r="X7" s="295" t="s">
        <v>276</v>
      </c>
      <c r="Z7" s="41" t="s">
        <v>180</v>
      </c>
      <c r="AA7" s="28">
        <v>1.94</v>
      </c>
      <c r="AB7" s="28">
        <v>2.33</v>
      </c>
      <c r="AC7" s="2">
        <v>116</v>
      </c>
      <c r="AD7" s="295" t="s">
        <v>276</v>
      </c>
      <c r="AF7" s="41" t="s">
        <v>232</v>
      </c>
      <c r="AG7" s="28">
        <v>1.93</v>
      </c>
      <c r="AH7" s="28">
        <v>2.2999999999999998</v>
      </c>
      <c r="AI7" s="28">
        <v>136</v>
      </c>
      <c r="AJ7" s="295" t="s">
        <v>276</v>
      </c>
    </row>
    <row r="8" spans="1:36">
      <c r="A8" s="40" t="s">
        <v>29</v>
      </c>
      <c r="B8" s="28">
        <v>1.88</v>
      </c>
      <c r="C8" s="28">
        <v>2.2599999999999998</v>
      </c>
      <c r="D8" s="28">
        <v>286</v>
      </c>
      <c r="E8" s="29" t="s">
        <v>276</v>
      </c>
      <c r="F8" s="283"/>
      <c r="H8" s="40" t="s">
        <v>29</v>
      </c>
      <c r="I8" s="28">
        <v>1.88</v>
      </c>
      <c r="J8" s="28">
        <v>2.2599999999999998</v>
      </c>
      <c r="K8" s="28">
        <v>286</v>
      </c>
      <c r="L8" s="295" t="s">
        <v>276</v>
      </c>
      <c r="N8" s="40" t="s">
        <v>79</v>
      </c>
      <c r="O8" s="28">
        <v>1.91</v>
      </c>
      <c r="P8" s="28">
        <v>2.36</v>
      </c>
      <c r="Q8" s="296">
        <v>53.8</v>
      </c>
      <c r="R8" s="295" t="s">
        <v>276</v>
      </c>
      <c r="T8" s="40" t="s">
        <v>131</v>
      </c>
      <c r="U8" s="28">
        <v>1.91</v>
      </c>
      <c r="V8" s="28">
        <v>2.3199999999999998</v>
      </c>
      <c r="W8" s="28">
        <v>109</v>
      </c>
      <c r="X8" s="295" t="s">
        <v>276</v>
      </c>
      <c r="Z8" s="40" t="s">
        <v>182</v>
      </c>
      <c r="AA8" s="28">
        <v>1.96</v>
      </c>
      <c r="AB8" s="28">
        <v>2.36</v>
      </c>
      <c r="AC8" s="28">
        <v>121</v>
      </c>
      <c r="AD8" s="295" t="s">
        <v>276</v>
      </c>
      <c r="AF8" s="40" t="s">
        <v>234</v>
      </c>
      <c r="AG8" s="28">
        <v>1.95</v>
      </c>
      <c r="AH8" s="28">
        <v>2.3199999999999998</v>
      </c>
      <c r="AI8" s="2">
        <v>103</v>
      </c>
      <c r="AJ8" s="295" t="s">
        <v>276</v>
      </c>
    </row>
    <row r="9" spans="1:36">
      <c r="A9" s="42" t="s">
        <v>31</v>
      </c>
      <c r="B9" s="2">
        <v>1.91</v>
      </c>
      <c r="C9" s="2">
        <v>2.35</v>
      </c>
      <c r="D9" s="2">
        <v>94.4</v>
      </c>
      <c r="E9" s="29" t="s">
        <v>276</v>
      </c>
      <c r="F9" s="34"/>
      <c r="H9" s="42" t="s">
        <v>31</v>
      </c>
      <c r="I9" s="2">
        <v>1.91</v>
      </c>
      <c r="J9" s="2">
        <v>2.35</v>
      </c>
      <c r="K9" s="2">
        <v>94.4</v>
      </c>
      <c r="L9" s="295" t="s">
        <v>276</v>
      </c>
      <c r="N9" s="40" t="s">
        <v>83</v>
      </c>
      <c r="O9" s="28">
        <v>1.91</v>
      </c>
      <c r="P9" s="28">
        <v>2.31</v>
      </c>
      <c r="Q9" s="296">
        <v>54.8</v>
      </c>
      <c r="R9" s="295" t="s">
        <v>276</v>
      </c>
      <c r="T9" s="42" t="s">
        <v>133</v>
      </c>
      <c r="U9" s="2">
        <v>1.98</v>
      </c>
      <c r="V9" s="2">
        <v>2.36</v>
      </c>
      <c r="W9" s="2">
        <v>78.2</v>
      </c>
      <c r="X9" s="295" t="s">
        <v>276</v>
      </c>
      <c r="Z9" s="40" t="s">
        <v>184</v>
      </c>
      <c r="AA9" s="28">
        <v>1.95</v>
      </c>
      <c r="AB9" s="28">
        <v>2.34</v>
      </c>
      <c r="AC9" s="2">
        <v>172</v>
      </c>
      <c r="AD9" s="295" t="s">
        <v>276</v>
      </c>
      <c r="AF9" s="40" t="s">
        <v>236</v>
      </c>
      <c r="AG9" s="28">
        <v>1.9</v>
      </c>
      <c r="AH9" s="28">
        <v>2.2400000000000002</v>
      </c>
      <c r="AI9" s="296">
        <v>184</v>
      </c>
      <c r="AJ9" s="295" t="s">
        <v>276</v>
      </c>
    </row>
    <row r="10" spans="1:36">
      <c r="A10" s="40" t="s">
        <v>33</v>
      </c>
      <c r="B10" s="28">
        <v>1.9</v>
      </c>
      <c r="C10" s="28">
        <v>2.3199999999999998</v>
      </c>
      <c r="D10" s="28">
        <v>137</v>
      </c>
      <c r="E10" s="29" t="s">
        <v>276</v>
      </c>
      <c r="F10" s="283"/>
      <c r="H10" s="40" t="s">
        <v>33</v>
      </c>
      <c r="I10" s="28">
        <v>1.9</v>
      </c>
      <c r="J10" s="28">
        <v>2.3199999999999998</v>
      </c>
      <c r="K10" s="28">
        <v>137</v>
      </c>
      <c r="L10" s="295" t="s">
        <v>276</v>
      </c>
      <c r="N10" s="40" t="s">
        <v>85</v>
      </c>
      <c r="O10" s="28">
        <v>1.89</v>
      </c>
      <c r="P10" s="28">
        <v>2.27</v>
      </c>
      <c r="Q10" s="28">
        <v>62.2</v>
      </c>
      <c r="R10" s="295" t="s">
        <v>276</v>
      </c>
      <c r="T10" s="40" t="s">
        <v>135</v>
      </c>
      <c r="U10" s="28">
        <v>1.93</v>
      </c>
      <c r="V10" s="28">
        <v>2.35</v>
      </c>
      <c r="W10" s="28">
        <v>34.4</v>
      </c>
      <c r="X10" s="295" t="s">
        <v>276</v>
      </c>
      <c r="Z10" s="40" t="s">
        <v>186</v>
      </c>
      <c r="AA10" s="28">
        <v>1.95</v>
      </c>
      <c r="AB10" s="28">
        <v>2.36</v>
      </c>
      <c r="AC10" s="28">
        <v>88.8</v>
      </c>
      <c r="AD10" s="295" t="s">
        <v>276</v>
      </c>
      <c r="AF10" s="40" t="s">
        <v>238</v>
      </c>
      <c r="AG10" s="28">
        <v>1.95</v>
      </c>
      <c r="AH10" s="28">
        <v>2.31</v>
      </c>
      <c r="AI10" s="28">
        <v>178</v>
      </c>
      <c r="AJ10" s="295" t="s">
        <v>276</v>
      </c>
    </row>
    <row r="11" spans="1:36">
      <c r="A11" s="40" t="s">
        <v>35</v>
      </c>
      <c r="B11" s="28">
        <v>1.85</v>
      </c>
      <c r="C11" s="28">
        <v>2.23</v>
      </c>
      <c r="D11" s="28">
        <v>66.400000000000006</v>
      </c>
      <c r="E11" s="29" t="s">
        <v>276</v>
      </c>
      <c r="F11" s="283"/>
      <c r="H11" s="40" t="s">
        <v>35</v>
      </c>
      <c r="I11" s="28">
        <v>1.85</v>
      </c>
      <c r="J11" s="28">
        <v>2.23</v>
      </c>
      <c r="K11" s="28">
        <v>66.400000000000006</v>
      </c>
      <c r="L11" s="295" t="s">
        <v>276</v>
      </c>
      <c r="N11" s="40" t="s">
        <v>87</v>
      </c>
      <c r="O11" s="28">
        <v>1.9</v>
      </c>
      <c r="P11" s="28">
        <v>2.35</v>
      </c>
      <c r="Q11" s="28">
        <v>77.400000000000006</v>
      </c>
      <c r="R11" s="295" t="s">
        <v>276</v>
      </c>
      <c r="T11" s="40" t="s">
        <v>137</v>
      </c>
      <c r="U11" s="28">
        <v>1.94</v>
      </c>
      <c r="V11" s="28">
        <v>2.31</v>
      </c>
      <c r="W11" s="28">
        <v>85.8</v>
      </c>
      <c r="X11" s="295" t="s">
        <v>276</v>
      </c>
      <c r="Z11" s="40" t="s">
        <v>189</v>
      </c>
      <c r="AA11" s="28">
        <v>1.96</v>
      </c>
      <c r="AB11" s="28">
        <v>2.23</v>
      </c>
      <c r="AC11" s="28">
        <v>193</v>
      </c>
      <c r="AD11" s="295" t="s">
        <v>276</v>
      </c>
      <c r="AF11" s="40" t="s">
        <v>240</v>
      </c>
      <c r="AG11" s="28">
        <v>1.94</v>
      </c>
      <c r="AH11" s="28">
        <v>2.3199999999999998</v>
      </c>
      <c r="AI11" s="28">
        <v>230</v>
      </c>
      <c r="AJ11" s="295" t="s">
        <v>276</v>
      </c>
    </row>
    <row r="12" spans="1:36">
      <c r="A12" s="40" t="s">
        <v>37</v>
      </c>
      <c r="B12" s="28">
        <v>1.88</v>
      </c>
      <c r="C12" s="28">
        <v>2.27</v>
      </c>
      <c r="D12" s="28">
        <v>272</v>
      </c>
      <c r="E12" s="29" t="s">
        <v>276</v>
      </c>
      <c r="F12" s="283"/>
      <c r="H12" s="40" t="s">
        <v>37</v>
      </c>
      <c r="I12" s="28">
        <v>1.88</v>
      </c>
      <c r="J12" s="28">
        <v>2.27</v>
      </c>
      <c r="K12" s="28">
        <v>272</v>
      </c>
      <c r="L12" s="295" t="s">
        <v>276</v>
      </c>
      <c r="N12" s="40" t="s">
        <v>89</v>
      </c>
      <c r="O12" s="28">
        <v>1.88</v>
      </c>
      <c r="P12" s="28">
        <v>2.31</v>
      </c>
      <c r="Q12" s="28">
        <v>53</v>
      </c>
      <c r="R12" s="295" t="s">
        <v>276</v>
      </c>
      <c r="T12" s="40" t="s">
        <v>139</v>
      </c>
      <c r="U12" s="28">
        <v>1.93</v>
      </c>
      <c r="V12" s="28">
        <v>2.2999999999999998</v>
      </c>
      <c r="W12" s="28">
        <v>74.599999999999994</v>
      </c>
      <c r="X12" s="295" t="s">
        <v>276</v>
      </c>
      <c r="Z12" s="40" t="s">
        <v>191</v>
      </c>
      <c r="AA12" s="28">
        <v>1.94</v>
      </c>
      <c r="AB12" s="28">
        <v>2.33</v>
      </c>
      <c r="AC12" s="28">
        <v>136</v>
      </c>
      <c r="AD12" s="295" t="s">
        <v>276</v>
      </c>
      <c r="AF12" s="40" t="s">
        <v>242</v>
      </c>
      <c r="AG12" s="28">
        <v>1.97</v>
      </c>
      <c r="AH12" s="28">
        <v>2.35</v>
      </c>
      <c r="AI12" s="28">
        <v>191</v>
      </c>
      <c r="AJ12" s="295" t="s">
        <v>276</v>
      </c>
    </row>
    <row r="13" spans="1:36">
      <c r="A13" s="42" t="s">
        <v>40</v>
      </c>
      <c r="B13" s="2">
        <v>1.88</v>
      </c>
      <c r="C13" s="2">
        <v>2.29</v>
      </c>
      <c r="D13">
        <v>181</v>
      </c>
      <c r="E13" s="29" t="s">
        <v>276</v>
      </c>
      <c r="F13" s="34"/>
      <c r="H13" s="42" t="s">
        <v>40</v>
      </c>
      <c r="I13" s="2">
        <v>1.88</v>
      </c>
      <c r="J13" s="2">
        <v>2.29</v>
      </c>
      <c r="K13" s="296">
        <v>181</v>
      </c>
      <c r="L13" s="295" t="s">
        <v>276</v>
      </c>
      <c r="N13" s="40" t="s">
        <v>91</v>
      </c>
      <c r="O13" s="28">
        <v>1.93</v>
      </c>
      <c r="P13" s="28">
        <v>2.35</v>
      </c>
      <c r="Q13" s="28">
        <v>43.8</v>
      </c>
      <c r="R13" s="295" t="s">
        <v>276</v>
      </c>
      <c r="T13" s="42" t="s">
        <v>141</v>
      </c>
      <c r="U13" s="2">
        <v>1.93</v>
      </c>
      <c r="V13" s="2">
        <v>2.2999999999999998</v>
      </c>
      <c r="W13" s="296">
        <v>157</v>
      </c>
      <c r="X13" s="295" t="s">
        <v>276</v>
      </c>
      <c r="Z13" s="40" t="s">
        <v>193</v>
      </c>
      <c r="AA13" s="28">
        <v>1.91</v>
      </c>
      <c r="AB13" s="28">
        <v>2.2999999999999998</v>
      </c>
      <c r="AC13" s="296">
        <v>226</v>
      </c>
      <c r="AD13" s="295" t="s">
        <v>276</v>
      </c>
      <c r="AF13" s="40" t="s">
        <v>244</v>
      </c>
      <c r="AG13" s="28">
        <v>2</v>
      </c>
      <c r="AH13" s="28">
        <v>2.33</v>
      </c>
      <c r="AI13" s="28">
        <v>286</v>
      </c>
      <c r="AJ13" s="295" t="s">
        <v>276</v>
      </c>
    </row>
    <row r="14" spans="1:36">
      <c r="A14" s="41" t="s">
        <v>42</v>
      </c>
      <c r="B14" s="28">
        <v>1.88</v>
      </c>
      <c r="C14" s="28">
        <v>2.2799999999999998</v>
      </c>
      <c r="D14" s="2">
        <v>183</v>
      </c>
      <c r="E14" s="29" t="s">
        <v>276</v>
      </c>
      <c r="F14" s="283"/>
      <c r="H14" s="41" t="s">
        <v>42</v>
      </c>
      <c r="I14" s="28">
        <v>1.88</v>
      </c>
      <c r="J14" s="28">
        <v>2.2799999999999998</v>
      </c>
      <c r="K14" s="2">
        <v>183</v>
      </c>
      <c r="L14" s="295" t="s">
        <v>276</v>
      </c>
      <c r="N14" s="40" t="s">
        <v>93</v>
      </c>
      <c r="O14" s="28">
        <v>1.88</v>
      </c>
      <c r="P14" s="28">
        <v>2.29</v>
      </c>
      <c r="Q14" s="28">
        <v>83.2</v>
      </c>
      <c r="R14" s="295" t="s">
        <v>276</v>
      </c>
      <c r="T14" s="41" t="s">
        <v>143</v>
      </c>
      <c r="U14" s="28">
        <v>1.97</v>
      </c>
      <c r="V14" s="28">
        <v>2.4</v>
      </c>
      <c r="W14" s="2">
        <v>122</v>
      </c>
      <c r="X14" s="295" t="s">
        <v>276</v>
      </c>
      <c r="Z14" s="40" t="s">
        <v>195</v>
      </c>
      <c r="AA14" s="28">
        <v>1.95</v>
      </c>
      <c r="AB14" s="28">
        <v>2.36</v>
      </c>
      <c r="AC14" s="2">
        <v>93.6</v>
      </c>
      <c r="AD14" s="295" t="s">
        <v>276</v>
      </c>
      <c r="AF14" s="40" t="s">
        <v>246</v>
      </c>
      <c r="AG14" s="28">
        <v>1.91</v>
      </c>
      <c r="AH14" s="28">
        <v>2.34</v>
      </c>
      <c r="AI14" s="28">
        <v>258</v>
      </c>
      <c r="AJ14" s="295" t="s">
        <v>276</v>
      </c>
    </row>
    <row r="15" spans="1:36">
      <c r="A15" s="41" t="s">
        <v>44</v>
      </c>
      <c r="B15" s="28">
        <v>1.92</v>
      </c>
      <c r="C15" s="28">
        <v>2.2999999999999998</v>
      </c>
      <c r="D15" s="2">
        <v>162</v>
      </c>
      <c r="E15" s="29" t="s">
        <v>276</v>
      </c>
      <c r="F15" s="283"/>
      <c r="H15" s="41" t="s">
        <v>44</v>
      </c>
      <c r="I15" s="28">
        <v>1.92</v>
      </c>
      <c r="J15" s="28">
        <v>2.2999999999999998</v>
      </c>
      <c r="K15" s="2">
        <v>162</v>
      </c>
      <c r="L15" s="295" t="s">
        <v>276</v>
      </c>
      <c r="N15" s="40" t="s">
        <v>95</v>
      </c>
      <c r="O15" s="28">
        <v>1.91</v>
      </c>
      <c r="P15" s="28">
        <v>2.35</v>
      </c>
      <c r="Q15" s="28">
        <v>72</v>
      </c>
      <c r="R15" s="295" t="s">
        <v>276</v>
      </c>
      <c r="T15" s="41" t="s">
        <v>147</v>
      </c>
      <c r="U15" s="28">
        <v>1.95</v>
      </c>
      <c r="V15" s="28">
        <v>2.33</v>
      </c>
      <c r="W15" s="2">
        <v>114</v>
      </c>
      <c r="X15" s="295" t="s">
        <v>276</v>
      </c>
      <c r="Z15" s="40" t="s">
        <v>197</v>
      </c>
      <c r="AA15" s="28">
        <v>1.95</v>
      </c>
      <c r="AB15" s="28">
        <v>2.36</v>
      </c>
      <c r="AC15" s="2">
        <v>100</v>
      </c>
      <c r="AD15" s="295" t="s">
        <v>276</v>
      </c>
      <c r="AF15" s="40" t="s">
        <v>248</v>
      </c>
      <c r="AG15" s="28">
        <v>1.92</v>
      </c>
      <c r="AH15" s="28">
        <v>2.31</v>
      </c>
      <c r="AI15" s="28">
        <v>140</v>
      </c>
      <c r="AJ15" s="295" t="s">
        <v>276</v>
      </c>
    </row>
    <row r="16" spans="1:36">
      <c r="A16" s="41" t="s">
        <v>46</v>
      </c>
      <c r="B16" s="28">
        <v>1.88</v>
      </c>
      <c r="C16" s="28">
        <v>2.29</v>
      </c>
      <c r="D16" s="2">
        <v>111</v>
      </c>
      <c r="E16" s="29" t="s">
        <v>276</v>
      </c>
      <c r="F16" s="283"/>
      <c r="H16" s="41" t="s">
        <v>46</v>
      </c>
      <c r="I16" s="28">
        <v>1.88</v>
      </c>
      <c r="J16" s="28">
        <v>2.29</v>
      </c>
      <c r="K16" s="2">
        <v>111</v>
      </c>
      <c r="L16" s="295" t="s">
        <v>276</v>
      </c>
      <c r="N16" s="40" t="s">
        <v>97</v>
      </c>
      <c r="O16" s="28">
        <v>1.91</v>
      </c>
      <c r="P16" s="28">
        <v>2.31</v>
      </c>
      <c r="Q16" s="28">
        <v>31</v>
      </c>
      <c r="R16" s="295" t="s">
        <v>276</v>
      </c>
      <c r="T16" s="41" t="s">
        <v>149</v>
      </c>
      <c r="U16" s="28">
        <v>1.96</v>
      </c>
      <c r="V16" s="28">
        <v>2.38</v>
      </c>
      <c r="W16" s="2">
        <v>120</v>
      </c>
      <c r="X16" s="295" t="s">
        <v>276</v>
      </c>
      <c r="Z16" s="40" t="s">
        <v>199</v>
      </c>
      <c r="AA16" s="28">
        <v>1.98</v>
      </c>
      <c r="AB16" s="28">
        <v>2.31</v>
      </c>
      <c r="AC16" s="2">
        <v>151</v>
      </c>
      <c r="AD16" s="295" t="s">
        <v>276</v>
      </c>
      <c r="AF16" s="40" t="s">
        <v>250</v>
      </c>
      <c r="AG16" s="28">
        <v>1.94</v>
      </c>
      <c r="AH16" s="28">
        <v>2.2599999999999998</v>
      </c>
      <c r="AI16" s="28">
        <v>210</v>
      </c>
      <c r="AJ16" s="295" t="s">
        <v>276</v>
      </c>
    </row>
    <row r="17" spans="1:36">
      <c r="A17" s="40" t="s">
        <v>48</v>
      </c>
      <c r="B17" s="28">
        <v>1.94</v>
      </c>
      <c r="C17" s="28">
        <v>2.34</v>
      </c>
      <c r="D17" s="28">
        <v>146</v>
      </c>
      <c r="E17" s="29" t="s">
        <v>276</v>
      </c>
      <c r="F17" s="283"/>
      <c r="H17" s="40" t="s">
        <v>48</v>
      </c>
      <c r="I17" s="28">
        <v>1.94</v>
      </c>
      <c r="J17" s="28">
        <v>2.34</v>
      </c>
      <c r="K17" s="28">
        <v>146</v>
      </c>
      <c r="L17" s="295" t="s">
        <v>276</v>
      </c>
      <c r="N17" s="42" t="s">
        <v>99</v>
      </c>
      <c r="O17" s="28">
        <v>1.9</v>
      </c>
      <c r="P17" s="28">
        <v>2.35</v>
      </c>
      <c r="Q17" s="296">
        <v>95.2</v>
      </c>
      <c r="R17" s="295" t="s">
        <v>276</v>
      </c>
      <c r="T17" s="40" t="s">
        <v>151</v>
      </c>
      <c r="U17" s="28">
        <v>1.97</v>
      </c>
      <c r="V17" s="28">
        <v>2.38</v>
      </c>
      <c r="W17" s="28">
        <v>131</v>
      </c>
      <c r="X17" s="295" t="s">
        <v>276</v>
      </c>
      <c r="Z17" s="42" t="s">
        <v>201</v>
      </c>
      <c r="AA17" s="28">
        <v>1.94</v>
      </c>
      <c r="AB17" s="28">
        <v>2.34</v>
      </c>
      <c r="AC17" s="28">
        <v>141</v>
      </c>
      <c r="AD17" s="295" t="s">
        <v>276</v>
      </c>
      <c r="AF17" s="42" t="s">
        <v>253</v>
      </c>
      <c r="AG17" s="28">
        <v>1.91</v>
      </c>
      <c r="AH17" s="28">
        <v>2.25</v>
      </c>
      <c r="AI17" s="296">
        <v>282</v>
      </c>
      <c r="AJ17" s="295" t="s">
        <v>276</v>
      </c>
    </row>
    <row r="18" spans="1:36">
      <c r="A18" s="40" t="s">
        <v>50</v>
      </c>
      <c r="B18" s="28">
        <v>1.91</v>
      </c>
      <c r="C18" s="28">
        <v>2.3199999999999998</v>
      </c>
      <c r="D18" s="28">
        <v>210</v>
      </c>
      <c r="E18" s="29" t="s">
        <v>276</v>
      </c>
      <c r="F18" s="283"/>
      <c r="H18" s="40" t="s">
        <v>50</v>
      </c>
      <c r="I18" s="28">
        <v>1.91</v>
      </c>
      <c r="J18" s="28">
        <v>2.3199999999999998</v>
      </c>
      <c r="K18" s="28">
        <v>210</v>
      </c>
      <c r="L18" s="295" t="s">
        <v>276</v>
      </c>
      <c r="N18" s="40" t="s">
        <v>101</v>
      </c>
      <c r="O18" s="28">
        <v>1.9</v>
      </c>
      <c r="P18" s="28">
        <v>2.3199999999999998</v>
      </c>
      <c r="Q18" s="28">
        <v>49.6</v>
      </c>
      <c r="R18" s="295" t="s">
        <v>276</v>
      </c>
      <c r="T18" s="40" t="s">
        <v>153</v>
      </c>
      <c r="U18" s="28">
        <v>1.93</v>
      </c>
      <c r="V18" s="28">
        <v>2.31</v>
      </c>
      <c r="W18" s="28">
        <v>154</v>
      </c>
      <c r="X18" s="295" t="s">
        <v>276</v>
      </c>
      <c r="Z18" s="40" t="s">
        <v>203</v>
      </c>
      <c r="AA18" s="28">
        <v>1.99</v>
      </c>
      <c r="AB18" s="28">
        <v>2.36</v>
      </c>
      <c r="AC18" s="28">
        <v>106</v>
      </c>
      <c r="AD18" s="295" t="s">
        <v>276</v>
      </c>
      <c r="AF18" s="40" t="s">
        <v>255</v>
      </c>
      <c r="AG18" s="28">
        <v>1.95</v>
      </c>
      <c r="AH18" s="28">
        <v>2.3199999999999998</v>
      </c>
      <c r="AI18" s="28">
        <v>107</v>
      </c>
      <c r="AJ18" s="295" t="s">
        <v>276</v>
      </c>
    </row>
    <row r="19" spans="1:36">
      <c r="A19" s="40" t="s">
        <v>52</v>
      </c>
      <c r="B19" s="28">
        <v>1.9</v>
      </c>
      <c r="C19" s="28">
        <v>2.33</v>
      </c>
      <c r="D19" s="28">
        <v>76.8</v>
      </c>
      <c r="E19" s="29" t="s">
        <v>276</v>
      </c>
      <c r="F19" s="283"/>
      <c r="H19" s="40" t="s">
        <v>52</v>
      </c>
      <c r="I19" s="28">
        <v>1.9</v>
      </c>
      <c r="J19" s="28">
        <v>2.33</v>
      </c>
      <c r="K19" s="28">
        <v>76.8</v>
      </c>
      <c r="L19" s="295" t="s">
        <v>276</v>
      </c>
      <c r="N19" s="40" t="s">
        <v>104</v>
      </c>
      <c r="O19" s="28">
        <v>1.86</v>
      </c>
      <c r="P19" s="28">
        <v>2.3199999999999998</v>
      </c>
      <c r="Q19" s="28">
        <v>66.8</v>
      </c>
      <c r="R19" s="295" t="s">
        <v>276</v>
      </c>
      <c r="T19" s="40" t="s">
        <v>155</v>
      </c>
      <c r="U19" s="28">
        <v>1.94</v>
      </c>
      <c r="V19" s="28">
        <v>2.34</v>
      </c>
      <c r="W19" s="28">
        <v>146</v>
      </c>
      <c r="X19" s="295" t="s">
        <v>276</v>
      </c>
      <c r="Z19" s="40" t="s">
        <v>205</v>
      </c>
      <c r="AA19" s="28">
        <v>1.96</v>
      </c>
      <c r="AB19" s="28">
        <v>2.35</v>
      </c>
      <c r="AC19" s="28">
        <v>137</v>
      </c>
      <c r="AD19" s="295" t="s">
        <v>276</v>
      </c>
      <c r="AF19" s="40" t="s">
        <v>257</v>
      </c>
      <c r="AG19" s="28">
        <v>1.9</v>
      </c>
      <c r="AH19" s="28">
        <v>2.27</v>
      </c>
      <c r="AI19" s="28">
        <v>244</v>
      </c>
      <c r="AJ19" s="295" t="s">
        <v>276</v>
      </c>
    </row>
    <row r="20" spans="1:36">
      <c r="A20" s="41" t="s">
        <v>54</v>
      </c>
      <c r="B20" s="28">
        <v>1.95</v>
      </c>
      <c r="C20" s="28">
        <v>2.33</v>
      </c>
      <c r="D20" s="2">
        <v>162</v>
      </c>
      <c r="E20" s="29" t="s">
        <v>276</v>
      </c>
      <c r="F20" s="283"/>
      <c r="H20" s="41" t="s">
        <v>54</v>
      </c>
      <c r="I20" s="28">
        <v>1.95</v>
      </c>
      <c r="J20" s="28">
        <v>2.33</v>
      </c>
      <c r="K20" s="2">
        <v>162</v>
      </c>
      <c r="L20" s="295" t="s">
        <v>276</v>
      </c>
      <c r="N20" s="40" t="s">
        <v>106</v>
      </c>
      <c r="O20" s="28">
        <v>1.86</v>
      </c>
      <c r="P20" s="28">
        <v>2.29</v>
      </c>
      <c r="Q20" s="28">
        <v>147</v>
      </c>
      <c r="R20" s="295" t="s">
        <v>276</v>
      </c>
      <c r="T20" s="41" t="s">
        <v>157</v>
      </c>
      <c r="U20" s="28">
        <v>1.96</v>
      </c>
      <c r="V20" s="28">
        <v>2.33</v>
      </c>
      <c r="W20" s="2">
        <v>190</v>
      </c>
      <c r="X20" s="295" t="s">
        <v>276</v>
      </c>
      <c r="Z20" s="40" t="s">
        <v>207</v>
      </c>
      <c r="AA20" s="28">
        <v>1.96</v>
      </c>
      <c r="AB20" s="28">
        <v>2.35</v>
      </c>
      <c r="AC20" s="2">
        <v>106</v>
      </c>
      <c r="AD20" s="295" t="s">
        <v>276</v>
      </c>
      <c r="AF20" s="40" t="s">
        <v>259</v>
      </c>
      <c r="AG20" s="28">
        <v>1.92</v>
      </c>
      <c r="AH20" s="28">
        <v>2.29</v>
      </c>
      <c r="AI20" s="28">
        <v>220</v>
      </c>
      <c r="AJ20" s="295" t="s">
        <v>276</v>
      </c>
    </row>
    <row r="21" spans="1:36">
      <c r="A21" s="42" t="s">
        <v>56</v>
      </c>
      <c r="B21" s="2">
        <v>1.93</v>
      </c>
      <c r="C21" s="2">
        <v>2.95</v>
      </c>
      <c r="D21" s="2">
        <v>91.8</v>
      </c>
      <c r="E21" s="29" t="s">
        <v>276</v>
      </c>
      <c r="F21" s="34"/>
      <c r="H21" s="42" t="s">
        <v>56</v>
      </c>
      <c r="I21" s="2">
        <v>1.93</v>
      </c>
      <c r="J21" s="2">
        <v>2.95</v>
      </c>
      <c r="K21" s="2">
        <v>91.8</v>
      </c>
      <c r="L21" s="295" t="s">
        <v>276</v>
      </c>
      <c r="N21" s="40" t="s">
        <v>108</v>
      </c>
      <c r="O21" s="28">
        <v>1.91</v>
      </c>
      <c r="P21" s="28">
        <v>2.3199999999999998</v>
      </c>
      <c r="Q21" s="28">
        <v>33</v>
      </c>
      <c r="R21" s="295" t="s">
        <v>276</v>
      </c>
      <c r="T21" s="42" t="s">
        <v>159</v>
      </c>
      <c r="U21" s="2">
        <v>1.96</v>
      </c>
      <c r="V21" s="2">
        <v>2.34</v>
      </c>
      <c r="W21" s="2">
        <v>146</v>
      </c>
      <c r="X21" s="295" t="s">
        <v>276</v>
      </c>
      <c r="Z21" s="40" t="s">
        <v>211</v>
      </c>
      <c r="AA21" s="28">
        <v>1.99</v>
      </c>
      <c r="AB21" s="28">
        <v>2.39</v>
      </c>
      <c r="AC21" s="2">
        <v>96.8</v>
      </c>
      <c r="AD21" s="295" t="s">
        <v>276</v>
      </c>
      <c r="AF21" s="40" t="s">
        <v>261</v>
      </c>
      <c r="AG21" s="28">
        <v>1.94</v>
      </c>
      <c r="AH21" s="28">
        <v>2.2799999999999998</v>
      </c>
      <c r="AI21" s="28">
        <v>144</v>
      </c>
      <c r="AJ21" s="295" t="s">
        <v>276</v>
      </c>
    </row>
    <row r="22" spans="1:36">
      <c r="A22" s="40" t="s">
        <v>58</v>
      </c>
      <c r="B22" s="28">
        <v>1.89</v>
      </c>
      <c r="C22" s="28">
        <v>2.2599999999999998</v>
      </c>
      <c r="D22" s="28">
        <v>171</v>
      </c>
      <c r="E22" s="29" t="s">
        <v>276</v>
      </c>
      <c r="F22" s="283"/>
      <c r="H22" s="40" t="s">
        <v>58</v>
      </c>
      <c r="I22" s="28">
        <v>1.89</v>
      </c>
      <c r="J22" s="28">
        <v>2.2599999999999998</v>
      </c>
      <c r="K22" s="28">
        <v>171</v>
      </c>
      <c r="L22" s="295" t="s">
        <v>276</v>
      </c>
      <c r="N22" s="40" t="s">
        <v>110</v>
      </c>
      <c r="O22" s="28">
        <v>1.89</v>
      </c>
      <c r="P22" s="28">
        <v>2.4</v>
      </c>
      <c r="Q22" s="28">
        <v>35.4</v>
      </c>
      <c r="R22" s="295" t="s">
        <v>276</v>
      </c>
      <c r="T22" s="40" t="s">
        <v>161</v>
      </c>
      <c r="U22" s="28">
        <v>1.99</v>
      </c>
      <c r="V22" s="28">
        <v>2.35</v>
      </c>
      <c r="W22" s="28">
        <v>109</v>
      </c>
      <c r="X22" s="295" t="s">
        <v>276</v>
      </c>
      <c r="Z22" s="40" t="s">
        <v>213</v>
      </c>
      <c r="AA22" s="28">
        <v>1.95</v>
      </c>
      <c r="AB22" s="28">
        <v>2.3199999999999998</v>
      </c>
      <c r="AC22" s="28">
        <v>96</v>
      </c>
      <c r="AD22" s="295" t="s">
        <v>276</v>
      </c>
      <c r="AF22" s="40" t="s">
        <v>263</v>
      </c>
      <c r="AG22" s="28">
        <v>1.95</v>
      </c>
      <c r="AH22" s="28">
        <v>2.2799999999999998</v>
      </c>
      <c r="AI22" s="28">
        <v>404</v>
      </c>
      <c r="AJ22" s="295" t="s">
        <v>276</v>
      </c>
    </row>
    <row r="23" spans="1:36">
      <c r="A23" s="40" t="s">
        <v>61</v>
      </c>
      <c r="B23" s="28">
        <v>1.84</v>
      </c>
      <c r="C23" s="28">
        <v>2.19</v>
      </c>
      <c r="D23" s="28">
        <v>169</v>
      </c>
      <c r="E23" s="29" t="s">
        <v>276</v>
      </c>
      <c r="F23" s="283"/>
      <c r="H23" s="40" t="s">
        <v>61</v>
      </c>
      <c r="I23" s="28">
        <v>1.84</v>
      </c>
      <c r="J23" s="28">
        <v>2.19</v>
      </c>
      <c r="K23" s="28">
        <v>169</v>
      </c>
      <c r="L23" s="295" t="s">
        <v>276</v>
      </c>
      <c r="N23" s="40" t="s">
        <v>112</v>
      </c>
      <c r="O23" s="28">
        <v>1.87</v>
      </c>
      <c r="P23" s="28">
        <v>2.27</v>
      </c>
      <c r="Q23" s="28">
        <v>101</v>
      </c>
      <c r="R23" s="295" t="s">
        <v>276</v>
      </c>
      <c r="T23" s="40" t="s">
        <v>163</v>
      </c>
      <c r="U23" s="28">
        <v>1.95</v>
      </c>
      <c r="V23" s="28">
        <v>2.36</v>
      </c>
      <c r="W23" s="28">
        <v>128</v>
      </c>
      <c r="X23" s="295" t="s">
        <v>276</v>
      </c>
      <c r="Z23" s="40" t="s">
        <v>215</v>
      </c>
      <c r="AA23" s="28">
        <v>1.94</v>
      </c>
      <c r="AB23" s="28">
        <v>2.34</v>
      </c>
      <c r="AC23" s="28">
        <v>66.400000000000006</v>
      </c>
      <c r="AD23" s="295" t="s">
        <v>276</v>
      </c>
      <c r="AF23" s="40" t="s">
        <v>265</v>
      </c>
      <c r="AG23" s="28">
        <v>1.98</v>
      </c>
      <c r="AH23" s="28">
        <v>2.3199999999999998</v>
      </c>
      <c r="AI23" s="28">
        <v>226</v>
      </c>
      <c r="AJ23" s="295" t="s">
        <v>276</v>
      </c>
    </row>
    <row r="24" spans="1:36">
      <c r="A24" s="40" t="s">
        <v>63</v>
      </c>
      <c r="B24" s="28">
        <v>1.82</v>
      </c>
      <c r="C24" s="28">
        <v>2.0499999999999998</v>
      </c>
      <c r="D24" s="28">
        <v>212</v>
      </c>
      <c r="E24" s="29" t="s">
        <v>276</v>
      </c>
      <c r="F24" s="283"/>
      <c r="H24" s="40" t="s">
        <v>63</v>
      </c>
      <c r="I24" s="28">
        <v>1.82</v>
      </c>
      <c r="J24" s="28">
        <v>2.0499999999999998</v>
      </c>
      <c r="K24" s="28">
        <v>212</v>
      </c>
      <c r="L24" s="295" t="s">
        <v>276</v>
      </c>
      <c r="N24" s="40" t="s">
        <v>114</v>
      </c>
      <c r="O24" s="28">
        <v>1.92</v>
      </c>
      <c r="P24" s="28">
        <v>2.36</v>
      </c>
      <c r="Q24" s="28">
        <v>66.599999999999994</v>
      </c>
      <c r="R24" s="295" t="s">
        <v>276</v>
      </c>
      <c r="T24" s="40" t="s">
        <v>165</v>
      </c>
      <c r="U24" s="28">
        <v>1.94</v>
      </c>
      <c r="V24" s="28">
        <v>2.34</v>
      </c>
      <c r="W24" s="28">
        <v>278</v>
      </c>
      <c r="X24" s="295" t="s">
        <v>276</v>
      </c>
      <c r="Z24" s="40" t="s">
        <v>217</v>
      </c>
      <c r="AA24" s="28">
        <v>1.96</v>
      </c>
      <c r="AB24" s="28">
        <v>2.33</v>
      </c>
      <c r="AC24" s="28">
        <v>132</v>
      </c>
      <c r="AD24" s="295" t="s">
        <v>276</v>
      </c>
      <c r="AF24" s="40" t="s">
        <v>267</v>
      </c>
      <c r="AG24" s="28">
        <v>1.92</v>
      </c>
      <c r="AH24" s="28">
        <v>2.2799999999999998</v>
      </c>
      <c r="AI24" s="28">
        <v>236</v>
      </c>
      <c r="AJ24" s="295" t="s">
        <v>276</v>
      </c>
    </row>
    <row r="25" spans="1:36" ht="17" thickBot="1">
      <c r="A25" s="43" t="s">
        <v>65</v>
      </c>
      <c r="B25" s="30">
        <v>1.83</v>
      </c>
      <c r="C25" s="30">
        <v>2.21</v>
      </c>
      <c r="D25" s="30">
        <v>232</v>
      </c>
      <c r="E25" s="31" t="s">
        <v>276</v>
      </c>
      <c r="F25" s="284"/>
      <c r="H25" s="299" t="s">
        <v>65</v>
      </c>
      <c r="I25" s="35">
        <v>1.83</v>
      </c>
      <c r="J25" s="35">
        <v>2.21</v>
      </c>
      <c r="K25" s="35">
        <v>232</v>
      </c>
      <c r="L25" s="297" t="s">
        <v>276</v>
      </c>
      <c r="N25" s="45" t="s">
        <v>116</v>
      </c>
      <c r="O25" s="35">
        <v>1.85</v>
      </c>
      <c r="P25" s="35">
        <v>2.2799999999999998</v>
      </c>
      <c r="Q25" s="35">
        <v>46</v>
      </c>
      <c r="R25" s="297" t="s">
        <v>276</v>
      </c>
      <c r="T25" s="299" t="s">
        <v>168</v>
      </c>
      <c r="U25" s="35">
        <v>1.93</v>
      </c>
      <c r="V25" s="35">
        <v>2.29</v>
      </c>
      <c r="W25" s="35">
        <v>284</v>
      </c>
      <c r="X25" s="297" t="s">
        <v>276</v>
      </c>
      <c r="Z25" s="45" t="s">
        <v>219</v>
      </c>
      <c r="AA25" s="35">
        <v>1.95</v>
      </c>
      <c r="AB25" s="35">
        <v>2.39</v>
      </c>
      <c r="AC25" s="35">
        <v>141</v>
      </c>
      <c r="AD25" s="297" t="s">
        <v>276</v>
      </c>
      <c r="AF25" s="45" t="s">
        <v>269</v>
      </c>
      <c r="AG25" s="35">
        <v>1.92</v>
      </c>
      <c r="AH25" s="35">
        <v>2.29</v>
      </c>
      <c r="AI25" s="35">
        <v>264</v>
      </c>
      <c r="AJ25" s="297" t="s">
        <v>276</v>
      </c>
    </row>
    <row r="26" spans="1:36">
      <c r="A26" s="44" t="s">
        <v>67</v>
      </c>
      <c r="B26" s="32">
        <v>1.94</v>
      </c>
      <c r="C26" s="32">
        <v>2.4</v>
      </c>
      <c r="D26" s="32">
        <v>43.2</v>
      </c>
      <c r="E26" s="290" t="s">
        <v>276</v>
      </c>
      <c r="F26" s="282"/>
    </row>
    <row r="27" spans="1:36">
      <c r="A27" s="40" t="s">
        <v>69</v>
      </c>
      <c r="B27" s="28">
        <v>1.96</v>
      </c>
      <c r="C27" s="28">
        <v>2.34</v>
      </c>
      <c r="D27" s="28">
        <v>129</v>
      </c>
      <c r="E27" s="29" t="s">
        <v>276</v>
      </c>
      <c r="F27" s="283"/>
    </row>
    <row r="28" spans="1:36">
      <c r="A28" s="42" t="s">
        <v>71</v>
      </c>
      <c r="B28" s="2">
        <v>1.92</v>
      </c>
      <c r="C28" s="2">
        <v>2.3199999999999998</v>
      </c>
      <c r="D28" s="2">
        <v>95.6</v>
      </c>
      <c r="E28" s="29" t="s">
        <v>276</v>
      </c>
      <c r="F28" s="34"/>
    </row>
    <row r="29" spans="1:36">
      <c r="A29" s="40" t="s">
        <v>73</v>
      </c>
      <c r="B29" s="28">
        <v>1.92</v>
      </c>
      <c r="C29" s="28">
        <v>2.27</v>
      </c>
      <c r="D29" s="28">
        <v>131</v>
      </c>
      <c r="E29" s="29" t="s">
        <v>276</v>
      </c>
      <c r="F29" s="283"/>
    </row>
    <row r="30" spans="1:36">
      <c r="A30" s="40" t="s">
        <v>75</v>
      </c>
      <c r="B30" s="28">
        <v>1.93</v>
      </c>
      <c r="C30" s="28">
        <v>2.35</v>
      </c>
      <c r="D30" s="28">
        <v>76.2</v>
      </c>
      <c r="E30" s="29" t="s">
        <v>276</v>
      </c>
      <c r="F30" s="283"/>
    </row>
    <row r="31" spans="1:36">
      <c r="A31" s="41" t="s">
        <v>77</v>
      </c>
      <c r="B31" s="28">
        <v>1.93</v>
      </c>
      <c r="C31" s="28">
        <v>2.31</v>
      </c>
      <c r="D31" s="28">
        <v>129</v>
      </c>
      <c r="E31" s="29" t="s">
        <v>276</v>
      </c>
      <c r="F31" s="283"/>
    </row>
    <row r="32" spans="1:36">
      <c r="A32" s="40" t="s">
        <v>79</v>
      </c>
      <c r="B32" s="28">
        <v>1.91</v>
      </c>
      <c r="C32" s="28">
        <v>2.36</v>
      </c>
      <c r="D32">
        <v>53.8</v>
      </c>
      <c r="E32" s="29" t="s">
        <v>276</v>
      </c>
      <c r="F32" s="34"/>
    </row>
    <row r="33" spans="1:6">
      <c r="A33" s="40" t="s">
        <v>83</v>
      </c>
      <c r="B33" s="28">
        <v>1.91</v>
      </c>
      <c r="C33" s="28">
        <v>2.31</v>
      </c>
      <c r="D33">
        <v>54.8</v>
      </c>
      <c r="E33" s="29" t="s">
        <v>276</v>
      </c>
      <c r="F33" s="34"/>
    </row>
    <row r="34" spans="1:6">
      <c r="A34" s="40" t="s">
        <v>85</v>
      </c>
      <c r="B34" s="28">
        <v>1.89</v>
      </c>
      <c r="C34" s="28">
        <v>2.27</v>
      </c>
      <c r="D34" s="28">
        <v>62.2</v>
      </c>
      <c r="E34" s="29" t="s">
        <v>276</v>
      </c>
      <c r="F34" s="283"/>
    </row>
    <row r="35" spans="1:6">
      <c r="A35" s="40" t="s">
        <v>87</v>
      </c>
      <c r="B35" s="28">
        <v>1.9</v>
      </c>
      <c r="C35" s="28">
        <v>2.35</v>
      </c>
      <c r="D35" s="28">
        <v>77.400000000000006</v>
      </c>
      <c r="E35" s="29" t="s">
        <v>276</v>
      </c>
      <c r="F35" s="283"/>
    </row>
    <row r="36" spans="1:6">
      <c r="A36" s="40" t="s">
        <v>89</v>
      </c>
      <c r="B36" s="28">
        <v>1.88</v>
      </c>
      <c r="C36" s="28">
        <v>2.31</v>
      </c>
      <c r="D36" s="28">
        <v>53</v>
      </c>
      <c r="E36" s="29" t="s">
        <v>276</v>
      </c>
      <c r="F36" s="283"/>
    </row>
    <row r="37" spans="1:6">
      <c r="A37" s="40" t="s">
        <v>91</v>
      </c>
      <c r="B37" s="28">
        <v>1.93</v>
      </c>
      <c r="C37" s="28">
        <v>2.35</v>
      </c>
      <c r="D37" s="28">
        <v>43.8</v>
      </c>
      <c r="E37" s="29" t="s">
        <v>276</v>
      </c>
      <c r="F37" s="283"/>
    </row>
    <row r="38" spans="1:6">
      <c r="A38" s="40" t="s">
        <v>93</v>
      </c>
      <c r="B38" s="28">
        <v>1.88</v>
      </c>
      <c r="C38" s="28">
        <v>2.29</v>
      </c>
      <c r="D38" s="28">
        <v>83.2</v>
      </c>
      <c r="E38" s="29" t="s">
        <v>276</v>
      </c>
      <c r="F38" s="283"/>
    </row>
    <row r="39" spans="1:6">
      <c r="A39" s="40" t="s">
        <v>95</v>
      </c>
      <c r="B39" s="28">
        <v>1.91</v>
      </c>
      <c r="C39" s="28">
        <v>2.35</v>
      </c>
      <c r="D39" s="28">
        <v>72</v>
      </c>
      <c r="E39" s="29" t="s">
        <v>276</v>
      </c>
      <c r="F39" s="283"/>
    </row>
    <row r="40" spans="1:6">
      <c r="A40" s="40" t="s">
        <v>97</v>
      </c>
      <c r="B40" s="28">
        <v>1.91</v>
      </c>
      <c r="C40" s="28">
        <v>2.31</v>
      </c>
      <c r="D40" s="28">
        <v>31</v>
      </c>
      <c r="E40" s="29" t="s">
        <v>276</v>
      </c>
      <c r="F40" s="283"/>
    </row>
    <row r="41" spans="1:6">
      <c r="A41" s="42" t="s">
        <v>99</v>
      </c>
      <c r="B41" s="28">
        <v>1.9</v>
      </c>
      <c r="C41" s="28">
        <v>2.35</v>
      </c>
      <c r="D41">
        <v>95.2</v>
      </c>
      <c r="E41" s="29" t="s">
        <v>276</v>
      </c>
      <c r="F41" s="34"/>
    </row>
    <row r="42" spans="1:6">
      <c r="A42" s="40" t="s">
        <v>101</v>
      </c>
      <c r="B42" s="28">
        <v>1.9</v>
      </c>
      <c r="C42" s="28">
        <v>2.3199999999999998</v>
      </c>
      <c r="D42" s="28">
        <v>49.6</v>
      </c>
      <c r="E42" s="29" t="s">
        <v>276</v>
      </c>
      <c r="F42" s="283"/>
    </row>
    <row r="43" spans="1:6">
      <c r="A43" s="40" t="s">
        <v>104</v>
      </c>
      <c r="B43" s="28">
        <v>1.86</v>
      </c>
      <c r="C43" s="28">
        <v>2.3199999999999998</v>
      </c>
      <c r="D43" s="28">
        <v>66.8</v>
      </c>
      <c r="E43" s="29" t="s">
        <v>276</v>
      </c>
      <c r="F43" s="283"/>
    </row>
    <row r="44" spans="1:6">
      <c r="A44" s="40" t="s">
        <v>106</v>
      </c>
      <c r="B44" s="28">
        <v>1.86</v>
      </c>
      <c r="C44" s="28">
        <v>2.29</v>
      </c>
      <c r="D44" s="28">
        <v>147</v>
      </c>
      <c r="E44" s="29" t="s">
        <v>276</v>
      </c>
      <c r="F44" s="283"/>
    </row>
    <row r="45" spans="1:6">
      <c r="A45" s="40" t="s">
        <v>108</v>
      </c>
      <c r="B45" s="28">
        <v>1.91</v>
      </c>
      <c r="C45" s="28">
        <v>2.3199999999999998</v>
      </c>
      <c r="D45" s="28">
        <v>33</v>
      </c>
      <c r="E45" s="29" t="s">
        <v>276</v>
      </c>
      <c r="F45" s="283"/>
    </row>
    <row r="46" spans="1:6">
      <c r="A46" s="40" t="s">
        <v>110</v>
      </c>
      <c r="B46" s="28">
        <v>1.89</v>
      </c>
      <c r="C46" s="28">
        <v>2.4</v>
      </c>
      <c r="D46" s="28">
        <v>35.4</v>
      </c>
      <c r="E46" s="29" t="s">
        <v>276</v>
      </c>
      <c r="F46" s="283"/>
    </row>
    <row r="47" spans="1:6">
      <c r="A47" s="40" t="s">
        <v>112</v>
      </c>
      <c r="B47" s="28">
        <v>1.87</v>
      </c>
      <c r="C47" s="28">
        <v>2.27</v>
      </c>
      <c r="D47" s="28">
        <v>101</v>
      </c>
      <c r="E47" s="29" t="s">
        <v>276</v>
      </c>
      <c r="F47" s="283"/>
    </row>
    <row r="48" spans="1:6">
      <c r="A48" s="40" t="s">
        <v>114</v>
      </c>
      <c r="B48" s="28">
        <v>1.92</v>
      </c>
      <c r="C48" s="28">
        <v>2.36</v>
      </c>
      <c r="D48" s="28">
        <v>66.599999999999994</v>
      </c>
      <c r="E48" s="29" t="s">
        <v>276</v>
      </c>
      <c r="F48" s="283"/>
    </row>
    <row r="49" spans="1:6" ht="17" thickBot="1">
      <c r="A49" s="45" t="s">
        <v>116</v>
      </c>
      <c r="B49" s="35">
        <v>1.85</v>
      </c>
      <c r="C49" s="35">
        <v>2.2799999999999998</v>
      </c>
      <c r="D49" s="35">
        <v>46</v>
      </c>
      <c r="E49" s="291" t="s">
        <v>276</v>
      </c>
      <c r="F49" s="284"/>
    </row>
    <row r="50" spans="1:6">
      <c r="A50" s="39" t="s">
        <v>118</v>
      </c>
      <c r="B50" s="25">
        <v>1.93</v>
      </c>
      <c r="C50" s="25">
        <v>2.33</v>
      </c>
      <c r="D50" s="25">
        <v>76.400000000000006</v>
      </c>
      <c r="E50" s="26" t="s">
        <v>276</v>
      </c>
      <c r="F50" s="285"/>
    </row>
    <row r="51" spans="1:6">
      <c r="A51" s="40" t="s">
        <v>120</v>
      </c>
      <c r="B51" s="28">
        <v>1.93</v>
      </c>
      <c r="C51" s="28">
        <v>2.33</v>
      </c>
      <c r="D51" s="28">
        <v>34.200000000000003</v>
      </c>
      <c r="E51" s="29" t="s">
        <v>276</v>
      </c>
      <c r="F51" s="283"/>
    </row>
    <row r="52" spans="1:6">
      <c r="A52" s="41" t="s">
        <v>122</v>
      </c>
      <c r="B52" s="2">
        <v>1.95</v>
      </c>
      <c r="C52" s="2">
        <v>2.27</v>
      </c>
      <c r="D52">
        <v>99</v>
      </c>
      <c r="E52" s="29" t="s">
        <v>276</v>
      </c>
      <c r="F52" s="34"/>
    </row>
    <row r="53" spans="1:6">
      <c r="A53" s="40" t="s">
        <v>125</v>
      </c>
      <c r="B53" s="28">
        <v>1.94</v>
      </c>
      <c r="C53" s="28">
        <v>2.2599999999999998</v>
      </c>
      <c r="D53" s="28">
        <v>152</v>
      </c>
      <c r="E53" s="29" t="s">
        <v>276</v>
      </c>
      <c r="F53" s="283"/>
    </row>
    <row r="54" spans="1:6">
      <c r="A54" s="40" t="s">
        <v>127</v>
      </c>
      <c r="B54" s="28">
        <v>1.99</v>
      </c>
      <c r="C54" s="28">
        <v>2.31</v>
      </c>
      <c r="D54" s="28">
        <v>146</v>
      </c>
      <c r="E54" s="29" t="s">
        <v>276</v>
      </c>
      <c r="F54" s="283"/>
    </row>
    <row r="55" spans="1:6">
      <c r="A55" s="40" t="s">
        <v>129</v>
      </c>
      <c r="B55" s="28">
        <v>1.94</v>
      </c>
      <c r="C55" s="28">
        <v>2.2799999999999998</v>
      </c>
      <c r="D55" s="28">
        <v>85.4</v>
      </c>
      <c r="E55" s="29" t="s">
        <v>276</v>
      </c>
      <c r="F55" s="283"/>
    </row>
    <row r="56" spans="1:6">
      <c r="A56" s="40" t="s">
        <v>131</v>
      </c>
      <c r="B56" s="28">
        <v>1.91</v>
      </c>
      <c r="C56" s="28">
        <v>2.3199999999999998</v>
      </c>
      <c r="D56" s="28">
        <v>109</v>
      </c>
      <c r="E56" s="29" t="s">
        <v>276</v>
      </c>
      <c r="F56" s="283"/>
    </row>
    <row r="57" spans="1:6">
      <c r="A57" s="40" t="s">
        <v>133</v>
      </c>
      <c r="B57" s="28">
        <v>1.98</v>
      </c>
      <c r="C57" s="28">
        <v>2.36</v>
      </c>
      <c r="D57" s="28">
        <v>78.2</v>
      </c>
      <c r="E57" s="29" t="s">
        <v>276</v>
      </c>
      <c r="F57" s="283"/>
    </row>
    <row r="58" spans="1:6">
      <c r="A58" s="40" t="s">
        <v>135</v>
      </c>
      <c r="B58" s="28">
        <v>1.93</v>
      </c>
      <c r="C58" s="28">
        <v>2.35</v>
      </c>
      <c r="D58" s="28">
        <v>34.4</v>
      </c>
      <c r="E58" s="29" t="s">
        <v>276</v>
      </c>
      <c r="F58" s="283"/>
    </row>
    <row r="59" spans="1:6">
      <c r="A59" s="40" t="s">
        <v>137</v>
      </c>
      <c r="B59" s="28">
        <v>1.94</v>
      </c>
      <c r="C59" s="28">
        <v>2.31</v>
      </c>
      <c r="D59" s="28">
        <v>85.8</v>
      </c>
      <c r="E59" s="29" t="s">
        <v>276</v>
      </c>
      <c r="F59" s="283"/>
    </row>
    <row r="60" spans="1:6">
      <c r="A60" s="40" t="s">
        <v>139</v>
      </c>
      <c r="B60" s="28">
        <v>1.93</v>
      </c>
      <c r="C60" s="28">
        <v>2.2999999999999998</v>
      </c>
      <c r="D60" s="28">
        <v>74.599999999999994</v>
      </c>
      <c r="E60" s="29" t="s">
        <v>276</v>
      </c>
      <c r="F60" s="283"/>
    </row>
    <row r="61" spans="1:6">
      <c r="A61" s="40" t="s">
        <v>141</v>
      </c>
      <c r="B61" s="28">
        <v>1.93</v>
      </c>
      <c r="C61" s="28">
        <v>2.2999999999999998</v>
      </c>
      <c r="D61" s="28">
        <v>157</v>
      </c>
      <c r="E61" s="29" t="s">
        <v>276</v>
      </c>
      <c r="F61" s="283"/>
    </row>
    <row r="62" spans="1:6">
      <c r="A62" s="40" t="s">
        <v>143</v>
      </c>
      <c r="B62" s="28">
        <v>1.97</v>
      </c>
      <c r="C62" s="28">
        <v>2.4</v>
      </c>
      <c r="D62" s="28">
        <v>122</v>
      </c>
      <c r="E62" s="29" t="s">
        <v>276</v>
      </c>
      <c r="F62" s="283"/>
    </row>
    <row r="63" spans="1:6">
      <c r="A63" s="40" t="s">
        <v>147</v>
      </c>
      <c r="B63" s="28">
        <v>1.95</v>
      </c>
      <c r="C63" s="28">
        <v>2.33</v>
      </c>
      <c r="D63" s="28">
        <v>114</v>
      </c>
      <c r="E63" s="29" t="s">
        <v>276</v>
      </c>
      <c r="F63" s="283"/>
    </row>
    <row r="64" spans="1:6">
      <c r="A64" s="40" t="s">
        <v>149</v>
      </c>
      <c r="B64" s="28">
        <v>1.96</v>
      </c>
      <c r="C64" s="28">
        <v>2.38</v>
      </c>
      <c r="D64" s="28">
        <v>120</v>
      </c>
      <c r="E64" s="29" t="s">
        <v>276</v>
      </c>
      <c r="F64" s="283"/>
    </row>
    <row r="65" spans="1:6">
      <c r="A65" s="40" t="s">
        <v>151</v>
      </c>
      <c r="B65" s="28">
        <v>1.97</v>
      </c>
      <c r="C65" s="28">
        <v>2.38</v>
      </c>
      <c r="D65" s="28">
        <v>131</v>
      </c>
      <c r="E65" s="29" t="s">
        <v>276</v>
      </c>
      <c r="F65" s="283"/>
    </row>
    <row r="66" spans="1:6">
      <c r="A66" s="40" t="s">
        <v>153</v>
      </c>
      <c r="B66" s="28">
        <v>1.93</v>
      </c>
      <c r="C66" s="28">
        <v>2.31</v>
      </c>
      <c r="D66" s="28">
        <v>154</v>
      </c>
      <c r="E66" s="29" t="s">
        <v>276</v>
      </c>
      <c r="F66" s="283"/>
    </row>
    <row r="67" spans="1:6">
      <c r="A67" s="40" t="s">
        <v>155</v>
      </c>
      <c r="B67" s="28">
        <v>1.94</v>
      </c>
      <c r="C67" s="28">
        <v>2.34</v>
      </c>
      <c r="D67" s="28">
        <v>146</v>
      </c>
      <c r="E67" s="29" t="s">
        <v>276</v>
      </c>
      <c r="F67" s="283"/>
    </row>
    <row r="68" spans="1:6">
      <c r="A68" s="40" t="s">
        <v>157</v>
      </c>
      <c r="B68" s="28">
        <v>1.96</v>
      </c>
      <c r="C68" s="28">
        <v>2.33</v>
      </c>
      <c r="D68" s="28">
        <v>190</v>
      </c>
      <c r="E68" s="29" t="s">
        <v>276</v>
      </c>
      <c r="F68" s="283"/>
    </row>
    <row r="69" spans="1:6">
      <c r="A69" s="40" t="s">
        <v>159</v>
      </c>
      <c r="B69" s="28">
        <v>1.96</v>
      </c>
      <c r="C69" s="28">
        <v>2.34</v>
      </c>
      <c r="D69" s="28">
        <v>146</v>
      </c>
      <c r="E69" s="29" t="s">
        <v>276</v>
      </c>
      <c r="F69" s="283"/>
    </row>
    <row r="70" spans="1:6">
      <c r="A70" s="40" t="s">
        <v>161</v>
      </c>
      <c r="B70" s="28">
        <v>1.99</v>
      </c>
      <c r="C70" s="28">
        <v>2.35</v>
      </c>
      <c r="D70" s="28">
        <v>109</v>
      </c>
      <c r="E70" s="29" t="s">
        <v>276</v>
      </c>
      <c r="F70" s="283"/>
    </row>
    <row r="71" spans="1:6">
      <c r="A71" s="40" t="s">
        <v>163</v>
      </c>
      <c r="B71" s="28">
        <v>1.95</v>
      </c>
      <c r="C71" s="28">
        <v>2.36</v>
      </c>
      <c r="D71" s="28">
        <v>128</v>
      </c>
      <c r="E71" s="29" t="s">
        <v>276</v>
      </c>
      <c r="F71" s="283"/>
    </row>
    <row r="72" spans="1:6">
      <c r="A72" s="40" t="s">
        <v>165</v>
      </c>
      <c r="B72" s="28">
        <v>1.94</v>
      </c>
      <c r="C72" s="28">
        <v>2.34</v>
      </c>
      <c r="D72" s="28">
        <v>278</v>
      </c>
      <c r="E72" s="29" t="s">
        <v>276</v>
      </c>
      <c r="F72" s="283"/>
    </row>
    <row r="73" spans="1:6" ht="17" thickBot="1">
      <c r="A73" s="45" t="s">
        <v>168</v>
      </c>
      <c r="B73" s="35">
        <v>1.93</v>
      </c>
      <c r="C73" s="35">
        <v>2.29</v>
      </c>
      <c r="D73" s="35">
        <v>284</v>
      </c>
      <c r="E73" s="291" t="s">
        <v>276</v>
      </c>
      <c r="F73" s="284"/>
    </row>
    <row r="74" spans="1:6">
      <c r="A74" s="39" t="s">
        <v>170</v>
      </c>
      <c r="B74" s="25">
        <v>1.94</v>
      </c>
      <c r="C74" s="25">
        <v>2.35</v>
      </c>
      <c r="D74" s="25">
        <v>130</v>
      </c>
      <c r="E74" s="26" t="s">
        <v>276</v>
      </c>
      <c r="F74" s="285"/>
    </row>
    <row r="75" spans="1:6">
      <c r="A75" s="40" t="s">
        <v>172</v>
      </c>
      <c r="B75" s="28">
        <v>1.97</v>
      </c>
      <c r="C75" s="28">
        <v>2.3199999999999998</v>
      </c>
      <c r="D75" s="28">
        <v>99.6</v>
      </c>
      <c r="E75" s="29" t="s">
        <v>276</v>
      </c>
      <c r="F75" s="283"/>
    </row>
    <row r="76" spans="1:6">
      <c r="A76" s="40" t="s">
        <v>174</v>
      </c>
      <c r="B76" s="28">
        <v>1.94</v>
      </c>
      <c r="C76" s="28">
        <v>2.35</v>
      </c>
      <c r="D76" s="28">
        <v>115</v>
      </c>
      <c r="E76" s="29" t="s">
        <v>276</v>
      </c>
      <c r="F76" s="283"/>
    </row>
    <row r="77" spans="1:6">
      <c r="A77" s="40" t="s">
        <v>176</v>
      </c>
      <c r="B77" s="28">
        <v>1.95</v>
      </c>
      <c r="C77" s="28">
        <v>2.36</v>
      </c>
      <c r="D77" s="28">
        <v>123</v>
      </c>
      <c r="E77" s="29" t="s">
        <v>276</v>
      </c>
      <c r="F77" s="283"/>
    </row>
    <row r="78" spans="1:6">
      <c r="A78" s="40" t="s">
        <v>178</v>
      </c>
      <c r="B78" s="28">
        <v>1.94</v>
      </c>
      <c r="C78" s="28">
        <v>2.35</v>
      </c>
      <c r="D78" s="28">
        <v>159</v>
      </c>
      <c r="E78" s="29" t="s">
        <v>276</v>
      </c>
      <c r="F78" s="283"/>
    </row>
    <row r="79" spans="1:6">
      <c r="A79" s="40" t="s">
        <v>180</v>
      </c>
      <c r="B79" s="28">
        <v>1.94</v>
      </c>
      <c r="C79" s="28">
        <v>2.33</v>
      </c>
      <c r="D79" s="28">
        <v>116</v>
      </c>
      <c r="E79" s="29" t="s">
        <v>276</v>
      </c>
      <c r="F79" s="283"/>
    </row>
    <row r="80" spans="1:6">
      <c r="A80" s="40" t="s">
        <v>182</v>
      </c>
      <c r="B80" s="28">
        <v>1.96</v>
      </c>
      <c r="C80" s="28">
        <v>2.36</v>
      </c>
      <c r="D80" s="28">
        <v>121</v>
      </c>
      <c r="E80" s="29" t="s">
        <v>276</v>
      </c>
      <c r="F80" s="283"/>
    </row>
    <row r="81" spans="1:6">
      <c r="A81" s="40" t="s">
        <v>184</v>
      </c>
      <c r="B81" s="28">
        <v>1.95</v>
      </c>
      <c r="C81" s="28">
        <v>2.34</v>
      </c>
      <c r="D81" s="28">
        <v>172</v>
      </c>
      <c r="E81" s="29" t="s">
        <v>276</v>
      </c>
      <c r="F81" s="283"/>
    </row>
    <row r="82" spans="1:6">
      <c r="A82" s="40" t="s">
        <v>186</v>
      </c>
      <c r="B82" s="28">
        <v>1.95</v>
      </c>
      <c r="C82" s="28">
        <v>2.36</v>
      </c>
      <c r="D82" s="28">
        <v>88.8</v>
      </c>
      <c r="E82" s="29" t="s">
        <v>276</v>
      </c>
      <c r="F82" s="283"/>
    </row>
    <row r="83" spans="1:6">
      <c r="A83" s="40" t="s">
        <v>189</v>
      </c>
      <c r="B83" s="28">
        <v>1.96</v>
      </c>
      <c r="C83" s="28">
        <v>2.23</v>
      </c>
      <c r="D83" s="28">
        <v>193</v>
      </c>
      <c r="E83" s="29" t="s">
        <v>276</v>
      </c>
      <c r="F83" s="283"/>
    </row>
    <row r="84" spans="1:6">
      <c r="A84" s="40" t="s">
        <v>191</v>
      </c>
      <c r="B84" s="28">
        <v>1.94</v>
      </c>
      <c r="C84" s="28">
        <v>2.33</v>
      </c>
      <c r="D84" s="28">
        <v>136</v>
      </c>
      <c r="E84" s="29" t="s">
        <v>276</v>
      </c>
      <c r="F84" s="283"/>
    </row>
    <row r="85" spans="1:6">
      <c r="A85" s="40" t="s">
        <v>193</v>
      </c>
      <c r="B85" s="28">
        <v>1.91</v>
      </c>
      <c r="C85" s="28">
        <v>2.2999999999999998</v>
      </c>
      <c r="D85" s="28">
        <v>226</v>
      </c>
      <c r="E85" s="29" t="s">
        <v>276</v>
      </c>
      <c r="F85" s="283"/>
    </row>
    <row r="86" spans="1:6">
      <c r="A86" s="40" t="s">
        <v>195</v>
      </c>
      <c r="B86" s="28">
        <v>1.95</v>
      </c>
      <c r="C86" s="28">
        <v>2.36</v>
      </c>
      <c r="D86" s="28">
        <v>93.6</v>
      </c>
      <c r="E86" s="29" t="s">
        <v>276</v>
      </c>
      <c r="F86" s="283"/>
    </row>
    <row r="87" spans="1:6">
      <c r="A87" s="40" t="s">
        <v>197</v>
      </c>
      <c r="B87" s="28">
        <v>1.95</v>
      </c>
      <c r="C87" s="28">
        <v>2.36</v>
      </c>
      <c r="D87" s="28">
        <v>100</v>
      </c>
      <c r="E87" s="29" t="s">
        <v>276</v>
      </c>
      <c r="F87" s="283"/>
    </row>
    <row r="88" spans="1:6">
      <c r="A88" s="40" t="s">
        <v>199</v>
      </c>
      <c r="B88" s="28">
        <v>1.98</v>
      </c>
      <c r="C88" s="28">
        <v>2.31</v>
      </c>
      <c r="D88" s="28">
        <v>151</v>
      </c>
      <c r="E88" s="29" t="s">
        <v>276</v>
      </c>
      <c r="F88" s="283"/>
    </row>
    <row r="89" spans="1:6">
      <c r="A89" s="40" t="s">
        <v>201</v>
      </c>
      <c r="B89" s="28">
        <v>1.94</v>
      </c>
      <c r="C89" s="28">
        <v>2.34</v>
      </c>
      <c r="D89" s="28">
        <v>141</v>
      </c>
      <c r="E89" s="29" t="s">
        <v>276</v>
      </c>
      <c r="F89" s="283"/>
    </row>
    <row r="90" spans="1:6">
      <c r="A90" s="40" t="s">
        <v>203</v>
      </c>
      <c r="B90" s="28">
        <v>1.99</v>
      </c>
      <c r="C90" s="28">
        <v>2.36</v>
      </c>
      <c r="D90" s="28">
        <v>106</v>
      </c>
      <c r="E90" s="29" t="s">
        <v>276</v>
      </c>
      <c r="F90" s="283"/>
    </row>
    <row r="91" spans="1:6">
      <c r="A91" s="40" t="s">
        <v>205</v>
      </c>
      <c r="B91" s="28">
        <v>1.96</v>
      </c>
      <c r="C91" s="28">
        <v>2.35</v>
      </c>
      <c r="D91" s="28">
        <v>137</v>
      </c>
      <c r="E91" s="29" t="s">
        <v>276</v>
      </c>
      <c r="F91" s="283"/>
    </row>
    <row r="92" spans="1:6">
      <c r="A92" s="40" t="s">
        <v>207</v>
      </c>
      <c r="B92" s="28">
        <v>1.96</v>
      </c>
      <c r="C92" s="28">
        <v>2.35</v>
      </c>
      <c r="D92" s="28">
        <v>106</v>
      </c>
      <c r="E92" s="29" t="s">
        <v>276</v>
      </c>
      <c r="F92" s="283"/>
    </row>
    <row r="93" spans="1:6">
      <c r="A93" s="40" t="s">
        <v>211</v>
      </c>
      <c r="B93" s="28">
        <v>1.99</v>
      </c>
      <c r="C93" s="28">
        <v>2.39</v>
      </c>
      <c r="D93" s="28">
        <v>96.8</v>
      </c>
      <c r="E93" s="29" t="s">
        <v>276</v>
      </c>
      <c r="F93" s="283"/>
    </row>
    <row r="94" spans="1:6">
      <c r="A94" s="40" t="s">
        <v>213</v>
      </c>
      <c r="B94" s="28">
        <v>1.95</v>
      </c>
      <c r="C94" s="28">
        <v>2.3199999999999998</v>
      </c>
      <c r="D94" s="28">
        <v>96</v>
      </c>
      <c r="E94" s="29" t="s">
        <v>276</v>
      </c>
      <c r="F94" s="283"/>
    </row>
    <row r="95" spans="1:6">
      <c r="A95" s="40" t="s">
        <v>215</v>
      </c>
      <c r="B95" s="28">
        <v>1.94</v>
      </c>
      <c r="C95" s="28">
        <v>2.34</v>
      </c>
      <c r="D95" s="28">
        <v>66.400000000000006</v>
      </c>
      <c r="E95" s="29" t="s">
        <v>276</v>
      </c>
      <c r="F95" s="283"/>
    </row>
    <row r="96" spans="1:6">
      <c r="A96" s="40" t="s">
        <v>217</v>
      </c>
      <c r="B96" s="28">
        <v>1.96</v>
      </c>
      <c r="C96" s="28">
        <v>2.33</v>
      </c>
      <c r="D96" s="28">
        <v>132</v>
      </c>
      <c r="E96" s="29" t="s">
        <v>276</v>
      </c>
      <c r="F96" s="283"/>
    </row>
    <row r="97" spans="1:6" ht="17" thickBot="1">
      <c r="A97" s="45" t="s">
        <v>219</v>
      </c>
      <c r="B97" s="35">
        <v>1.95</v>
      </c>
      <c r="C97" s="35">
        <v>2.39</v>
      </c>
      <c r="D97" s="35">
        <v>141</v>
      </c>
      <c r="E97" s="291" t="s">
        <v>276</v>
      </c>
      <c r="F97" s="284"/>
    </row>
    <row r="98" spans="1:6">
      <c r="A98" s="39" t="s">
        <v>221</v>
      </c>
      <c r="B98" s="25">
        <v>1.95</v>
      </c>
      <c r="C98" s="25">
        <v>2.35</v>
      </c>
      <c r="D98" s="25">
        <v>85.4</v>
      </c>
      <c r="E98" s="26" t="s">
        <v>276</v>
      </c>
      <c r="F98" s="285"/>
    </row>
    <row r="99" spans="1:6">
      <c r="A99" s="40" t="s">
        <v>223</v>
      </c>
      <c r="B99" s="28">
        <v>1.96</v>
      </c>
      <c r="C99" s="28">
        <v>2.37</v>
      </c>
      <c r="D99" s="28">
        <v>65.599999999999994</v>
      </c>
      <c r="E99" s="29" t="s">
        <v>276</v>
      </c>
      <c r="F99" s="283"/>
    </row>
    <row r="100" spans="1:6">
      <c r="A100" s="40" t="s">
        <v>225</v>
      </c>
      <c r="B100" s="28">
        <v>1.97</v>
      </c>
      <c r="C100" s="28">
        <v>2.36</v>
      </c>
      <c r="D100" s="28">
        <v>117</v>
      </c>
      <c r="E100" s="29" t="s">
        <v>276</v>
      </c>
      <c r="F100" s="283"/>
    </row>
    <row r="101" spans="1:6">
      <c r="A101" s="40" t="s">
        <v>227</v>
      </c>
      <c r="B101" s="28">
        <v>1.95</v>
      </c>
      <c r="C101" s="28">
        <v>2.38</v>
      </c>
      <c r="D101" s="28">
        <v>43.8</v>
      </c>
      <c r="E101" s="29" t="s">
        <v>276</v>
      </c>
      <c r="F101" s="283"/>
    </row>
    <row r="102" spans="1:6">
      <c r="A102" s="40" t="s">
        <v>229</v>
      </c>
      <c r="B102" s="28">
        <v>1.93</v>
      </c>
      <c r="C102" s="28">
        <v>2.33</v>
      </c>
      <c r="D102" s="28">
        <v>129</v>
      </c>
      <c r="E102" s="29" t="s">
        <v>276</v>
      </c>
      <c r="F102" s="283"/>
    </row>
    <row r="103" spans="1:6">
      <c r="A103" s="40" t="s">
        <v>232</v>
      </c>
      <c r="B103" s="28">
        <v>1.93</v>
      </c>
      <c r="C103" s="28">
        <v>2.2999999999999998</v>
      </c>
      <c r="D103" s="28">
        <v>136</v>
      </c>
      <c r="E103" s="29" t="s">
        <v>276</v>
      </c>
      <c r="F103" s="283"/>
    </row>
    <row r="104" spans="1:6">
      <c r="A104" s="40" t="s">
        <v>234</v>
      </c>
      <c r="B104" s="2">
        <v>1.95</v>
      </c>
      <c r="C104" s="2">
        <v>2.3199999999999998</v>
      </c>
      <c r="D104" s="28">
        <v>103</v>
      </c>
      <c r="E104" s="29" t="s">
        <v>276</v>
      </c>
      <c r="F104" s="283"/>
    </row>
    <row r="105" spans="1:6">
      <c r="A105" s="42" t="s">
        <v>236</v>
      </c>
      <c r="B105" s="28">
        <v>1.9</v>
      </c>
      <c r="C105" s="28">
        <v>2.2400000000000002</v>
      </c>
      <c r="D105">
        <v>184</v>
      </c>
      <c r="E105" s="29" t="s">
        <v>276</v>
      </c>
      <c r="F105" s="34"/>
    </row>
    <row r="106" spans="1:6">
      <c r="A106" s="41" t="s">
        <v>238</v>
      </c>
      <c r="B106" s="2">
        <v>1.95</v>
      </c>
      <c r="C106" s="2">
        <v>2.31</v>
      </c>
      <c r="D106" s="28">
        <v>178</v>
      </c>
      <c r="E106" s="29" t="s">
        <v>276</v>
      </c>
      <c r="F106" s="283"/>
    </row>
    <row r="107" spans="1:6">
      <c r="A107" s="42" t="s">
        <v>240</v>
      </c>
      <c r="B107" s="28">
        <v>1.94</v>
      </c>
      <c r="C107" s="28">
        <v>2.3199999999999998</v>
      </c>
      <c r="D107" s="2">
        <v>230</v>
      </c>
      <c r="E107" s="29" t="s">
        <v>276</v>
      </c>
      <c r="F107" s="34"/>
    </row>
    <row r="108" spans="1:6">
      <c r="A108" s="42" t="s">
        <v>242</v>
      </c>
      <c r="B108" s="28">
        <v>1.97</v>
      </c>
      <c r="C108" s="28">
        <v>2.35</v>
      </c>
      <c r="D108" s="2">
        <v>191</v>
      </c>
      <c r="E108" s="29" t="s">
        <v>276</v>
      </c>
      <c r="F108" s="34"/>
    </row>
    <row r="109" spans="1:6">
      <c r="A109" s="41" t="s">
        <v>244</v>
      </c>
      <c r="B109" s="28">
        <v>2</v>
      </c>
      <c r="C109" s="28">
        <v>2.33</v>
      </c>
      <c r="D109" s="28">
        <v>286</v>
      </c>
      <c r="E109" s="29" t="s">
        <v>276</v>
      </c>
      <c r="F109" s="283"/>
    </row>
    <row r="110" spans="1:6">
      <c r="A110" s="40" t="s">
        <v>246</v>
      </c>
      <c r="B110" s="28">
        <v>1.91</v>
      </c>
      <c r="C110" s="28">
        <v>2.34</v>
      </c>
      <c r="D110" s="28">
        <v>258</v>
      </c>
      <c r="E110" s="29" t="s">
        <v>276</v>
      </c>
      <c r="F110" s="283"/>
    </row>
    <row r="111" spans="1:6">
      <c r="A111" s="40" t="s">
        <v>248</v>
      </c>
      <c r="B111" s="28">
        <v>1.92</v>
      </c>
      <c r="C111" s="28">
        <v>2.31</v>
      </c>
      <c r="D111" s="28">
        <v>140</v>
      </c>
      <c r="E111" s="29" t="s">
        <v>276</v>
      </c>
      <c r="F111" s="283"/>
    </row>
    <row r="112" spans="1:6">
      <c r="A112" s="40" t="s">
        <v>250</v>
      </c>
      <c r="B112" s="28">
        <v>1.94</v>
      </c>
      <c r="C112" s="28">
        <v>2.2599999999999998</v>
      </c>
      <c r="D112" s="28">
        <v>210</v>
      </c>
      <c r="E112" s="29" t="s">
        <v>276</v>
      </c>
      <c r="F112" s="283"/>
    </row>
    <row r="113" spans="1:6">
      <c r="A113" s="40" t="s">
        <v>253</v>
      </c>
      <c r="B113" s="28">
        <v>1.91</v>
      </c>
      <c r="C113" s="28">
        <v>2.25</v>
      </c>
      <c r="D113" s="28">
        <v>282</v>
      </c>
      <c r="E113" s="29" t="s">
        <v>276</v>
      </c>
      <c r="F113" s="283"/>
    </row>
    <row r="114" spans="1:6">
      <c r="A114" s="40" t="s">
        <v>255</v>
      </c>
      <c r="B114" s="28">
        <v>1.95</v>
      </c>
      <c r="C114" s="28">
        <v>2.3199999999999998</v>
      </c>
      <c r="D114" s="28">
        <v>107</v>
      </c>
      <c r="E114" s="29" t="s">
        <v>276</v>
      </c>
      <c r="F114" s="283"/>
    </row>
    <row r="115" spans="1:6">
      <c r="A115" s="40" t="s">
        <v>257</v>
      </c>
      <c r="B115" s="2">
        <v>1.9</v>
      </c>
      <c r="C115" s="2">
        <v>2.27</v>
      </c>
      <c r="D115" s="28">
        <v>244</v>
      </c>
      <c r="E115" s="29" t="s">
        <v>276</v>
      </c>
      <c r="F115" s="283"/>
    </row>
    <row r="116" spans="1:6">
      <c r="A116" s="42" t="s">
        <v>259</v>
      </c>
      <c r="B116" s="2">
        <v>1.92</v>
      </c>
      <c r="C116" s="2">
        <v>2.29</v>
      </c>
      <c r="D116" s="2">
        <v>220</v>
      </c>
      <c r="E116" s="29" t="s">
        <v>276</v>
      </c>
      <c r="F116" s="34"/>
    </row>
    <row r="117" spans="1:6">
      <c r="A117" s="41" t="s">
        <v>261</v>
      </c>
      <c r="B117" s="2">
        <v>1.94</v>
      </c>
      <c r="C117" s="2">
        <v>2.2799999999999998</v>
      </c>
      <c r="D117" s="2">
        <v>144</v>
      </c>
      <c r="E117" s="29" t="s">
        <v>276</v>
      </c>
      <c r="F117" s="34"/>
    </row>
    <row r="118" spans="1:6">
      <c r="A118" s="42" t="s">
        <v>263</v>
      </c>
      <c r="B118" s="28">
        <v>1.95</v>
      </c>
      <c r="C118" s="28">
        <v>2.2799999999999998</v>
      </c>
      <c r="D118" s="2">
        <v>404</v>
      </c>
      <c r="E118" s="29" t="s">
        <v>276</v>
      </c>
      <c r="F118" s="34"/>
    </row>
    <row r="119" spans="1:6">
      <c r="A119" s="40" t="s">
        <v>265</v>
      </c>
      <c r="B119" s="28">
        <v>1.98</v>
      </c>
      <c r="C119" s="28">
        <v>2.3199999999999998</v>
      </c>
      <c r="D119" s="28">
        <v>226</v>
      </c>
      <c r="E119" s="29" t="s">
        <v>276</v>
      </c>
      <c r="F119" s="283"/>
    </row>
    <row r="120" spans="1:6">
      <c r="A120" s="40" t="s">
        <v>267</v>
      </c>
      <c r="B120" s="28">
        <v>1.92</v>
      </c>
      <c r="C120" s="28">
        <v>2.2799999999999998</v>
      </c>
      <c r="D120" s="28">
        <v>236</v>
      </c>
      <c r="E120" s="29" t="s">
        <v>276</v>
      </c>
      <c r="F120" s="283"/>
    </row>
    <row r="121" spans="1:6" ht="17" thickBot="1">
      <c r="A121" s="45" t="s">
        <v>269</v>
      </c>
      <c r="B121" s="35">
        <v>1.92</v>
      </c>
      <c r="C121" s="35">
        <v>2.29</v>
      </c>
      <c r="D121" s="35">
        <v>264</v>
      </c>
      <c r="E121" s="291" t="s">
        <v>276</v>
      </c>
      <c r="F121" s="284"/>
    </row>
    <row r="122" spans="1:6">
      <c r="A122"/>
    </row>
    <row r="123" spans="1:6">
      <c r="A123"/>
    </row>
    <row r="124" spans="1:6">
      <c r="A124"/>
    </row>
    <row r="125" spans="1:6">
      <c r="A125"/>
    </row>
    <row r="126" spans="1:6">
      <c r="A126"/>
    </row>
    <row r="127" spans="1:6">
      <c r="A127"/>
    </row>
    <row r="128" spans="1:6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</sheetData>
  <phoneticPr fontId="25" type="noConversion"/>
  <conditionalFormatting sqref="I2:I25 O2:O25 B2:B121">
    <cfRule type="cellIs" dxfId="10" priority="16" operator="lessThan">
      <formula>1.75</formula>
    </cfRule>
  </conditionalFormatting>
  <conditionalFormatting sqref="D2:D121 K2:K25 Q2:Q25">
    <cfRule type="cellIs" dxfId="9" priority="15" operator="lessThan">
      <formula>25</formula>
    </cfRule>
  </conditionalFormatting>
  <conditionalFormatting sqref="J2:J25 P2:P25 C2:C121">
    <cfRule type="cellIs" dxfId="8" priority="14" operator="lessThan">
      <formula>1.7</formula>
    </cfRule>
  </conditionalFormatting>
  <conditionalFormatting sqref="U2:U25 AA2:AA25">
    <cfRule type="cellIs" dxfId="7" priority="10" operator="lessThan">
      <formula>1.75</formula>
    </cfRule>
  </conditionalFormatting>
  <conditionalFormatting sqref="W2:W25">
    <cfRule type="cellIs" dxfId="6" priority="9" operator="lessThan">
      <formula>25</formula>
    </cfRule>
  </conditionalFormatting>
  <conditionalFormatting sqref="V2:V25 AB2:AB25">
    <cfRule type="cellIs" dxfId="5" priority="8" operator="lessThan">
      <formula>1.7</formula>
    </cfRule>
  </conditionalFormatting>
  <conditionalFormatting sqref="AG2:AG25">
    <cfRule type="cellIs" dxfId="4" priority="4" operator="lessThan">
      <formula>1.75</formula>
    </cfRule>
  </conditionalFormatting>
  <conditionalFormatting sqref="AI2:AI25">
    <cfRule type="cellIs" dxfId="3" priority="3" operator="lessThan">
      <formula>25</formula>
    </cfRule>
  </conditionalFormatting>
  <conditionalFormatting sqref="AH2:AH25">
    <cfRule type="cellIs" dxfId="2" priority="2" operator="lessThan">
      <formula>1.7</formula>
    </cfRule>
  </conditionalFormatting>
  <conditionalFormatting sqref="AC2:AC25">
    <cfRule type="cellIs" dxfId="1" priority="1" operator="lessThan">
      <formula>25</formula>
    </cfRule>
  </conditionalFormatting>
  <pageMargins left="0.7" right="0.7" top="0.75" bottom="0.75" header="0.3" footer="0.3"/>
  <pageSetup scale="25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4ABA-06E8-D841-8A52-2BA58551B9D6}">
  <dimension ref="A1:F221"/>
  <sheetViews>
    <sheetView workbookViewId="0">
      <selection activeCell="C2" sqref="C2:C121"/>
    </sheetView>
  </sheetViews>
  <sheetFormatPr baseColWidth="10" defaultRowHeight="16"/>
  <cols>
    <col min="1" max="1" width="7.28515625" style="90" bestFit="1" customWidth="1"/>
    <col min="3" max="3" width="9.140625" bestFit="1" customWidth="1"/>
    <col min="4" max="4" width="11.140625" bestFit="1" customWidth="1"/>
    <col min="5" max="5" width="10.28515625" bestFit="1" customWidth="1"/>
    <col min="6" max="6" width="8.140625" bestFit="1" customWidth="1"/>
  </cols>
  <sheetData>
    <row r="1" spans="1:6" ht="35" thickBot="1">
      <c r="A1" s="84" t="s">
        <v>273</v>
      </c>
      <c r="B1" s="22" t="s">
        <v>291</v>
      </c>
      <c r="C1" s="22" t="s">
        <v>292</v>
      </c>
      <c r="D1" s="22" t="s">
        <v>293</v>
      </c>
      <c r="E1" s="22" t="s">
        <v>294</v>
      </c>
      <c r="F1" s="85" t="s">
        <v>295</v>
      </c>
    </row>
    <row r="2" spans="1:6" ht="17" thickTop="1">
      <c r="A2" s="24" t="s">
        <v>14</v>
      </c>
      <c r="B2" s="25">
        <v>102</v>
      </c>
      <c r="C2" s="1">
        <v>20</v>
      </c>
      <c r="D2" s="1">
        <v>25</v>
      </c>
      <c r="E2" s="86">
        <f t="shared" ref="E2:E65" si="0">(C2*D2)/B2</f>
        <v>4.9019607843137258</v>
      </c>
      <c r="F2" s="87">
        <f>C2-E2</f>
        <v>15.098039215686274</v>
      </c>
    </row>
    <row r="3" spans="1:6">
      <c r="A3" s="27" t="s">
        <v>19</v>
      </c>
      <c r="B3" s="28">
        <v>70.599999999999994</v>
      </c>
      <c r="C3" s="1">
        <v>20</v>
      </c>
      <c r="D3" s="2">
        <v>25</v>
      </c>
      <c r="E3" s="88">
        <f t="shared" si="0"/>
        <v>7.0821529745042495</v>
      </c>
      <c r="F3" s="89">
        <f t="shared" ref="F3:F66" si="1">C3-E3</f>
        <v>12.91784702549575</v>
      </c>
    </row>
    <row r="4" spans="1:6">
      <c r="A4" s="27" t="s">
        <v>21</v>
      </c>
      <c r="B4" s="28">
        <v>157</v>
      </c>
      <c r="C4" s="1">
        <v>20</v>
      </c>
      <c r="D4" s="2">
        <v>25</v>
      </c>
      <c r="E4" s="88">
        <f t="shared" si="0"/>
        <v>3.1847133757961785</v>
      </c>
      <c r="F4" s="89">
        <f t="shared" si="1"/>
        <v>16.815286624203821</v>
      </c>
    </row>
    <row r="5" spans="1:6">
      <c r="A5" s="27" t="s">
        <v>23</v>
      </c>
      <c r="B5" s="28">
        <v>62.4</v>
      </c>
      <c r="C5" s="1">
        <v>20</v>
      </c>
      <c r="D5" s="2">
        <v>25</v>
      </c>
      <c r="E5" s="88">
        <f t="shared" si="0"/>
        <v>8.0128205128205128</v>
      </c>
      <c r="F5" s="89">
        <f t="shared" si="1"/>
        <v>11.987179487179487</v>
      </c>
    </row>
    <row r="6" spans="1:6">
      <c r="A6" s="27" t="s">
        <v>25</v>
      </c>
      <c r="B6" s="28">
        <v>314</v>
      </c>
      <c r="C6" s="1">
        <v>20</v>
      </c>
      <c r="D6" s="2">
        <v>25</v>
      </c>
      <c r="E6" s="88">
        <f t="shared" si="0"/>
        <v>1.5923566878980893</v>
      </c>
      <c r="F6" s="89">
        <f t="shared" si="1"/>
        <v>18.407643312101911</v>
      </c>
    </row>
    <row r="7" spans="1:6">
      <c r="A7" s="27" t="s">
        <v>27</v>
      </c>
      <c r="B7" s="3">
        <v>136</v>
      </c>
      <c r="C7" s="1">
        <v>20</v>
      </c>
      <c r="D7" s="2">
        <v>25</v>
      </c>
      <c r="E7" s="88">
        <f t="shared" si="0"/>
        <v>3.6764705882352939</v>
      </c>
      <c r="F7" s="89">
        <f t="shared" si="1"/>
        <v>16.323529411764707</v>
      </c>
    </row>
    <row r="8" spans="1:6">
      <c r="A8" s="27" t="s">
        <v>29</v>
      </c>
      <c r="B8" s="28">
        <v>286</v>
      </c>
      <c r="C8" s="1">
        <v>20</v>
      </c>
      <c r="D8" s="2">
        <v>25</v>
      </c>
      <c r="E8" s="88">
        <f t="shared" si="0"/>
        <v>1.7482517482517483</v>
      </c>
      <c r="F8" s="89">
        <f t="shared" si="1"/>
        <v>18.251748251748253</v>
      </c>
    </row>
    <row r="9" spans="1:6">
      <c r="A9" s="27" t="s">
        <v>31</v>
      </c>
      <c r="B9" s="3">
        <v>94.4</v>
      </c>
      <c r="C9" s="1">
        <v>20</v>
      </c>
      <c r="D9" s="2">
        <v>25</v>
      </c>
      <c r="E9" s="88">
        <f t="shared" si="0"/>
        <v>5.2966101694915251</v>
      </c>
      <c r="F9" s="89">
        <f t="shared" si="1"/>
        <v>14.703389830508474</v>
      </c>
    </row>
    <row r="10" spans="1:6">
      <c r="A10" s="27" t="s">
        <v>33</v>
      </c>
      <c r="B10" s="28">
        <v>137</v>
      </c>
      <c r="C10" s="1">
        <v>20</v>
      </c>
      <c r="D10" s="2">
        <v>25</v>
      </c>
      <c r="E10" s="88">
        <f t="shared" si="0"/>
        <v>3.6496350364963503</v>
      </c>
      <c r="F10" s="89">
        <f t="shared" si="1"/>
        <v>16.350364963503651</v>
      </c>
    </row>
    <row r="11" spans="1:6">
      <c r="A11" s="27" t="s">
        <v>35</v>
      </c>
      <c r="B11" s="28">
        <v>66.400000000000006</v>
      </c>
      <c r="C11" s="1">
        <v>20</v>
      </c>
      <c r="D11" s="2">
        <v>25</v>
      </c>
      <c r="E11" s="88">
        <f t="shared" si="0"/>
        <v>7.5301204819277103</v>
      </c>
      <c r="F11" s="89">
        <f t="shared" si="1"/>
        <v>12.46987951807229</v>
      </c>
    </row>
    <row r="12" spans="1:6">
      <c r="A12" s="27" t="s">
        <v>37</v>
      </c>
      <c r="B12" s="28">
        <v>272</v>
      </c>
      <c r="C12" s="1">
        <v>20</v>
      </c>
      <c r="D12" s="2">
        <v>25</v>
      </c>
      <c r="E12" s="88">
        <f t="shared" si="0"/>
        <v>1.838235294117647</v>
      </c>
      <c r="F12" s="89">
        <f t="shared" si="1"/>
        <v>18.161764705882351</v>
      </c>
    </row>
    <row r="13" spans="1:6">
      <c r="A13" s="27" t="s">
        <v>40</v>
      </c>
      <c r="B13" s="3">
        <v>181</v>
      </c>
      <c r="C13" s="1">
        <v>20</v>
      </c>
      <c r="D13" s="2">
        <v>25</v>
      </c>
      <c r="E13" s="88">
        <f t="shared" si="0"/>
        <v>2.7624309392265194</v>
      </c>
      <c r="F13" s="89">
        <f t="shared" si="1"/>
        <v>17.237569060773481</v>
      </c>
    </row>
    <row r="14" spans="1:6">
      <c r="A14" s="27" t="s">
        <v>42</v>
      </c>
      <c r="B14" s="3">
        <v>183</v>
      </c>
      <c r="C14" s="1">
        <v>20</v>
      </c>
      <c r="D14" s="2">
        <v>25</v>
      </c>
      <c r="E14" s="88">
        <f t="shared" si="0"/>
        <v>2.7322404371584699</v>
      </c>
      <c r="F14" s="89">
        <f t="shared" si="1"/>
        <v>17.26775956284153</v>
      </c>
    </row>
    <row r="15" spans="1:6">
      <c r="A15" s="27" t="s">
        <v>44</v>
      </c>
      <c r="B15" s="3">
        <v>162</v>
      </c>
      <c r="C15" s="1">
        <v>20</v>
      </c>
      <c r="D15" s="2">
        <v>25</v>
      </c>
      <c r="E15" s="88">
        <f t="shared" si="0"/>
        <v>3.0864197530864197</v>
      </c>
      <c r="F15" s="89">
        <f t="shared" si="1"/>
        <v>16.913580246913579</v>
      </c>
    </row>
    <row r="16" spans="1:6">
      <c r="A16" s="27" t="s">
        <v>46</v>
      </c>
      <c r="B16" s="3">
        <v>111</v>
      </c>
      <c r="C16" s="1">
        <v>20</v>
      </c>
      <c r="D16" s="2">
        <v>25</v>
      </c>
      <c r="E16" s="88">
        <f t="shared" si="0"/>
        <v>4.5045045045045047</v>
      </c>
      <c r="F16" s="89">
        <f t="shared" si="1"/>
        <v>15.495495495495495</v>
      </c>
    </row>
    <row r="17" spans="1:6">
      <c r="A17" s="27" t="s">
        <v>48</v>
      </c>
      <c r="B17" s="28">
        <v>146</v>
      </c>
      <c r="C17" s="1">
        <v>20</v>
      </c>
      <c r="D17" s="2">
        <v>25</v>
      </c>
      <c r="E17" s="88">
        <f t="shared" si="0"/>
        <v>3.4246575342465753</v>
      </c>
      <c r="F17" s="89">
        <f t="shared" si="1"/>
        <v>16.575342465753426</v>
      </c>
    </row>
    <row r="18" spans="1:6">
      <c r="A18" s="27" t="s">
        <v>50</v>
      </c>
      <c r="B18" s="28">
        <v>210</v>
      </c>
      <c r="C18" s="1">
        <v>20</v>
      </c>
      <c r="D18" s="2">
        <v>25</v>
      </c>
      <c r="E18" s="88">
        <f t="shared" si="0"/>
        <v>2.3809523809523809</v>
      </c>
      <c r="F18" s="89">
        <f t="shared" si="1"/>
        <v>17.61904761904762</v>
      </c>
    </row>
    <row r="19" spans="1:6">
      <c r="A19" s="27" t="s">
        <v>52</v>
      </c>
      <c r="B19" s="28">
        <v>76.8</v>
      </c>
      <c r="C19" s="1">
        <v>20</v>
      </c>
      <c r="D19" s="2">
        <v>25</v>
      </c>
      <c r="E19" s="88">
        <f t="shared" si="0"/>
        <v>6.510416666666667</v>
      </c>
      <c r="F19" s="89">
        <f t="shared" si="1"/>
        <v>13.489583333333332</v>
      </c>
    </row>
    <row r="20" spans="1:6">
      <c r="A20" s="27" t="s">
        <v>54</v>
      </c>
      <c r="B20" s="3">
        <v>162</v>
      </c>
      <c r="C20" s="1">
        <v>20</v>
      </c>
      <c r="D20" s="2">
        <v>25</v>
      </c>
      <c r="E20" s="88">
        <f t="shared" si="0"/>
        <v>3.0864197530864197</v>
      </c>
      <c r="F20" s="89">
        <f t="shared" si="1"/>
        <v>16.913580246913579</v>
      </c>
    </row>
    <row r="21" spans="1:6">
      <c r="A21" s="27" t="s">
        <v>56</v>
      </c>
      <c r="B21" s="3">
        <v>91.8</v>
      </c>
      <c r="C21" s="1">
        <v>20</v>
      </c>
      <c r="D21" s="2">
        <v>25</v>
      </c>
      <c r="E21" s="88">
        <f t="shared" si="0"/>
        <v>5.4466230936819171</v>
      </c>
      <c r="F21" s="89">
        <f t="shared" si="1"/>
        <v>14.553376906318082</v>
      </c>
    </row>
    <row r="22" spans="1:6">
      <c r="A22" s="27" t="s">
        <v>58</v>
      </c>
      <c r="B22" s="28">
        <v>171</v>
      </c>
      <c r="C22" s="1">
        <v>20</v>
      </c>
      <c r="D22" s="2">
        <v>25</v>
      </c>
      <c r="E22" s="88">
        <f t="shared" si="0"/>
        <v>2.9239766081871346</v>
      </c>
      <c r="F22" s="89">
        <f t="shared" si="1"/>
        <v>17.076023391812864</v>
      </c>
    </row>
    <row r="23" spans="1:6">
      <c r="A23" s="27" t="s">
        <v>61</v>
      </c>
      <c r="B23" s="28">
        <v>169</v>
      </c>
      <c r="C23" s="1">
        <v>20</v>
      </c>
      <c r="D23" s="2">
        <v>25</v>
      </c>
      <c r="E23" s="88">
        <f t="shared" si="0"/>
        <v>2.9585798816568047</v>
      </c>
      <c r="F23" s="89">
        <f t="shared" si="1"/>
        <v>17.041420118343197</v>
      </c>
    </row>
    <row r="24" spans="1:6">
      <c r="A24" s="27" t="s">
        <v>63</v>
      </c>
      <c r="B24" s="28">
        <v>212</v>
      </c>
      <c r="C24" s="1">
        <v>20</v>
      </c>
      <c r="D24" s="2">
        <v>25</v>
      </c>
      <c r="E24" s="88">
        <f t="shared" si="0"/>
        <v>2.358490566037736</v>
      </c>
      <c r="F24" s="89">
        <f t="shared" si="1"/>
        <v>17.641509433962263</v>
      </c>
    </row>
    <row r="25" spans="1:6">
      <c r="A25" s="27" t="s">
        <v>65</v>
      </c>
      <c r="B25" s="28">
        <v>232</v>
      </c>
      <c r="C25" s="1">
        <v>20</v>
      </c>
      <c r="D25" s="2">
        <v>25</v>
      </c>
      <c r="E25" s="88">
        <f t="shared" si="0"/>
        <v>2.1551724137931036</v>
      </c>
      <c r="F25" s="89">
        <f t="shared" si="1"/>
        <v>17.844827586206897</v>
      </c>
    </row>
    <row r="26" spans="1:6">
      <c r="A26" s="27" t="s">
        <v>67</v>
      </c>
      <c r="B26" s="28">
        <v>43.2</v>
      </c>
      <c r="C26" s="301">
        <v>15</v>
      </c>
      <c r="D26" s="2">
        <v>25</v>
      </c>
      <c r="E26" s="88">
        <f t="shared" si="0"/>
        <v>8.6805555555555554</v>
      </c>
      <c r="F26" s="89">
        <f t="shared" si="1"/>
        <v>6.3194444444444446</v>
      </c>
    </row>
    <row r="27" spans="1:6">
      <c r="A27" s="27" t="s">
        <v>69</v>
      </c>
      <c r="B27" s="28">
        <v>129</v>
      </c>
      <c r="C27" s="1">
        <v>20</v>
      </c>
      <c r="D27" s="2">
        <v>25</v>
      </c>
      <c r="E27" s="88">
        <f t="shared" si="0"/>
        <v>3.8759689922480618</v>
      </c>
      <c r="F27" s="89">
        <f t="shared" si="1"/>
        <v>16.124031007751938</v>
      </c>
    </row>
    <row r="28" spans="1:6">
      <c r="A28" s="27" t="s">
        <v>71</v>
      </c>
      <c r="B28" s="3">
        <v>95.6</v>
      </c>
      <c r="C28" s="1">
        <v>20</v>
      </c>
      <c r="D28" s="2">
        <v>25</v>
      </c>
      <c r="E28" s="88">
        <f t="shared" si="0"/>
        <v>5.2301255230125525</v>
      </c>
      <c r="F28" s="89">
        <f t="shared" si="1"/>
        <v>14.769874476987447</v>
      </c>
    </row>
    <row r="29" spans="1:6">
      <c r="A29" s="27" t="s">
        <v>73</v>
      </c>
      <c r="B29" s="28">
        <v>131</v>
      </c>
      <c r="C29" s="1">
        <v>20</v>
      </c>
      <c r="D29" s="2">
        <v>25</v>
      </c>
      <c r="E29" s="88">
        <f t="shared" si="0"/>
        <v>3.8167938931297711</v>
      </c>
      <c r="F29" s="89">
        <f t="shared" si="1"/>
        <v>16.18320610687023</v>
      </c>
    </row>
    <row r="30" spans="1:6">
      <c r="A30" s="27" t="s">
        <v>75</v>
      </c>
      <c r="B30" s="28">
        <v>76.2</v>
      </c>
      <c r="C30" s="1">
        <v>20</v>
      </c>
      <c r="D30" s="2">
        <v>25</v>
      </c>
      <c r="E30" s="88">
        <f t="shared" si="0"/>
        <v>6.5616797900262469</v>
      </c>
      <c r="F30" s="89">
        <f t="shared" si="1"/>
        <v>13.438320209973753</v>
      </c>
    </row>
    <row r="31" spans="1:6">
      <c r="A31" s="27" t="s">
        <v>77</v>
      </c>
      <c r="B31" s="28">
        <v>129</v>
      </c>
      <c r="C31" s="1">
        <v>20</v>
      </c>
      <c r="D31" s="2">
        <v>25</v>
      </c>
      <c r="E31" s="88">
        <f t="shared" si="0"/>
        <v>3.8759689922480618</v>
      </c>
      <c r="F31" s="89">
        <f t="shared" si="1"/>
        <v>16.124031007751938</v>
      </c>
    </row>
    <row r="32" spans="1:6">
      <c r="A32" s="27" t="s">
        <v>79</v>
      </c>
      <c r="B32" s="3">
        <v>53.8</v>
      </c>
      <c r="C32" s="1">
        <v>20</v>
      </c>
      <c r="D32" s="2">
        <v>25</v>
      </c>
      <c r="E32" s="88">
        <f t="shared" si="0"/>
        <v>9.2936802973977706</v>
      </c>
      <c r="F32" s="89">
        <f t="shared" si="1"/>
        <v>10.706319702602229</v>
      </c>
    </row>
    <row r="33" spans="1:6">
      <c r="A33" s="27" t="s">
        <v>83</v>
      </c>
      <c r="B33" s="3">
        <v>54.8</v>
      </c>
      <c r="C33" s="1">
        <v>20</v>
      </c>
      <c r="D33" s="2">
        <v>25</v>
      </c>
      <c r="E33" s="88">
        <f t="shared" si="0"/>
        <v>9.1240875912408761</v>
      </c>
      <c r="F33" s="89">
        <f t="shared" si="1"/>
        <v>10.875912408759124</v>
      </c>
    </row>
    <row r="34" spans="1:6">
      <c r="A34" s="27" t="s">
        <v>85</v>
      </c>
      <c r="B34" s="28">
        <v>62.2</v>
      </c>
      <c r="C34" s="1">
        <v>20</v>
      </c>
      <c r="D34" s="2">
        <v>25</v>
      </c>
      <c r="E34" s="88">
        <f t="shared" si="0"/>
        <v>8.0385852090032159</v>
      </c>
      <c r="F34" s="89">
        <f t="shared" si="1"/>
        <v>11.961414790996784</v>
      </c>
    </row>
    <row r="35" spans="1:6">
      <c r="A35" s="27" t="s">
        <v>87</v>
      </c>
      <c r="B35" s="28">
        <v>77.400000000000006</v>
      </c>
      <c r="C35" s="1">
        <v>20</v>
      </c>
      <c r="D35" s="2">
        <v>25</v>
      </c>
      <c r="E35" s="88">
        <f t="shared" si="0"/>
        <v>6.459948320413436</v>
      </c>
      <c r="F35" s="89">
        <f t="shared" si="1"/>
        <v>13.540051679586565</v>
      </c>
    </row>
    <row r="36" spans="1:6">
      <c r="A36" s="27" t="s">
        <v>89</v>
      </c>
      <c r="B36" s="28">
        <v>53</v>
      </c>
      <c r="C36" s="1">
        <v>20</v>
      </c>
      <c r="D36" s="2">
        <v>25</v>
      </c>
      <c r="E36" s="88">
        <f t="shared" si="0"/>
        <v>9.433962264150944</v>
      </c>
      <c r="F36" s="89">
        <f t="shared" si="1"/>
        <v>10.566037735849056</v>
      </c>
    </row>
    <row r="37" spans="1:6">
      <c r="A37" s="27" t="s">
        <v>91</v>
      </c>
      <c r="B37" s="28">
        <v>43.8</v>
      </c>
      <c r="C37" s="301">
        <v>15</v>
      </c>
      <c r="D37" s="2">
        <v>25</v>
      </c>
      <c r="E37" s="88">
        <f t="shared" si="0"/>
        <v>8.5616438356164384</v>
      </c>
      <c r="F37" s="89">
        <f t="shared" si="1"/>
        <v>6.4383561643835616</v>
      </c>
    </row>
    <row r="38" spans="1:6">
      <c r="A38" s="27" t="s">
        <v>93</v>
      </c>
      <c r="B38" s="28">
        <v>83.2</v>
      </c>
      <c r="C38" s="1">
        <v>20</v>
      </c>
      <c r="D38" s="2">
        <v>25</v>
      </c>
      <c r="E38" s="88">
        <f t="shared" si="0"/>
        <v>6.0096153846153841</v>
      </c>
      <c r="F38" s="89">
        <f t="shared" si="1"/>
        <v>13.990384615384617</v>
      </c>
    </row>
    <row r="39" spans="1:6">
      <c r="A39" s="27" t="s">
        <v>95</v>
      </c>
      <c r="B39" s="28">
        <v>72</v>
      </c>
      <c r="C39" s="1">
        <v>20</v>
      </c>
      <c r="D39" s="2">
        <v>25</v>
      </c>
      <c r="E39" s="88">
        <f t="shared" si="0"/>
        <v>6.9444444444444446</v>
      </c>
      <c r="F39" s="89">
        <f t="shared" si="1"/>
        <v>13.055555555555555</v>
      </c>
    </row>
    <row r="40" spans="1:6">
      <c r="A40" s="27" t="s">
        <v>97</v>
      </c>
      <c r="B40" s="28">
        <v>31</v>
      </c>
      <c r="C40" s="1">
        <v>15</v>
      </c>
      <c r="D40" s="2">
        <v>25</v>
      </c>
      <c r="E40" s="88">
        <f t="shared" si="0"/>
        <v>12.096774193548388</v>
      </c>
      <c r="F40" s="89">
        <f t="shared" si="1"/>
        <v>2.9032258064516121</v>
      </c>
    </row>
    <row r="41" spans="1:6">
      <c r="A41" s="27" t="s">
        <v>99</v>
      </c>
      <c r="B41" s="3">
        <v>95.2</v>
      </c>
      <c r="C41" s="1">
        <v>20</v>
      </c>
      <c r="D41" s="2">
        <v>25</v>
      </c>
      <c r="E41" s="88">
        <f t="shared" si="0"/>
        <v>5.2521008403361344</v>
      </c>
      <c r="F41" s="89">
        <f t="shared" si="1"/>
        <v>14.747899159663866</v>
      </c>
    </row>
    <row r="42" spans="1:6">
      <c r="A42" s="27" t="s">
        <v>101</v>
      </c>
      <c r="B42" s="28">
        <v>49.6</v>
      </c>
      <c r="C42" s="1">
        <v>15</v>
      </c>
      <c r="D42" s="2">
        <v>25</v>
      </c>
      <c r="E42" s="88">
        <f t="shared" si="0"/>
        <v>7.560483870967742</v>
      </c>
      <c r="F42" s="89">
        <f t="shared" si="1"/>
        <v>7.439516129032258</v>
      </c>
    </row>
    <row r="43" spans="1:6">
      <c r="A43" s="27" t="s">
        <v>104</v>
      </c>
      <c r="B43" s="28">
        <v>66.8</v>
      </c>
      <c r="C43" s="1">
        <v>20</v>
      </c>
      <c r="D43" s="2">
        <v>25</v>
      </c>
      <c r="E43" s="88">
        <f t="shared" si="0"/>
        <v>7.4850299401197606</v>
      </c>
      <c r="F43" s="89">
        <f t="shared" si="1"/>
        <v>12.514970059880239</v>
      </c>
    </row>
    <row r="44" spans="1:6">
      <c r="A44" s="27" t="s">
        <v>106</v>
      </c>
      <c r="B44" s="28">
        <v>147</v>
      </c>
      <c r="C44" s="1">
        <v>20</v>
      </c>
      <c r="D44" s="2">
        <v>25</v>
      </c>
      <c r="E44" s="88">
        <f t="shared" si="0"/>
        <v>3.4013605442176869</v>
      </c>
      <c r="F44" s="89">
        <f t="shared" si="1"/>
        <v>16.598639455782312</v>
      </c>
    </row>
    <row r="45" spans="1:6">
      <c r="A45" s="27" t="s">
        <v>108</v>
      </c>
      <c r="B45" s="28">
        <v>33</v>
      </c>
      <c r="C45" s="1">
        <v>15</v>
      </c>
      <c r="D45" s="2">
        <v>25</v>
      </c>
      <c r="E45" s="88">
        <f>(C45*D45)/B45</f>
        <v>11.363636363636363</v>
      </c>
      <c r="F45" s="89">
        <f t="shared" si="1"/>
        <v>3.6363636363636367</v>
      </c>
    </row>
    <row r="46" spans="1:6">
      <c r="A46" s="27" t="s">
        <v>110</v>
      </c>
      <c r="B46" s="28">
        <v>35.4</v>
      </c>
      <c r="C46" s="1">
        <v>15</v>
      </c>
      <c r="D46" s="2">
        <v>25</v>
      </c>
      <c r="E46" s="88">
        <f t="shared" si="0"/>
        <v>10.593220338983052</v>
      </c>
      <c r="F46" s="89">
        <f t="shared" si="1"/>
        <v>4.4067796610169481</v>
      </c>
    </row>
    <row r="47" spans="1:6">
      <c r="A47" s="27" t="s">
        <v>112</v>
      </c>
      <c r="B47" s="28">
        <v>101</v>
      </c>
      <c r="C47" s="1">
        <v>20</v>
      </c>
      <c r="D47" s="2">
        <v>25</v>
      </c>
      <c r="E47" s="88">
        <f t="shared" si="0"/>
        <v>4.9504950495049505</v>
      </c>
      <c r="F47" s="89">
        <f t="shared" si="1"/>
        <v>15.049504950495049</v>
      </c>
    </row>
    <row r="48" spans="1:6">
      <c r="A48" s="27" t="s">
        <v>114</v>
      </c>
      <c r="B48" s="28">
        <v>66.599999999999994</v>
      </c>
      <c r="C48" s="1">
        <v>20</v>
      </c>
      <c r="D48" s="2">
        <v>25</v>
      </c>
      <c r="E48" s="88">
        <f t="shared" si="0"/>
        <v>7.5075075075075084</v>
      </c>
      <c r="F48" s="89">
        <f t="shared" si="1"/>
        <v>12.492492492492492</v>
      </c>
    </row>
    <row r="49" spans="1:6">
      <c r="A49" s="27" t="s">
        <v>116</v>
      </c>
      <c r="B49" s="28">
        <v>46</v>
      </c>
      <c r="C49" s="2">
        <v>15</v>
      </c>
      <c r="D49" s="2">
        <v>25</v>
      </c>
      <c r="E49" s="88">
        <f t="shared" si="0"/>
        <v>8.1521739130434785</v>
      </c>
      <c r="F49" s="89">
        <f t="shared" si="1"/>
        <v>6.8478260869565215</v>
      </c>
    </row>
    <row r="50" spans="1:6">
      <c r="A50" s="24" t="s">
        <v>118</v>
      </c>
      <c r="B50" s="25">
        <v>76.400000000000006</v>
      </c>
      <c r="C50" s="1">
        <v>20</v>
      </c>
      <c r="D50" s="1">
        <v>25</v>
      </c>
      <c r="E50" s="86">
        <f t="shared" si="0"/>
        <v>6.5445026178010464</v>
      </c>
      <c r="F50" s="87">
        <f t="shared" si="1"/>
        <v>13.455497382198953</v>
      </c>
    </row>
    <row r="51" spans="1:6">
      <c r="A51" s="27" t="s">
        <v>120</v>
      </c>
      <c r="B51" s="28">
        <v>34.200000000000003</v>
      </c>
      <c r="C51" s="1">
        <v>15</v>
      </c>
      <c r="D51" s="2">
        <v>25</v>
      </c>
      <c r="E51" s="88">
        <f t="shared" si="0"/>
        <v>10.964912280701753</v>
      </c>
      <c r="F51" s="89">
        <f t="shared" si="1"/>
        <v>4.0350877192982466</v>
      </c>
    </row>
    <row r="52" spans="1:6">
      <c r="A52" s="27" t="s">
        <v>122</v>
      </c>
      <c r="B52" s="3">
        <v>99</v>
      </c>
      <c r="C52" s="1">
        <v>20</v>
      </c>
      <c r="D52" s="2">
        <v>25</v>
      </c>
      <c r="E52" s="88">
        <f t="shared" si="0"/>
        <v>5.0505050505050502</v>
      </c>
      <c r="F52" s="89">
        <f t="shared" si="1"/>
        <v>14.94949494949495</v>
      </c>
    </row>
    <row r="53" spans="1:6">
      <c r="A53" s="27" t="s">
        <v>125</v>
      </c>
      <c r="B53" s="28">
        <v>152</v>
      </c>
      <c r="C53" s="1">
        <v>20</v>
      </c>
      <c r="D53" s="2">
        <v>25</v>
      </c>
      <c r="E53" s="88">
        <f t="shared" si="0"/>
        <v>3.2894736842105261</v>
      </c>
      <c r="F53" s="89">
        <f t="shared" si="1"/>
        <v>16.710526315789473</v>
      </c>
    </row>
    <row r="54" spans="1:6">
      <c r="A54" s="27" t="s">
        <v>127</v>
      </c>
      <c r="B54" s="28">
        <v>146</v>
      </c>
      <c r="C54" s="1">
        <v>20</v>
      </c>
      <c r="D54" s="2">
        <v>25</v>
      </c>
      <c r="E54" s="88">
        <f t="shared" si="0"/>
        <v>3.4246575342465753</v>
      </c>
      <c r="F54" s="89">
        <f t="shared" si="1"/>
        <v>16.575342465753426</v>
      </c>
    </row>
    <row r="55" spans="1:6">
      <c r="A55" s="27" t="s">
        <v>129</v>
      </c>
      <c r="B55" s="28">
        <v>85.4</v>
      </c>
      <c r="C55" s="1">
        <v>20</v>
      </c>
      <c r="D55" s="2">
        <v>25</v>
      </c>
      <c r="E55" s="88">
        <f t="shared" si="0"/>
        <v>5.8548009367681493</v>
      </c>
      <c r="F55" s="89">
        <f t="shared" si="1"/>
        <v>14.14519906323185</v>
      </c>
    </row>
    <row r="56" spans="1:6">
      <c r="A56" s="27" t="s">
        <v>131</v>
      </c>
      <c r="B56" s="28">
        <v>109</v>
      </c>
      <c r="C56" s="1">
        <v>20</v>
      </c>
      <c r="D56" s="2">
        <v>25</v>
      </c>
      <c r="E56" s="88">
        <f t="shared" si="0"/>
        <v>4.5871559633027523</v>
      </c>
      <c r="F56" s="89">
        <f t="shared" si="1"/>
        <v>15.412844036697248</v>
      </c>
    </row>
    <row r="57" spans="1:6">
      <c r="A57" s="27" t="s">
        <v>133</v>
      </c>
      <c r="B57" s="28">
        <v>78.2</v>
      </c>
      <c r="C57" s="1">
        <v>20</v>
      </c>
      <c r="D57" s="2">
        <v>25</v>
      </c>
      <c r="E57" s="88">
        <f t="shared" si="0"/>
        <v>6.3938618925831197</v>
      </c>
      <c r="F57" s="89">
        <f t="shared" si="1"/>
        <v>13.60613810741688</v>
      </c>
    </row>
    <row r="58" spans="1:6">
      <c r="A58" s="27" t="s">
        <v>135</v>
      </c>
      <c r="B58" s="28">
        <v>34.4</v>
      </c>
      <c r="C58" s="1">
        <v>15</v>
      </c>
      <c r="D58" s="2">
        <v>25</v>
      </c>
      <c r="E58" s="88">
        <f t="shared" si="0"/>
        <v>10.901162790697676</v>
      </c>
      <c r="F58" s="89">
        <f t="shared" si="1"/>
        <v>4.0988372093023244</v>
      </c>
    </row>
    <row r="59" spans="1:6">
      <c r="A59" s="27" t="s">
        <v>137</v>
      </c>
      <c r="B59" s="28">
        <v>85.8</v>
      </c>
      <c r="C59" s="1">
        <v>20</v>
      </c>
      <c r="D59" s="2">
        <v>25</v>
      </c>
      <c r="E59" s="88">
        <f t="shared" si="0"/>
        <v>5.8275058275058278</v>
      </c>
      <c r="F59" s="89">
        <f t="shared" si="1"/>
        <v>14.172494172494172</v>
      </c>
    </row>
    <row r="60" spans="1:6">
      <c r="A60" s="27" t="s">
        <v>139</v>
      </c>
      <c r="B60" s="28">
        <v>74.599999999999994</v>
      </c>
      <c r="C60" s="1">
        <v>20</v>
      </c>
      <c r="D60" s="2">
        <v>25</v>
      </c>
      <c r="E60" s="88">
        <f t="shared" si="0"/>
        <v>6.7024128686327087</v>
      </c>
      <c r="F60" s="89">
        <f t="shared" si="1"/>
        <v>13.29758713136729</v>
      </c>
    </row>
    <row r="61" spans="1:6">
      <c r="A61" s="27" t="s">
        <v>141</v>
      </c>
      <c r="B61" s="28">
        <v>157</v>
      </c>
      <c r="C61" s="1">
        <v>20</v>
      </c>
      <c r="D61" s="2">
        <v>25</v>
      </c>
      <c r="E61" s="88">
        <f t="shared" si="0"/>
        <v>3.1847133757961785</v>
      </c>
      <c r="F61" s="89">
        <f t="shared" si="1"/>
        <v>16.815286624203821</v>
      </c>
    </row>
    <row r="62" spans="1:6">
      <c r="A62" s="27" t="s">
        <v>143</v>
      </c>
      <c r="B62" s="28">
        <v>122</v>
      </c>
      <c r="C62" s="1">
        <v>20</v>
      </c>
      <c r="D62" s="2">
        <v>25</v>
      </c>
      <c r="E62" s="88">
        <f t="shared" si="0"/>
        <v>4.0983606557377046</v>
      </c>
      <c r="F62" s="89">
        <f t="shared" si="1"/>
        <v>15.901639344262296</v>
      </c>
    </row>
    <row r="63" spans="1:6">
      <c r="A63" s="27" t="s">
        <v>147</v>
      </c>
      <c r="B63" s="28">
        <v>114</v>
      </c>
      <c r="C63" s="1">
        <v>20</v>
      </c>
      <c r="D63" s="2">
        <v>25</v>
      </c>
      <c r="E63" s="88">
        <f t="shared" si="0"/>
        <v>4.3859649122807021</v>
      </c>
      <c r="F63" s="89">
        <f t="shared" si="1"/>
        <v>15.614035087719298</v>
      </c>
    </row>
    <row r="64" spans="1:6">
      <c r="A64" s="27" t="s">
        <v>149</v>
      </c>
      <c r="B64" s="28">
        <v>120</v>
      </c>
      <c r="C64" s="1">
        <v>20</v>
      </c>
      <c r="D64" s="2">
        <v>25</v>
      </c>
      <c r="E64" s="88">
        <f t="shared" si="0"/>
        <v>4.166666666666667</v>
      </c>
      <c r="F64" s="89">
        <f t="shared" si="1"/>
        <v>15.833333333333332</v>
      </c>
    </row>
    <row r="65" spans="1:6">
      <c r="A65" s="27" t="s">
        <v>151</v>
      </c>
      <c r="B65" s="28">
        <v>131</v>
      </c>
      <c r="C65" s="1">
        <v>20</v>
      </c>
      <c r="D65" s="2">
        <v>25</v>
      </c>
      <c r="E65" s="88">
        <f t="shared" si="0"/>
        <v>3.8167938931297711</v>
      </c>
      <c r="F65" s="89">
        <f t="shared" si="1"/>
        <v>16.18320610687023</v>
      </c>
    </row>
    <row r="66" spans="1:6">
      <c r="A66" s="27" t="s">
        <v>153</v>
      </c>
      <c r="B66" s="28">
        <v>154</v>
      </c>
      <c r="C66" s="1">
        <v>20</v>
      </c>
      <c r="D66" s="2">
        <v>25</v>
      </c>
      <c r="E66" s="88">
        <f t="shared" ref="E66:E121" si="2">(C66*D66)/B66</f>
        <v>3.2467532467532467</v>
      </c>
      <c r="F66" s="89">
        <f t="shared" si="1"/>
        <v>16.753246753246753</v>
      </c>
    </row>
    <row r="67" spans="1:6">
      <c r="A67" s="27" t="s">
        <v>155</v>
      </c>
      <c r="B67" s="28">
        <v>146</v>
      </c>
      <c r="C67" s="1">
        <v>20</v>
      </c>
      <c r="D67" s="2">
        <v>25</v>
      </c>
      <c r="E67" s="88">
        <f t="shared" si="2"/>
        <v>3.4246575342465753</v>
      </c>
      <c r="F67" s="89">
        <f t="shared" ref="F67:F121" si="3">C67-E67</f>
        <v>16.575342465753426</v>
      </c>
    </row>
    <row r="68" spans="1:6">
      <c r="A68" s="27" t="s">
        <v>157</v>
      </c>
      <c r="B68" s="28">
        <v>190</v>
      </c>
      <c r="C68" s="1">
        <v>20</v>
      </c>
      <c r="D68" s="2">
        <v>25</v>
      </c>
      <c r="E68" s="88">
        <f t="shared" si="2"/>
        <v>2.6315789473684212</v>
      </c>
      <c r="F68" s="89">
        <f t="shared" si="3"/>
        <v>17.368421052631579</v>
      </c>
    </row>
    <row r="69" spans="1:6">
      <c r="A69" s="27" t="s">
        <v>159</v>
      </c>
      <c r="B69" s="28">
        <v>146</v>
      </c>
      <c r="C69" s="1">
        <v>20</v>
      </c>
      <c r="D69" s="2">
        <v>25</v>
      </c>
      <c r="E69" s="88">
        <f t="shared" si="2"/>
        <v>3.4246575342465753</v>
      </c>
      <c r="F69" s="89">
        <f t="shared" si="3"/>
        <v>16.575342465753426</v>
      </c>
    </row>
    <row r="70" spans="1:6">
      <c r="A70" s="27" t="s">
        <v>161</v>
      </c>
      <c r="B70" s="28">
        <v>109</v>
      </c>
      <c r="C70" s="1">
        <v>20</v>
      </c>
      <c r="D70" s="2">
        <v>25</v>
      </c>
      <c r="E70" s="88">
        <f t="shared" si="2"/>
        <v>4.5871559633027523</v>
      </c>
      <c r="F70" s="89">
        <f t="shared" si="3"/>
        <v>15.412844036697248</v>
      </c>
    </row>
    <row r="71" spans="1:6">
      <c r="A71" s="27" t="s">
        <v>163</v>
      </c>
      <c r="B71" s="28">
        <v>128</v>
      </c>
      <c r="C71" s="1">
        <v>20</v>
      </c>
      <c r="D71" s="2">
        <v>25</v>
      </c>
      <c r="E71" s="88">
        <f t="shared" si="2"/>
        <v>3.90625</v>
      </c>
      <c r="F71" s="89">
        <f t="shared" si="3"/>
        <v>16.09375</v>
      </c>
    </row>
    <row r="72" spans="1:6">
      <c r="A72" s="27" t="s">
        <v>165</v>
      </c>
      <c r="B72" s="28">
        <v>278</v>
      </c>
      <c r="C72" s="1">
        <v>20</v>
      </c>
      <c r="D72" s="2">
        <v>25</v>
      </c>
      <c r="E72" s="88">
        <f t="shared" si="2"/>
        <v>1.7985611510791366</v>
      </c>
      <c r="F72" s="89">
        <f t="shared" si="3"/>
        <v>18.201438848920862</v>
      </c>
    </row>
    <row r="73" spans="1:6">
      <c r="A73" s="27" t="s">
        <v>168</v>
      </c>
      <c r="B73" s="28">
        <v>284</v>
      </c>
      <c r="C73" s="1">
        <v>20</v>
      </c>
      <c r="D73" s="2">
        <v>25</v>
      </c>
      <c r="E73" s="88">
        <f t="shared" si="2"/>
        <v>1.7605633802816902</v>
      </c>
      <c r="F73" s="89">
        <f t="shared" si="3"/>
        <v>18.239436619718308</v>
      </c>
    </row>
    <row r="74" spans="1:6">
      <c r="A74" s="27" t="s">
        <v>170</v>
      </c>
      <c r="B74" s="28">
        <v>130</v>
      </c>
      <c r="C74" s="1">
        <v>20</v>
      </c>
      <c r="D74" s="2">
        <v>25</v>
      </c>
      <c r="E74" s="88">
        <f t="shared" si="2"/>
        <v>3.8461538461538463</v>
      </c>
      <c r="F74" s="89">
        <f t="shared" si="3"/>
        <v>16.153846153846153</v>
      </c>
    </row>
    <row r="75" spans="1:6">
      <c r="A75" s="27" t="s">
        <v>172</v>
      </c>
      <c r="B75" s="28">
        <v>99.6</v>
      </c>
      <c r="C75" s="1">
        <v>20</v>
      </c>
      <c r="D75" s="2">
        <v>25</v>
      </c>
      <c r="E75" s="88">
        <f t="shared" si="2"/>
        <v>5.0200803212851408</v>
      </c>
      <c r="F75" s="89">
        <f t="shared" si="3"/>
        <v>14.979919678714859</v>
      </c>
    </row>
    <row r="76" spans="1:6">
      <c r="A76" s="27" t="s">
        <v>174</v>
      </c>
      <c r="B76" s="28">
        <v>115</v>
      </c>
      <c r="C76" s="1">
        <v>20</v>
      </c>
      <c r="D76" s="2">
        <v>25</v>
      </c>
      <c r="E76" s="88">
        <f t="shared" si="2"/>
        <v>4.3478260869565215</v>
      </c>
      <c r="F76" s="89">
        <f t="shared" si="3"/>
        <v>15.652173913043478</v>
      </c>
    </row>
    <row r="77" spans="1:6">
      <c r="A77" s="27" t="s">
        <v>176</v>
      </c>
      <c r="B77" s="28">
        <v>123</v>
      </c>
      <c r="C77" s="1">
        <v>20</v>
      </c>
      <c r="D77" s="2">
        <v>25</v>
      </c>
      <c r="E77" s="88">
        <f t="shared" si="2"/>
        <v>4.0650406504065044</v>
      </c>
      <c r="F77" s="89">
        <f t="shared" si="3"/>
        <v>15.934959349593495</v>
      </c>
    </row>
    <row r="78" spans="1:6">
      <c r="A78" s="27" t="s">
        <v>178</v>
      </c>
      <c r="B78" s="28">
        <v>159</v>
      </c>
      <c r="C78" s="1">
        <v>20</v>
      </c>
      <c r="D78" s="2">
        <v>25</v>
      </c>
      <c r="E78" s="88">
        <f t="shared" si="2"/>
        <v>3.1446540880503147</v>
      </c>
      <c r="F78" s="89">
        <f t="shared" si="3"/>
        <v>16.855345911949684</v>
      </c>
    </row>
    <row r="79" spans="1:6">
      <c r="A79" s="27" t="s">
        <v>180</v>
      </c>
      <c r="B79" s="28">
        <v>116</v>
      </c>
      <c r="C79" s="1">
        <v>20</v>
      </c>
      <c r="D79" s="2">
        <v>25</v>
      </c>
      <c r="E79" s="88">
        <f t="shared" si="2"/>
        <v>4.3103448275862073</v>
      </c>
      <c r="F79" s="89">
        <f t="shared" si="3"/>
        <v>15.689655172413794</v>
      </c>
    </row>
    <row r="80" spans="1:6">
      <c r="A80" s="27" t="s">
        <v>182</v>
      </c>
      <c r="B80" s="28">
        <v>121</v>
      </c>
      <c r="C80" s="1">
        <v>20</v>
      </c>
      <c r="D80" s="2">
        <v>25</v>
      </c>
      <c r="E80" s="88">
        <f t="shared" si="2"/>
        <v>4.1322314049586772</v>
      </c>
      <c r="F80" s="89">
        <f t="shared" si="3"/>
        <v>15.867768595041323</v>
      </c>
    </row>
    <row r="81" spans="1:6">
      <c r="A81" s="27" t="s">
        <v>184</v>
      </c>
      <c r="B81" s="28">
        <v>172</v>
      </c>
      <c r="C81" s="1">
        <v>20</v>
      </c>
      <c r="D81" s="2">
        <v>25</v>
      </c>
      <c r="E81" s="88">
        <f t="shared" si="2"/>
        <v>2.9069767441860463</v>
      </c>
      <c r="F81" s="89">
        <f t="shared" si="3"/>
        <v>17.093023255813954</v>
      </c>
    </row>
    <row r="82" spans="1:6">
      <c r="A82" s="27" t="s">
        <v>186</v>
      </c>
      <c r="B82" s="28">
        <v>88.8</v>
      </c>
      <c r="C82" s="1">
        <v>20</v>
      </c>
      <c r="D82" s="2">
        <v>25</v>
      </c>
      <c r="E82" s="88">
        <f t="shared" si="2"/>
        <v>5.6306306306306304</v>
      </c>
      <c r="F82" s="89">
        <f t="shared" si="3"/>
        <v>14.36936936936937</v>
      </c>
    </row>
    <row r="83" spans="1:6">
      <c r="A83" s="27" t="s">
        <v>189</v>
      </c>
      <c r="B83" s="28">
        <v>193</v>
      </c>
      <c r="C83" s="1">
        <v>20</v>
      </c>
      <c r="D83" s="2">
        <v>25</v>
      </c>
      <c r="E83" s="88">
        <f t="shared" si="2"/>
        <v>2.5906735751295336</v>
      </c>
      <c r="F83" s="89">
        <f t="shared" si="3"/>
        <v>17.409326424870468</v>
      </c>
    </row>
    <row r="84" spans="1:6">
      <c r="A84" s="27" t="s">
        <v>191</v>
      </c>
      <c r="B84" s="28">
        <v>136</v>
      </c>
      <c r="C84" s="1">
        <v>20</v>
      </c>
      <c r="D84" s="2">
        <v>25</v>
      </c>
      <c r="E84" s="88">
        <f t="shared" si="2"/>
        <v>3.6764705882352939</v>
      </c>
      <c r="F84" s="89">
        <f t="shared" si="3"/>
        <v>16.323529411764707</v>
      </c>
    </row>
    <row r="85" spans="1:6" ht="17" thickBot="1">
      <c r="A85" s="286" t="s">
        <v>193</v>
      </c>
      <c r="B85" s="35">
        <v>226</v>
      </c>
      <c r="C85" s="17">
        <v>20</v>
      </c>
      <c r="D85" s="17">
        <v>25</v>
      </c>
      <c r="E85" s="288">
        <f t="shared" si="2"/>
        <v>2.2123893805309733</v>
      </c>
      <c r="F85" s="289">
        <f t="shared" si="3"/>
        <v>17.787610619469028</v>
      </c>
    </row>
    <row r="86" spans="1:6">
      <c r="A86" s="24" t="s">
        <v>195</v>
      </c>
      <c r="B86" s="25">
        <v>93.6</v>
      </c>
      <c r="C86" s="1">
        <v>20</v>
      </c>
      <c r="D86" s="1">
        <v>25</v>
      </c>
      <c r="E86" s="86">
        <f t="shared" si="2"/>
        <v>5.3418803418803424</v>
      </c>
      <c r="F86" s="87">
        <f t="shared" si="3"/>
        <v>14.658119658119658</v>
      </c>
    </row>
    <row r="87" spans="1:6">
      <c r="A87" s="27" t="s">
        <v>197</v>
      </c>
      <c r="B87" s="28">
        <v>100</v>
      </c>
      <c r="C87" s="1">
        <v>20</v>
      </c>
      <c r="D87" s="2">
        <v>25</v>
      </c>
      <c r="E87" s="88">
        <f t="shared" si="2"/>
        <v>5</v>
      </c>
      <c r="F87" s="89">
        <f t="shared" si="3"/>
        <v>15</v>
      </c>
    </row>
    <row r="88" spans="1:6">
      <c r="A88" s="27" t="s">
        <v>199</v>
      </c>
      <c r="B88" s="28">
        <v>151</v>
      </c>
      <c r="C88" s="1">
        <v>20</v>
      </c>
      <c r="D88" s="2">
        <v>25</v>
      </c>
      <c r="E88" s="88">
        <f t="shared" si="2"/>
        <v>3.3112582781456954</v>
      </c>
      <c r="F88" s="89">
        <f t="shared" si="3"/>
        <v>16.688741721854306</v>
      </c>
    </row>
    <row r="89" spans="1:6">
      <c r="A89" s="27" t="s">
        <v>201</v>
      </c>
      <c r="B89" s="28">
        <v>141</v>
      </c>
      <c r="C89" s="1">
        <v>20</v>
      </c>
      <c r="D89" s="2">
        <v>25</v>
      </c>
      <c r="E89" s="88">
        <f t="shared" si="2"/>
        <v>3.5460992907801416</v>
      </c>
      <c r="F89" s="89">
        <f t="shared" si="3"/>
        <v>16.453900709219859</v>
      </c>
    </row>
    <row r="90" spans="1:6">
      <c r="A90" s="27" t="s">
        <v>203</v>
      </c>
      <c r="B90" s="28">
        <v>106</v>
      </c>
      <c r="C90" s="1">
        <v>20</v>
      </c>
      <c r="D90" s="2">
        <v>25</v>
      </c>
      <c r="E90" s="88">
        <f t="shared" si="2"/>
        <v>4.716981132075472</v>
      </c>
      <c r="F90" s="89">
        <f t="shared" si="3"/>
        <v>15.283018867924529</v>
      </c>
    </row>
    <row r="91" spans="1:6">
      <c r="A91" s="27" t="s">
        <v>205</v>
      </c>
      <c r="B91" s="28">
        <v>137</v>
      </c>
      <c r="C91" s="1">
        <v>20</v>
      </c>
      <c r="D91" s="2">
        <v>25</v>
      </c>
      <c r="E91" s="88">
        <f t="shared" si="2"/>
        <v>3.6496350364963503</v>
      </c>
      <c r="F91" s="89">
        <f t="shared" si="3"/>
        <v>16.350364963503651</v>
      </c>
    </row>
    <row r="92" spans="1:6">
      <c r="A92" s="27" t="s">
        <v>207</v>
      </c>
      <c r="B92" s="28">
        <v>106</v>
      </c>
      <c r="C92" s="1">
        <v>20</v>
      </c>
      <c r="D92" s="2">
        <v>25</v>
      </c>
      <c r="E92" s="88">
        <f t="shared" si="2"/>
        <v>4.716981132075472</v>
      </c>
      <c r="F92" s="89">
        <f t="shared" si="3"/>
        <v>15.283018867924529</v>
      </c>
    </row>
    <row r="93" spans="1:6">
      <c r="A93" s="27" t="s">
        <v>211</v>
      </c>
      <c r="B93" s="28">
        <v>96.8</v>
      </c>
      <c r="C93" s="1">
        <v>20</v>
      </c>
      <c r="D93" s="2">
        <v>25</v>
      </c>
      <c r="E93" s="88">
        <f t="shared" si="2"/>
        <v>5.1652892561983474</v>
      </c>
      <c r="F93" s="89">
        <f t="shared" si="3"/>
        <v>14.834710743801653</v>
      </c>
    </row>
    <row r="94" spans="1:6">
      <c r="A94" s="27" t="s">
        <v>213</v>
      </c>
      <c r="B94" s="28">
        <v>96</v>
      </c>
      <c r="C94" s="1">
        <v>20</v>
      </c>
      <c r="D94" s="2">
        <v>25</v>
      </c>
      <c r="E94" s="88">
        <f t="shared" si="2"/>
        <v>5.208333333333333</v>
      </c>
      <c r="F94" s="89">
        <f t="shared" si="3"/>
        <v>14.791666666666668</v>
      </c>
    </row>
    <row r="95" spans="1:6">
      <c r="A95" s="27" t="s">
        <v>215</v>
      </c>
      <c r="B95" s="28">
        <v>66.400000000000006</v>
      </c>
      <c r="C95" s="1">
        <v>20</v>
      </c>
      <c r="D95" s="2">
        <v>25</v>
      </c>
      <c r="E95" s="88">
        <f t="shared" si="2"/>
        <v>7.5301204819277103</v>
      </c>
      <c r="F95" s="89">
        <f t="shared" si="3"/>
        <v>12.46987951807229</v>
      </c>
    </row>
    <row r="96" spans="1:6">
      <c r="A96" s="27" t="s">
        <v>217</v>
      </c>
      <c r="B96" s="28">
        <v>132</v>
      </c>
      <c r="C96" s="2">
        <v>20</v>
      </c>
      <c r="D96" s="2">
        <v>25</v>
      </c>
      <c r="E96" s="88">
        <f t="shared" si="2"/>
        <v>3.7878787878787881</v>
      </c>
      <c r="F96" s="89">
        <f t="shared" si="3"/>
        <v>16.212121212121211</v>
      </c>
    </row>
    <row r="97" spans="1:6">
      <c r="A97" s="27" t="s">
        <v>219</v>
      </c>
      <c r="B97" s="28">
        <v>141</v>
      </c>
      <c r="C97" s="2">
        <v>20</v>
      </c>
      <c r="D97" s="2">
        <v>25</v>
      </c>
      <c r="E97" s="88">
        <f t="shared" si="2"/>
        <v>3.5460992907801416</v>
      </c>
      <c r="F97" s="89">
        <f t="shared" si="3"/>
        <v>16.453900709219859</v>
      </c>
    </row>
    <row r="98" spans="1:6">
      <c r="A98" s="24" t="s">
        <v>221</v>
      </c>
      <c r="B98" s="25">
        <v>85.4</v>
      </c>
      <c r="C98" s="1">
        <v>20</v>
      </c>
      <c r="D98" s="1">
        <v>25</v>
      </c>
      <c r="E98" s="86">
        <f t="shared" si="2"/>
        <v>5.8548009367681493</v>
      </c>
      <c r="F98" s="87">
        <f t="shared" si="3"/>
        <v>14.14519906323185</v>
      </c>
    </row>
    <row r="99" spans="1:6">
      <c r="A99" s="27" t="s">
        <v>223</v>
      </c>
      <c r="B99" s="28">
        <v>65.599999999999994</v>
      </c>
      <c r="C99" s="1">
        <v>20</v>
      </c>
      <c r="D99" s="2">
        <v>25</v>
      </c>
      <c r="E99" s="88">
        <f t="shared" si="2"/>
        <v>7.6219512195121961</v>
      </c>
      <c r="F99" s="89">
        <f t="shared" si="3"/>
        <v>12.378048780487804</v>
      </c>
    </row>
    <row r="100" spans="1:6">
      <c r="A100" s="27" t="s">
        <v>225</v>
      </c>
      <c r="B100" s="28">
        <v>117</v>
      </c>
      <c r="C100" s="1">
        <v>20</v>
      </c>
      <c r="D100" s="2">
        <v>25</v>
      </c>
      <c r="E100" s="88">
        <f t="shared" si="2"/>
        <v>4.2735042735042734</v>
      </c>
      <c r="F100" s="89">
        <f t="shared" si="3"/>
        <v>15.726495726495727</v>
      </c>
    </row>
    <row r="101" spans="1:6">
      <c r="A101" s="27" t="s">
        <v>227</v>
      </c>
      <c r="B101" s="28">
        <v>43.8</v>
      </c>
      <c r="C101" s="1">
        <v>15</v>
      </c>
      <c r="D101" s="2">
        <v>25</v>
      </c>
      <c r="E101" s="88">
        <f>(C101*D101)/B101</f>
        <v>8.5616438356164384</v>
      </c>
      <c r="F101" s="89">
        <f>C101-E101</f>
        <v>6.4383561643835616</v>
      </c>
    </row>
    <row r="102" spans="1:6">
      <c r="A102" s="27" t="s">
        <v>229</v>
      </c>
      <c r="B102" s="28">
        <v>129</v>
      </c>
      <c r="C102" s="1">
        <v>20</v>
      </c>
      <c r="D102" s="2">
        <v>25</v>
      </c>
      <c r="E102" s="88">
        <f t="shared" si="2"/>
        <v>3.8759689922480618</v>
      </c>
      <c r="F102" s="89">
        <f t="shared" si="3"/>
        <v>16.124031007751938</v>
      </c>
    </row>
    <row r="103" spans="1:6">
      <c r="A103" s="27" t="s">
        <v>232</v>
      </c>
      <c r="B103" s="28">
        <v>136</v>
      </c>
      <c r="C103" s="1">
        <v>20</v>
      </c>
      <c r="D103" s="2">
        <v>25</v>
      </c>
      <c r="E103" s="88">
        <f t="shared" si="2"/>
        <v>3.6764705882352939</v>
      </c>
      <c r="F103" s="89">
        <f t="shared" si="3"/>
        <v>16.323529411764707</v>
      </c>
    </row>
    <row r="104" spans="1:6">
      <c r="A104" s="27" t="s">
        <v>234</v>
      </c>
      <c r="B104" s="28">
        <v>103</v>
      </c>
      <c r="C104" s="1">
        <v>20</v>
      </c>
      <c r="D104" s="2">
        <v>25</v>
      </c>
      <c r="E104" s="88">
        <f t="shared" si="2"/>
        <v>4.8543689320388346</v>
      </c>
      <c r="F104" s="89">
        <f t="shared" si="3"/>
        <v>15.145631067961165</v>
      </c>
    </row>
    <row r="105" spans="1:6">
      <c r="A105" s="27" t="s">
        <v>236</v>
      </c>
      <c r="B105" s="3">
        <v>184</v>
      </c>
      <c r="C105" s="1">
        <v>20</v>
      </c>
      <c r="D105" s="2">
        <v>25</v>
      </c>
      <c r="E105" s="88">
        <f t="shared" si="2"/>
        <v>2.7173913043478262</v>
      </c>
      <c r="F105" s="89">
        <f t="shared" si="3"/>
        <v>17.282608695652172</v>
      </c>
    </row>
    <row r="106" spans="1:6">
      <c r="A106" s="27" t="s">
        <v>238</v>
      </c>
      <c r="B106" s="28">
        <v>178</v>
      </c>
      <c r="C106" s="1">
        <v>20</v>
      </c>
      <c r="D106" s="2">
        <v>25</v>
      </c>
      <c r="E106" s="88">
        <f t="shared" si="2"/>
        <v>2.808988764044944</v>
      </c>
      <c r="F106" s="89">
        <f t="shared" si="3"/>
        <v>17.191011235955056</v>
      </c>
    </row>
    <row r="107" spans="1:6">
      <c r="A107" s="27" t="s">
        <v>240</v>
      </c>
      <c r="B107" s="3">
        <v>230</v>
      </c>
      <c r="C107" s="1">
        <v>20</v>
      </c>
      <c r="D107" s="2">
        <v>25</v>
      </c>
      <c r="E107" s="88">
        <f t="shared" si="2"/>
        <v>2.1739130434782608</v>
      </c>
      <c r="F107" s="89">
        <f t="shared" si="3"/>
        <v>17.826086956521738</v>
      </c>
    </row>
    <row r="108" spans="1:6">
      <c r="A108" s="27" t="s">
        <v>242</v>
      </c>
      <c r="B108" s="3">
        <v>191</v>
      </c>
      <c r="C108" s="1">
        <v>20</v>
      </c>
      <c r="D108" s="2">
        <v>25</v>
      </c>
      <c r="E108" s="88">
        <f t="shared" si="2"/>
        <v>2.6178010471204187</v>
      </c>
      <c r="F108" s="89">
        <f t="shared" si="3"/>
        <v>17.38219895287958</v>
      </c>
    </row>
    <row r="109" spans="1:6">
      <c r="A109" s="27" t="s">
        <v>244</v>
      </c>
      <c r="B109" s="28">
        <v>286</v>
      </c>
      <c r="C109" s="1">
        <v>20</v>
      </c>
      <c r="D109" s="2">
        <v>25</v>
      </c>
      <c r="E109" s="88">
        <f t="shared" si="2"/>
        <v>1.7482517482517483</v>
      </c>
      <c r="F109" s="89">
        <f t="shared" si="3"/>
        <v>18.251748251748253</v>
      </c>
    </row>
    <row r="110" spans="1:6">
      <c r="A110" s="27" t="s">
        <v>246</v>
      </c>
      <c r="B110" s="28">
        <v>258</v>
      </c>
      <c r="C110" s="1">
        <v>20</v>
      </c>
      <c r="D110" s="2">
        <v>25</v>
      </c>
      <c r="E110" s="88">
        <f t="shared" si="2"/>
        <v>1.9379844961240309</v>
      </c>
      <c r="F110" s="89">
        <f t="shared" si="3"/>
        <v>18.062015503875969</v>
      </c>
    </row>
    <row r="111" spans="1:6">
      <c r="A111" s="27" t="s">
        <v>248</v>
      </c>
      <c r="B111" s="28">
        <v>140</v>
      </c>
      <c r="C111" s="1">
        <v>20</v>
      </c>
      <c r="D111" s="2">
        <v>25</v>
      </c>
      <c r="E111" s="88">
        <f t="shared" si="2"/>
        <v>3.5714285714285716</v>
      </c>
      <c r="F111" s="89">
        <f t="shared" si="3"/>
        <v>16.428571428571427</v>
      </c>
    </row>
    <row r="112" spans="1:6">
      <c r="A112" s="27" t="s">
        <v>250</v>
      </c>
      <c r="B112" s="28">
        <v>210</v>
      </c>
      <c r="C112" s="1">
        <v>20</v>
      </c>
      <c r="D112" s="2">
        <v>25</v>
      </c>
      <c r="E112" s="88">
        <f t="shared" si="2"/>
        <v>2.3809523809523809</v>
      </c>
      <c r="F112" s="89">
        <f t="shared" si="3"/>
        <v>17.61904761904762</v>
      </c>
    </row>
    <row r="113" spans="1:6">
      <c r="A113" s="27" t="s">
        <v>253</v>
      </c>
      <c r="B113" s="28">
        <v>282</v>
      </c>
      <c r="C113" s="1">
        <v>20</v>
      </c>
      <c r="D113" s="2">
        <v>25</v>
      </c>
      <c r="E113" s="88">
        <f t="shared" si="2"/>
        <v>1.7730496453900708</v>
      </c>
      <c r="F113" s="89">
        <f t="shared" si="3"/>
        <v>18.226950354609929</v>
      </c>
    </row>
    <row r="114" spans="1:6">
      <c r="A114" s="27" t="s">
        <v>255</v>
      </c>
      <c r="B114" s="28">
        <v>107</v>
      </c>
      <c r="C114" s="1">
        <v>20</v>
      </c>
      <c r="D114" s="2">
        <v>25</v>
      </c>
      <c r="E114" s="88">
        <f t="shared" si="2"/>
        <v>4.6728971962616823</v>
      </c>
      <c r="F114" s="89">
        <f t="shared" si="3"/>
        <v>15.327102803738317</v>
      </c>
    </row>
    <row r="115" spans="1:6">
      <c r="A115" s="27" t="s">
        <v>257</v>
      </c>
      <c r="B115" s="28">
        <v>244</v>
      </c>
      <c r="C115" s="1">
        <v>20</v>
      </c>
      <c r="D115" s="2">
        <v>25</v>
      </c>
      <c r="E115" s="88">
        <f t="shared" si="2"/>
        <v>2.0491803278688523</v>
      </c>
      <c r="F115" s="89">
        <f t="shared" si="3"/>
        <v>17.950819672131146</v>
      </c>
    </row>
    <row r="116" spans="1:6">
      <c r="A116" s="27" t="s">
        <v>259</v>
      </c>
      <c r="B116" s="3">
        <v>220</v>
      </c>
      <c r="C116" s="1">
        <v>20</v>
      </c>
      <c r="D116" s="2">
        <v>25</v>
      </c>
      <c r="E116" s="88">
        <f t="shared" si="2"/>
        <v>2.2727272727272729</v>
      </c>
      <c r="F116" s="89">
        <f t="shared" si="3"/>
        <v>17.727272727272727</v>
      </c>
    </row>
    <row r="117" spans="1:6">
      <c r="A117" s="27" t="s">
        <v>261</v>
      </c>
      <c r="B117" s="3">
        <v>144</v>
      </c>
      <c r="C117" s="1">
        <v>20</v>
      </c>
      <c r="D117" s="2">
        <v>25</v>
      </c>
      <c r="E117" s="88">
        <f t="shared" si="2"/>
        <v>3.4722222222222223</v>
      </c>
      <c r="F117" s="89">
        <f t="shared" si="3"/>
        <v>16.527777777777779</v>
      </c>
    </row>
    <row r="118" spans="1:6">
      <c r="A118" s="27" t="s">
        <v>263</v>
      </c>
      <c r="B118" s="3">
        <v>404</v>
      </c>
      <c r="C118" s="1">
        <v>20</v>
      </c>
      <c r="D118" s="2">
        <v>25</v>
      </c>
      <c r="E118" s="88">
        <f t="shared" si="2"/>
        <v>1.2376237623762376</v>
      </c>
      <c r="F118" s="89">
        <f t="shared" si="3"/>
        <v>18.762376237623762</v>
      </c>
    </row>
    <row r="119" spans="1:6">
      <c r="A119" s="27" t="s">
        <v>265</v>
      </c>
      <c r="B119" s="28">
        <v>226</v>
      </c>
      <c r="C119" s="1">
        <v>20</v>
      </c>
      <c r="D119" s="2">
        <v>25</v>
      </c>
      <c r="E119" s="88">
        <f t="shared" si="2"/>
        <v>2.2123893805309733</v>
      </c>
      <c r="F119" s="89">
        <f t="shared" si="3"/>
        <v>17.787610619469028</v>
      </c>
    </row>
    <row r="120" spans="1:6">
      <c r="A120" s="27" t="s">
        <v>267</v>
      </c>
      <c r="B120" s="28">
        <v>236</v>
      </c>
      <c r="C120" s="1">
        <v>20</v>
      </c>
      <c r="D120" s="2">
        <v>25</v>
      </c>
      <c r="E120" s="88">
        <f t="shared" si="2"/>
        <v>2.1186440677966103</v>
      </c>
      <c r="F120" s="89">
        <f t="shared" si="3"/>
        <v>17.881355932203391</v>
      </c>
    </row>
    <row r="121" spans="1:6" ht="17" thickBot="1">
      <c r="A121" s="286" t="s">
        <v>269</v>
      </c>
      <c r="B121" s="35">
        <v>264</v>
      </c>
      <c r="C121" s="287">
        <v>20</v>
      </c>
      <c r="D121" s="17">
        <v>25</v>
      </c>
      <c r="E121" s="288">
        <f t="shared" si="2"/>
        <v>1.893939393939394</v>
      </c>
      <c r="F121" s="289">
        <f t="shared" si="3"/>
        <v>18.106060606060606</v>
      </c>
    </row>
    <row r="122" spans="1:6">
      <c r="A122"/>
    </row>
    <row r="123" spans="1:6">
      <c r="A123"/>
    </row>
    <row r="124" spans="1:6">
      <c r="A124"/>
    </row>
    <row r="125" spans="1:6">
      <c r="A125"/>
    </row>
    <row r="126" spans="1:6">
      <c r="A126"/>
    </row>
    <row r="127" spans="1:6">
      <c r="A127"/>
    </row>
    <row r="128" spans="1:6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</sheetData>
  <conditionalFormatting sqref="C1:C121">
    <cfRule type="cellIs" dxfId="0" priority="1" operator="equal">
      <formula>15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3240-BB56-6A4A-B794-901F87659712}">
  <sheetPr>
    <pageSetUpPr fitToPage="1"/>
  </sheetPr>
  <dimension ref="A1:M32"/>
  <sheetViews>
    <sheetView workbookViewId="0">
      <selection activeCell="B8" sqref="B8"/>
    </sheetView>
  </sheetViews>
  <sheetFormatPr baseColWidth="10" defaultRowHeight="16"/>
  <cols>
    <col min="1" max="1" width="1.85546875" style="47" bestFit="1" customWidth="1"/>
    <col min="2" max="2" width="7.28515625" style="47" customWidth="1"/>
    <col min="3" max="3" width="8.7109375" style="47" bestFit="1" customWidth="1"/>
    <col min="4" max="11" width="7.28515625" style="47" bestFit="1" customWidth="1"/>
    <col min="12" max="12" width="8.7109375" style="47" bestFit="1" customWidth="1"/>
    <col min="13" max="13" width="7.28515625" style="47" bestFit="1" customWidth="1"/>
  </cols>
  <sheetData>
    <row r="1" spans="1:13">
      <c r="B1" s="48" t="s">
        <v>277</v>
      </c>
    </row>
    <row r="2" spans="1:13" ht="17" thickBot="1">
      <c r="B2" s="48">
        <v>1</v>
      </c>
      <c r="C2" s="48">
        <v>2</v>
      </c>
      <c r="D2" s="48">
        <v>3</v>
      </c>
      <c r="E2" s="48">
        <v>4</v>
      </c>
      <c r="F2" s="48">
        <v>5</v>
      </c>
      <c r="G2" s="48">
        <v>6</v>
      </c>
      <c r="H2" s="48">
        <v>7</v>
      </c>
      <c r="I2" s="48">
        <v>8</v>
      </c>
      <c r="J2" s="48">
        <v>9</v>
      </c>
      <c r="K2" s="48">
        <v>10</v>
      </c>
      <c r="L2" s="48">
        <v>11</v>
      </c>
      <c r="M2" s="48">
        <v>12</v>
      </c>
    </row>
    <row r="3" spans="1:13">
      <c r="A3" s="48" t="s">
        <v>278</v>
      </c>
      <c r="B3" s="49" t="s">
        <v>14</v>
      </c>
      <c r="C3" s="50" t="s">
        <v>31</v>
      </c>
      <c r="D3" s="50" t="s">
        <v>46</v>
      </c>
      <c r="E3" s="50" t="s">
        <v>61</v>
      </c>
      <c r="F3" s="50" t="s">
        <v>75</v>
      </c>
      <c r="G3" s="50" t="s">
        <v>91</v>
      </c>
      <c r="H3" s="50" t="s">
        <v>106</v>
      </c>
      <c r="I3" s="50" t="s">
        <v>120</v>
      </c>
      <c r="J3" s="50" t="s">
        <v>135</v>
      </c>
      <c r="K3" s="50" t="s">
        <v>151</v>
      </c>
      <c r="L3" s="50" t="s">
        <v>537</v>
      </c>
      <c r="M3" s="51" t="s">
        <v>180</v>
      </c>
    </row>
    <row r="4" spans="1:13">
      <c r="A4" s="48" t="s">
        <v>279</v>
      </c>
      <c r="B4" s="52" t="s">
        <v>19</v>
      </c>
      <c r="C4" s="53" t="s">
        <v>33</v>
      </c>
      <c r="D4" s="53" t="s">
        <v>48</v>
      </c>
      <c r="E4" s="53" t="s">
        <v>63</v>
      </c>
      <c r="F4" s="53" t="s">
        <v>77</v>
      </c>
      <c r="G4" s="53" t="s">
        <v>93</v>
      </c>
      <c r="H4" s="53" t="s">
        <v>108</v>
      </c>
      <c r="I4" s="53" t="s">
        <v>122</v>
      </c>
      <c r="J4" s="53" t="s">
        <v>137</v>
      </c>
      <c r="K4" s="53" t="s">
        <v>153</v>
      </c>
      <c r="L4" s="53" t="s">
        <v>168</v>
      </c>
      <c r="M4" s="54" t="s">
        <v>182</v>
      </c>
    </row>
    <row r="5" spans="1:13">
      <c r="A5" s="48" t="s">
        <v>280</v>
      </c>
      <c r="B5" s="52" t="s">
        <v>21</v>
      </c>
      <c r="C5" s="53" t="s">
        <v>35</v>
      </c>
      <c r="D5" s="53" t="s">
        <v>50</v>
      </c>
      <c r="E5" s="53" t="s">
        <v>65</v>
      </c>
      <c r="F5" s="53" t="s">
        <v>79</v>
      </c>
      <c r="G5" s="53" t="s">
        <v>95</v>
      </c>
      <c r="H5" s="53" t="s">
        <v>110</v>
      </c>
      <c r="I5" s="53" t="s">
        <v>125</v>
      </c>
      <c r="J5" s="53" t="s">
        <v>139</v>
      </c>
      <c r="K5" s="53" t="s">
        <v>155</v>
      </c>
      <c r="L5" s="53" t="s">
        <v>170</v>
      </c>
      <c r="M5" s="54" t="s">
        <v>184</v>
      </c>
    </row>
    <row r="6" spans="1:13">
      <c r="A6" s="48" t="s">
        <v>281</v>
      </c>
      <c r="B6" s="52" t="s">
        <v>23</v>
      </c>
      <c r="C6" s="53" t="s">
        <v>37</v>
      </c>
      <c r="D6" s="53" t="s">
        <v>52</v>
      </c>
      <c r="E6" s="53" t="s">
        <v>67</v>
      </c>
      <c r="F6" s="53" t="s">
        <v>83</v>
      </c>
      <c r="G6" s="53" t="s">
        <v>97</v>
      </c>
      <c r="H6" s="53" t="s">
        <v>112</v>
      </c>
      <c r="I6" s="53" t="s">
        <v>127</v>
      </c>
      <c r="J6" s="53" t="s">
        <v>141</v>
      </c>
      <c r="K6" s="53" t="s">
        <v>157</v>
      </c>
      <c r="L6" s="53" t="s">
        <v>172</v>
      </c>
      <c r="M6" s="54" t="s">
        <v>186</v>
      </c>
    </row>
    <row r="7" spans="1:13">
      <c r="A7" s="48" t="s">
        <v>282</v>
      </c>
      <c r="B7" s="52" t="s">
        <v>25</v>
      </c>
      <c r="C7" s="53" t="s">
        <v>534</v>
      </c>
      <c r="D7" s="53" t="s">
        <v>54</v>
      </c>
      <c r="E7" s="53" t="s">
        <v>69</v>
      </c>
      <c r="F7" s="53" t="s">
        <v>85</v>
      </c>
      <c r="G7" s="53" t="s">
        <v>99</v>
      </c>
      <c r="H7" s="53" t="s">
        <v>114</v>
      </c>
      <c r="I7" s="53" t="s">
        <v>129</v>
      </c>
      <c r="J7" s="53" t="s">
        <v>143</v>
      </c>
      <c r="K7" s="53" t="s">
        <v>159</v>
      </c>
      <c r="L7" s="53" t="s">
        <v>174</v>
      </c>
      <c r="M7" s="54" t="s">
        <v>189</v>
      </c>
    </row>
    <row r="8" spans="1:13">
      <c r="A8" s="48" t="s">
        <v>283</v>
      </c>
      <c r="B8" s="52" t="s">
        <v>27</v>
      </c>
      <c r="C8" s="53" t="s">
        <v>42</v>
      </c>
      <c r="D8" s="53" t="s">
        <v>56</v>
      </c>
      <c r="E8" s="53" t="s">
        <v>71</v>
      </c>
      <c r="F8" s="53" t="s">
        <v>87</v>
      </c>
      <c r="G8" s="53" t="s">
        <v>101</v>
      </c>
      <c r="H8" s="53" t="s">
        <v>116</v>
      </c>
      <c r="I8" s="53" t="s">
        <v>131</v>
      </c>
      <c r="J8" s="53" t="s">
        <v>147</v>
      </c>
      <c r="K8" s="53" t="s">
        <v>161</v>
      </c>
      <c r="L8" s="53" t="s">
        <v>176</v>
      </c>
      <c r="M8" s="54" t="s">
        <v>191</v>
      </c>
    </row>
    <row r="9" spans="1:13">
      <c r="A9" s="48" t="s">
        <v>284</v>
      </c>
      <c r="B9" s="52" t="s">
        <v>29</v>
      </c>
      <c r="C9" s="53" t="s">
        <v>44</v>
      </c>
      <c r="D9" s="53" t="s">
        <v>58</v>
      </c>
      <c r="E9" s="53" t="s">
        <v>73</v>
      </c>
      <c r="F9" s="53" t="s">
        <v>89</v>
      </c>
      <c r="G9" s="53" t="s">
        <v>104</v>
      </c>
      <c r="H9" s="53" t="s">
        <v>118</v>
      </c>
      <c r="I9" s="53" t="s">
        <v>133</v>
      </c>
      <c r="J9" s="53" t="s">
        <v>149</v>
      </c>
      <c r="K9" s="53" t="s">
        <v>163</v>
      </c>
      <c r="L9" s="53" t="s">
        <v>178</v>
      </c>
      <c r="M9" s="54" t="s">
        <v>193</v>
      </c>
    </row>
    <row r="10" spans="1:13" ht="17" thickBot="1">
      <c r="A10" s="48" t="s">
        <v>285</v>
      </c>
      <c r="B10" s="55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7"/>
    </row>
    <row r="11" spans="1:13">
      <c r="A11" s="4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</row>
    <row r="12" spans="1:13">
      <c r="B12" s="48" t="s">
        <v>286</v>
      </c>
    </row>
    <row r="13" spans="1:13" ht="17" thickBot="1">
      <c r="B13" s="48">
        <v>1</v>
      </c>
      <c r="C13" s="48">
        <v>2</v>
      </c>
      <c r="D13" s="48">
        <v>3</v>
      </c>
      <c r="E13" s="48">
        <v>4</v>
      </c>
      <c r="F13" s="48">
        <v>5</v>
      </c>
      <c r="G13" s="48">
        <v>6</v>
      </c>
      <c r="H13" s="48">
        <v>7</v>
      </c>
      <c r="I13" s="48">
        <v>8</v>
      </c>
      <c r="J13" s="48">
        <v>9</v>
      </c>
      <c r="K13" s="48">
        <v>10</v>
      </c>
      <c r="L13" s="48">
        <v>11</v>
      </c>
      <c r="M13" s="48">
        <v>12</v>
      </c>
    </row>
    <row r="14" spans="1:13">
      <c r="A14" s="48" t="s">
        <v>278</v>
      </c>
      <c r="B14" s="59">
        <v>15.098039215686274</v>
      </c>
      <c r="C14" s="60">
        <v>14.703389830508474</v>
      </c>
      <c r="D14" s="60">
        <v>15.495495495495495</v>
      </c>
      <c r="E14" s="60">
        <v>17.041420118343197</v>
      </c>
      <c r="F14" s="60">
        <v>13.438320209973753</v>
      </c>
      <c r="G14" s="60">
        <v>6.4383561643835616</v>
      </c>
      <c r="H14" s="60">
        <v>16.598639455782312</v>
      </c>
      <c r="I14" s="60">
        <v>4.0350877192982466</v>
      </c>
      <c r="J14" s="60">
        <v>4.0988372093023244</v>
      </c>
      <c r="K14" s="60">
        <v>16.18320610687023</v>
      </c>
      <c r="L14" s="60">
        <v>18.201438848920862</v>
      </c>
      <c r="M14" s="61">
        <v>15.689655172413794</v>
      </c>
    </row>
    <row r="15" spans="1:13">
      <c r="A15" s="48" t="s">
        <v>279</v>
      </c>
      <c r="B15" s="62">
        <v>12.91784702549575</v>
      </c>
      <c r="C15" s="63">
        <v>16.350364963503651</v>
      </c>
      <c r="D15" s="63">
        <v>16.575342465753426</v>
      </c>
      <c r="E15" s="63">
        <v>17.641509433962263</v>
      </c>
      <c r="F15" s="63">
        <v>16.124031007751938</v>
      </c>
      <c r="G15" s="63">
        <v>13.990384615384617</v>
      </c>
      <c r="H15" s="63">
        <v>3.6363636363636367</v>
      </c>
      <c r="I15" s="63">
        <v>14.94949494949495</v>
      </c>
      <c r="J15" s="63">
        <v>14.172494172494172</v>
      </c>
      <c r="K15" s="63">
        <v>16.753246753246753</v>
      </c>
      <c r="L15" s="63">
        <v>18.239436619718308</v>
      </c>
      <c r="M15" s="64">
        <v>15.867768595041323</v>
      </c>
    </row>
    <row r="16" spans="1:13">
      <c r="A16" s="48" t="s">
        <v>280</v>
      </c>
      <c r="B16" s="62">
        <v>16.815286624203821</v>
      </c>
      <c r="C16" s="63">
        <v>12.46987951807229</v>
      </c>
      <c r="D16" s="63">
        <v>17.61904761904762</v>
      </c>
      <c r="E16" s="63">
        <v>17.844827586206897</v>
      </c>
      <c r="F16" s="63">
        <v>10.706319702602229</v>
      </c>
      <c r="G16" s="63">
        <v>13.055555555555555</v>
      </c>
      <c r="H16" s="63">
        <v>4.4067796610169481</v>
      </c>
      <c r="I16" s="63">
        <v>16.710526315789473</v>
      </c>
      <c r="J16" s="63">
        <v>13.29758713136729</v>
      </c>
      <c r="K16" s="63">
        <v>16.575342465753426</v>
      </c>
      <c r="L16" s="63">
        <v>16.153846153846153</v>
      </c>
      <c r="M16" s="64">
        <v>17.093023255813954</v>
      </c>
    </row>
    <row r="17" spans="1:13">
      <c r="A17" s="48" t="s">
        <v>281</v>
      </c>
      <c r="B17" s="62">
        <v>11.987179487179487</v>
      </c>
      <c r="C17" s="63">
        <v>18.161764705882351</v>
      </c>
      <c r="D17" s="63">
        <v>13.489583333333332</v>
      </c>
      <c r="E17" s="63">
        <v>6.3194444444444446</v>
      </c>
      <c r="F17" s="63">
        <v>10.875912408759124</v>
      </c>
      <c r="G17" s="63">
        <v>2.9032258064516121</v>
      </c>
      <c r="H17" s="63">
        <v>15.049504950495049</v>
      </c>
      <c r="I17" s="63">
        <v>16.575342465753426</v>
      </c>
      <c r="J17" s="63">
        <v>16.815286624203821</v>
      </c>
      <c r="K17" s="63">
        <v>17.368421052631579</v>
      </c>
      <c r="L17" s="63">
        <v>14.979919678714859</v>
      </c>
      <c r="M17" s="64">
        <v>14.36936936936937</v>
      </c>
    </row>
    <row r="18" spans="1:13">
      <c r="A18" s="48" t="s">
        <v>282</v>
      </c>
      <c r="B18" s="62">
        <v>18.407643312101911</v>
      </c>
      <c r="C18" s="63">
        <v>17.237569060773481</v>
      </c>
      <c r="D18" s="63">
        <v>16.913580246913579</v>
      </c>
      <c r="E18" s="63">
        <v>16.124031007751938</v>
      </c>
      <c r="F18" s="63">
        <v>11.961414790996784</v>
      </c>
      <c r="G18" s="63">
        <v>14.747899159663866</v>
      </c>
      <c r="H18" s="63">
        <v>12.492492492492492</v>
      </c>
      <c r="I18" s="63">
        <v>14.14519906323185</v>
      </c>
      <c r="J18" s="63">
        <v>15.901639344262296</v>
      </c>
      <c r="K18" s="63">
        <v>16.575342465753426</v>
      </c>
      <c r="L18" s="63">
        <v>15.652173913043478</v>
      </c>
      <c r="M18" s="64">
        <v>17.409326424870468</v>
      </c>
    </row>
    <row r="19" spans="1:13">
      <c r="A19" s="48" t="s">
        <v>283</v>
      </c>
      <c r="B19" s="62">
        <v>16.323529411764707</v>
      </c>
      <c r="C19" s="63">
        <v>17.26775956284153</v>
      </c>
      <c r="D19" s="63">
        <v>14.553376906318082</v>
      </c>
      <c r="E19" s="63">
        <v>14.769874476987447</v>
      </c>
      <c r="F19" s="63">
        <v>13.540051679586565</v>
      </c>
      <c r="G19" s="63">
        <v>7.439516129032258</v>
      </c>
      <c r="H19" s="63">
        <v>6.8478260869565215</v>
      </c>
      <c r="I19" s="63">
        <v>15.412844036697248</v>
      </c>
      <c r="J19" s="63">
        <v>15.614035087719298</v>
      </c>
      <c r="K19" s="63">
        <v>15.412844036697248</v>
      </c>
      <c r="L19" s="63">
        <v>15.934959349593495</v>
      </c>
      <c r="M19" s="64">
        <v>16.323529411764707</v>
      </c>
    </row>
    <row r="20" spans="1:13">
      <c r="A20" s="48" t="s">
        <v>284</v>
      </c>
      <c r="B20" s="62">
        <v>18.251748251748253</v>
      </c>
      <c r="C20" s="63">
        <v>16.913580246913579</v>
      </c>
      <c r="D20" s="63">
        <v>17.076023391812864</v>
      </c>
      <c r="E20" s="63">
        <v>16.18320610687023</v>
      </c>
      <c r="F20" s="63">
        <v>10.566037735849056</v>
      </c>
      <c r="G20" s="63">
        <v>12.514970059880239</v>
      </c>
      <c r="H20" s="63">
        <v>13.455497382198953</v>
      </c>
      <c r="I20" s="63">
        <v>13.60613810741688</v>
      </c>
      <c r="J20" s="63">
        <v>15.833333333333332</v>
      </c>
      <c r="K20" s="63">
        <v>16.09375</v>
      </c>
      <c r="L20" s="63">
        <v>16.855345911949684</v>
      </c>
      <c r="M20" s="64">
        <v>17.787610619469028</v>
      </c>
    </row>
    <row r="21" spans="1:13" ht="17" thickBot="1">
      <c r="A21" s="48" t="s">
        <v>285</v>
      </c>
      <c r="B21" s="55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7"/>
    </row>
    <row r="23" spans="1:13">
      <c r="B23" s="48" t="s">
        <v>287</v>
      </c>
    </row>
    <row r="24" spans="1:13" ht="17" thickBot="1">
      <c r="B24" s="48">
        <v>1</v>
      </c>
      <c r="C24" s="48">
        <v>2</v>
      </c>
      <c r="D24" s="48">
        <v>3</v>
      </c>
      <c r="E24" s="48">
        <v>4</v>
      </c>
      <c r="F24" s="48">
        <v>5</v>
      </c>
      <c r="G24" s="48">
        <v>6</v>
      </c>
      <c r="H24" s="48">
        <v>7</v>
      </c>
      <c r="I24" s="48">
        <v>8</v>
      </c>
      <c r="J24" s="48">
        <v>9</v>
      </c>
      <c r="K24" s="48">
        <v>10</v>
      </c>
      <c r="L24" s="48">
        <v>11</v>
      </c>
      <c r="M24" s="48">
        <v>12</v>
      </c>
    </row>
    <row r="25" spans="1:13">
      <c r="A25" s="65" t="s">
        <v>278</v>
      </c>
      <c r="B25" s="66">
        <f>20-B14</f>
        <v>4.9019607843137258</v>
      </c>
      <c r="C25" s="67">
        <f t="shared" ref="C25:M25" si="0">20-C14</f>
        <v>5.296610169491526</v>
      </c>
      <c r="D25" s="67">
        <f t="shared" si="0"/>
        <v>4.5045045045045047</v>
      </c>
      <c r="E25" s="67">
        <f t="shared" si="0"/>
        <v>2.958579881656803</v>
      </c>
      <c r="F25" s="67">
        <f t="shared" si="0"/>
        <v>6.5616797900262469</v>
      </c>
      <c r="G25" s="67">
        <f>15-G14</f>
        <v>8.5616438356164384</v>
      </c>
      <c r="H25" s="67">
        <f t="shared" si="0"/>
        <v>3.4013605442176882</v>
      </c>
      <c r="I25" s="67">
        <f>15-I14</f>
        <v>10.964912280701753</v>
      </c>
      <c r="J25" s="67">
        <f>15-J14</f>
        <v>10.901162790697676</v>
      </c>
      <c r="K25" s="67">
        <f t="shared" si="0"/>
        <v>3.8167938931297698</v>
      </c>
      <c r="L25" s="67">
        <f t="shared" si="0"/>
        <v>1.7985611510791379</v>
      </c>
      <c r="M25" s="68">
        <f t="shared" si="0"/>
        <v>4.3103448275862064</v>
      </c>
    </row>
    <row r="26" spans="1:13">
      <c r="A26" s="65" t="s">
        <v>279</v>
      </c>
      <c r="B26" s="69">
        <f t="shared" ref="B26:L26" si="1">20-B15</f>
        <v>7.0821529745042504</v>
      </c>
      <c r="C26" s="70">
        <f t="shared" si="1"/>
        <v>3.649635036496349</v>
      </c>
      <c r="D26" s="70">
        <f t="shared" si="1"/>
        <v>3.4246575342465739</v>
      </c>
      <c r="E26" s="70">
        <f t="shared" si="1"/>
        <v>2.3584905660377373</v>
      </c>
      <c r="F26" s="70">
        <f t="shared" si="1"/>
        <v>3.8759689922480618</v>
      </c>
      <c r="G26" s="70">
        <f t="shared" si="1"/>
        <v>6.0096153846153832</v>
      </c>
      <c r="H26" s="70">
        <f>15-H15</f>
        <v>11.363636363636363</v>
      </c>
      <c r="I26" s="70">
        <f t="shared" si="1"/>
        <v>5.0505050505050502</v>
      </c>
      <c r="J26" s="70">
        <f t="shared" si="1"/>
        <v>5.8275058275058278</v>
      </c>
      <c r="K26" s="70">
        <f t="shared" si="1"/>
        <v>3.2467532467532472</v>
      </c>
      <c r="L26" s="70">
        <f t="shared" si="1"/>
        <v>1.7605633802816918</v>
      </c>
      <c r="M26" s="71">
        <f>20-M15</f>
        <v>4.1322314049586772</v>
      </c>
    </row>
    <row r="27" spans="1:13">
      <c r="A27" s="65" t="s">
        <v>280</v>
      </c>
      <c r="B27" s="69">
        <f t="shared" ref="B27:M27" si="2">20-B16</f>
        <v>3.1847133757961785</v>
      </c>
      <c r="C27" s="70">
        <f t="shared" si="2"/>
        <v>7.5301204819277103</v>
      </c>
      <c r="D27" s="70">
        <f t="shared" si="2"/>
        <v>2.3809523809523796</v>
      </c>
      <c r="E27" s="70">
        <f t="shared" si="2"/>
        <v>2.1551724137931032</v>
      </c>
      <c r="F27" s="70">
        <f t="shared" si="2"/>
        <v>9.2936802973977706</v>
      </c>
      <c r="G27" s="70">
        <f t="shared" si="2"/>
        <v>6.9444444444444446</v>
      </c>
      <c r="H27" s="70">
        <f>15-H16</f>
        <v>10.593220338983052</v>
      </c>
      <c r="I27" s="70">
        <f t="shared" si="2"/>
        <v>3.2894736842105274</v>
      </c>
      <c r="J27" s="70">
        <f t="shared" si="2"/>
        <v>6.7024128686327096</v>
      </c>
      <c r="K27" s="70">
        <f t="shared" si="2"/>
        <v>3.4246575342465739</v>
      </c>
      <c r="L27" s="70">
        <f t="shared" si="2"/>
        <v>3.8461538461538467</v>
      </c>
      <c r="M27" s="71">
        <f t="shared" si="2"/>
        <v>2.9069767441860463</v>
      </c>
    </row>
    <row r="28" spans="1:13">
      <c r="A28" s="65" t="s">
        <v>281</v>
      </c>
      <c r="B28" s="69">
        <f t="shared" ref="B28:M28" si="3">20-B17</f>
        <v>8.0128205128205128</v>
      </c>
      <c r="C28" s="70">
        <f t="shared" si="3"/>
        <v>1.8382352941176485</v>
      </c>
      <c r="D28" s="70">
        <f t="shared" si="3"/>
        <v>6.5104166666666679</v>
      </c>
      <c r="E28" s="70">
        <f>15-E17</f>
        <v>8.6805555555555554</v>
      </c>
      <c r="F28" s="70">
        <f t="shared" si="3"/>
        <v>9.1240875912408761</v>
      </c>
      <c r="G28" s="70">
        <f>15-G17</f>
        <v>12.096774193548388</v>
      </c>
      <c r="H28" s="70">
        <f t="shared" si="3"/>
        <v>4.9504950495049513</v>
      </c>
      <c r="I28" s="70">
        <f t="shared" si="3"/>
        <v>3.4246575342465739</v>
      </c>
      <c r="J28" s="70">
        <f t="shared" si="3"/>
        <v>3.1847133757961785</v>
      </c>
      <c r="K28" s="70">
        <f t="shared" si="3"/>
        <v>2.6315789473684212</v>
      </c>
      <c r="L28" s="70">
        <f t="shared" si="3"/>
        <v>5.0200803212851408</v>
      </c>
      <c r="M28" s="71">
        <f t="shared" si="3"/>
        <v>5.6306306306306304</v>
      </c>
    </row>
    <row r="29" spans="1:13">
      <c r="A29" s="65" t="s">
        <v>282</v>
      </c>
      <c r="B29" s="69">
        <f t="shared" ref="B29:M29" si="4">20-B18</f>
        <v>1.5923566878980893</v>
      </c>
      <c r="C29" s="70">
        <f t="shared" si="4"/>
        <v>2.7624309392265189</v>
      </c>
      <c r="D29" s="70">
        <f t="shared" si="4"/>
        <v>3.086419753086421</v>
      </c>
      <c r="E29" s="70">
        <f t="shared" si="4"/>
        <v>3.8759689922480618</v>
      </c>
      <c r="F29" s="70">
        <f t="shared" si="4"/>
        <v>8.0385852090032159</v>
      </c>
      <c r="G29" s="70">
        <f t="shared" si="4"/>
        <v>5.2521008403361336</v>
      </c>
      <c r="H29" s="70">
        <f t="shared" si="4"/>
        <v>7.5075075075075084</v>
      </c>
      <c r="I29" s="70">
        <f t="shared" si="4"/>
        <v>5.8548009367681502</v>
      </c>
      <c r="J29" s="70">
        <f t="shared" si="4"/>
        <v>4.0983606557377037</v>
      </c>
      <c r="K29" s="70">
        <f t="shared" si="4"/>
        <v>3.4246575342465739</v>
      </c>
      <c r="L29" s="70">
        <f t="shared" si="4"/>
        <v>4.3478260869565215</v>
      </c>
      <c r="M29" s="71">
        <f t="shared" si="4"/>
        <v>2.5906735751295322</v>
      </c>
    </row>
    <row r="30" spans="1:13">
      <c r="A30" s="65" t="s">
        <v>283</v>
      </c>
      <c r="B30" s="69">
        <f t="shared" ref="B30:M30" si="5">20-B19</f>
        <v>3.6764705882352935</v>
      </c>
      <c r="C30" s="70">
        <f t="shared" si="5"/>
        <v>2.7322404371584703</v>
      </c>
      <c r="D30" s="70">
        <f t="shared" si="5"/>
        <v>5.446623093681918</v>
      </c>
      <c r="E30" s="70">
        <f t="shared" si="5"/>
        <v>5.2301255230125534</v>
      </c>
      <c r="F30" s="70">
        <f t="shared" si="5"/>
        <v>6.4599483204134351</v>
      </c>
      <c r="G30" s="70">
        <f>15-G19</f>
        <v>7.560483870967742</v>
      </c>
      <c r="H30" s="70">
        <f>15-H19</f>
        <v>8.1521739130434785</v>
      </c>
      <c r="I30" s="70">
        <f t="shared" si="5"/>
        <v>4.5871559633027523</v>
      </c>
      <c r="J30" s="70">
        <f t="shared" si="5"/>
        <v>4.3859649122807021</v>
      </c>
      <c r="K30" s="70">
        <f t="shared" si="5"/>
        <v>4.5871559633027523</v>
      </c>
      <c r="L30" s="70">
        <f t="shared" si="5"/>
        <v>4.0650406504065053</v>
      </c>
      <c r="M30" s="71">
        <f t="shared" si="5"/>
        <v>3.6764705882352935</v>
      </c>
    </row>
    <row r="31" spans="1:13">
      <c r="A31" s="65" t="s">
        <v>284</v>
      </c>
      <c r="B31" s="69">
        <f t="shared" ref="B31:M31" si="6">20-B20</f>
        <v>1.7482517482517466</v>
      </c>
      <c r="C31" s="70">
        <f t="shared" si="6"/>
        <v>3.086419753086421</v>
      </c>
      <c r="D31" s="70">
        <f t="shared" si="6"/>
        <v>2.9239766081871359</v>
      </c>
      <c r="E31" s="70">
        <f t="shared" si="6"/>
        <v>3.8167938931297698</v>
      </c>
      <c r="F31" s="70">
        <f t="shared" si="6"/>
        <v>9.433962264150944</v>
      </c>
      <c r="G31" s="70">
        <f t="shared" si="6"/>
        <v>7.4850299401197606</v>
      </c>
      <c r="H31" s="70">
        <f t="shared" si="6"/>
        <v>6.5445026178010473</v>
      </c>
      <c r="I31" s="70">
        <f t="shared" si="6"/>
        <v>6.3938618925831197</v>
      </c>
      <c r="J31" s="70">
        <f t="shared" si="6"/>
        <v>4.1666666666666679</v>
      </c>
      <c r="K31" s="70">
        <f t="shared" si="6"/>
        <v>3.90625</v>
      </c>
      <c r="L31" s="70">
        <f t="shared" si="6"/>
        <v>3.1446540880503164</v>
      </c>
      <c r="M31" s="71">
        <f t="shared" si="6"/>
        <v>2.212389380530972</v>
      </c>
    </row>
    <row r="32" spans="1:13" ht="17" thickBot="1">
      <c r="A32" s="65" t="s">
        <v>285</v>
      </c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7"/>
    </row>
  </sheetData>
  <pageMargins left="0.7" right="0.7" top="0.75" bottom="0.75" header="0.3" footer="0.3"/>
  <pageSetup scale="7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C847-CAF4-3B44-BB2C-546B136CCC5F}">
  <sheetPr>
    <pageSetUpPr fitToPage="1"/>
  </sheetPr>
  <dimension ref="A1:Z32"/>
  <sheetViews>
    <sheetView workbookViewId="0">
      <selection activeCell="M10" sqref="B3:M10"/>
    </sheetView>
  </sheetViews>
  <sheetFormatPr baseColWidth="10" defaultRowHeight="16"/>
  <cols>
    <col min="1" max="1" width="1.85546875" style="47" bestFit="1" customWidth="1"/>
    <col min="2" max="2" width="7.28515625" style="47" customWidth="1"/>
    <col min="3" max="6" width="7.28515625" style="47" bestFit="1" customWidth="1"/>
    <col min="7" max="7" width="8.7109375" style="47" bestFit="1" customWidth="1"/>
    <col min="8" max="11" width="7.28515625" style="47" bestFit="1" customWidth="1"/>
    <col min="12" max="13" width="8.7109375" style="47" bestFit="1" customWidth="1"/>
    <col min="14" max="14" width="10.7109375" customWidth="1"/>
  </cols>
  <sheetData>
    <row r="1" spans="1:13">
      <c r="A1" s="48"/>
      <c r="B1" s="48" t="s">
        <v>288</v>
      </c>
    </row>
    <row r="2" spans="1:13" ht="17" thickBot="1">
      <c r="A2" s="48"/>
      <c r="B2" s="48">
        <v>1</v>
      </c>
      <c r="C2" s="48">
        <v>2</v>
      </c>
      <c r="D2" s="48">
        <v>3</v>
      </c>
      <c r="E2" s="48">
        <v>4</v>
      </c>
      <c r="F2" s="48">
        <v>5</v>
      </c>
      <c r="G2" s="48">
        <v>6</v>
      </c>
      <c r="H2" s="48">
        <v>7</v>
      </c>
      <c r="I2" s="48">
        <v>8</v>
      </c>
      <c r="J2" s="48">
        <v>9</v>
      </c>
      <c r="K2" s="48">
        <v>10</v>
      </c>
      <c r="L2" s="48">
        <v>11</v>
      </c>
      <c r="M2" s="48">
        <v>12</v>
      </c>
    </row>
    <row r="3" spans="1:13">
      <c r="A3" s="48" t="s">
        <v>278</v>
      </c>
      <c r="B3" s="72" t="s">
        <v>195</v>
      </c>
      <c r="C3" s="73" t="s">
        <v>203</v>
      </c>
      <c r="D3" s="73" t="s">
        <v>213</v>
      </c>
      <c r="E3" s="73" t="s">
        <v>221</v>
      </c>
      <c r="F3" s="73" t="s">
        <v>229</v>
      </c>
      <c r="G3" s="73" t="s">
        <v>238</v>
      </c>
      <c r="H3" s="73" t="s">
        <v>246</v>
      </c>
      <c r="I3" s="73" t="s">
        <v>253</v>
      </c>
      <c r="J3" s="73" t="s">
        <v>259</v>
      </c>
      <c r="K3" s="73" t="s">
        <v>265</v>
      </c>
      <c r="L3" s="73" t="s">
        <v>532</v>
      </c>
      <c r="M3" s="74" t="s">
        <v>536</v>
      </c>
    </row>
    <row r="4" spans="1:13">
      <c r="A4" s="48" t="s">
        <v>279</v>
      </c>
      <c r="B4" s="75" t="s">
        <v>197</v>
      </c>
      <c r="C4" s="76" t="s">
        <v>205</v>
      </c>
      <c r="D4" s="76" t="s">
        <v>215</v>
      </c>
      <c r="E4" s="76" t="s">
        <v>223</v>
      </c>
      <c r="F4" s="76" t="s">
        <v>232</v>
      </c>
      <c r="G4" s="76" t="s">
        <v>240</v>
      </c>
      <c r="H4" s="76" t="s">
        <v>248</v>
      </c>
      <c r="I4" s="76" t="s">
        <v>255</v>
      </c>
      <c r="J4" s="76" t="s">
        <v>261</v>
      </c>
      <c r="K4" s="76" t="s">
        <v>267</v>
      </c>
      <c r="L4" s="76" t="s">
        <v>533</v>
      </c>
      <c r="M4" s="77" t="s">
        <v>538</v>
      </c>
    </row>
    <row r="5" spans="1:13">
      <c r="A5" s="48" t="s">
        <v>280</v>
      </c>
      <c r="B5" s="75" t="s">
        <v>199</v>
      </c>
      <c r="C5" s="76" t="s">
        <v>207</v>
      </c>
      <c r="D5" s="76" t="s">
        <v>217</v>
      </c>
      <c r="E5" s="76" t="s">
        <v>225</v>
      </c>
      <c r="F5" s="76" t="s">
        <v>234</v>
      </c>
      <c r="G5" s="76" t="s">
        <v>242</v>
      </c>
      <c r="H5" s="76" t="s">
        <v>250</v>
      </c>
      <c r="I5" s="76" t="s">
        <v>257</v>
      </c>
      <c r="J5" s="76" t="s">
        <v>263</v>
      </c>
      <c r="K5" s="76" t="s">
        <v>269</v>
      </c>
      <c r="L5" s="76" t="s">
        <v>535</v>
      </c>
      <c r="M5" s="77" t="s">
        <v>539</v>
      </c>
    </row>
    <row r="6" spans="1:13">
      <c r="A6" s="48" t="s">
        <v>281</v>
      </c>
      <c r="B6" s="75" t="s">
        <v>201</v>
      </c>
      <c r="C6" s="76" t="s">
        <v>211</v>
      </c>
      <c r="D6" s="76" t="s">
        <v>219</v>
      </c>
      <c r="E6" s="76" t="s">
        <v>227</v>
      </c>
      <c r="F6" s="76" t="s">
        <v>236</v>
      </c>
      <c r="G6" s="76" t="s">
        <v>540</v>
      </c>
      <c r="H6" s="79"/>
      <c r="I6" s="79"/>
      <c r="J6" s="79"/>
      <c r="K6" s="79"/>
      <c r="L6" s="79"/>
      <c r="M6" s="80"/>
    </row>
    <row r="7" spans="1:13">
      <c r="A7" s="48" t="s">
        <v>282</v>
      </c>
      <c r="B7" s="78"/>
      <c r="C7" s="79"/>
      <c r="D7" s="79"/>
      <c r="E7" s="79"/>
      <c r="F7" s="79"/>
      <c r="G7" s="79"/>
      <c r="H7" s="79"/>
      <c r="I7" s="79"/>
      <c r="J7" s="79"/>
      <c r="K7" s="79"/>
      <c r="L7" s="79"/>
      <c r="M7" s="80"/>
    </row>
    <row r="8" spans="1:13">
      <c r="A8" s="48" t="s">
        <v>283</v>
      </c>
      <c r="B8" s="78"/>
      <c r="C8" s="79"/>
      <c r="D8" s="79"/>
      <c r="E8" s="79"/>
      <c r="F8" s="79"/>
      <c r="G8" s="79"/>
      <c r="H8" s="79"/>
      <c r="I8" s="79"/>
      <c r="J8" s="79"/>
      <c r="K8" s="79"/>
      <c r="L8" s="79"/>
      <c r="M8" s="80"/>
    </row>
    <row r="9" spans="1:13">
      <c r="A9" s="48" t="s">
        <v>284</v>
      </c>
      <c r="B9" s="78"/>
      <c r="C9" s="79"/>
      <c r="D9" s="79"/>
      <c r="E9" s="79"/>
      <c r="F9" s="79"/>
      <c r="G9" s="79"/>
      <c r="H9" s="79"/>
      <c r="I9" s="79"/>
      <c r="J9" s="79"/>
      <c r="K9" s="79"/>
      <c r="L9" s="79"/>
      <c r="M9" s="80"/>
    </row>
    <row r="10" spans="1:13" ht="17" thickBot="1">
      <c r="A10" s="48" t="s">
        <v>285</v>
      </c>
      <c r="B10" s="55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7"/>
    </row>
    <row r="11" spans="1:13">
      <c r="A11" s="4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</row>
    <row r="12" spans="1:13">
      <c r="B12" s="48" t="s">
        <v>289</v>
      </c>
    </row>
    <row r="13" spans="1:13" ht="17" thickBot="1">
      <c r="B13" s="48">
        <v>1</v>
      </c>
      <c r="C13" s="48">
        <v>2</v>
      </c>
      <c r="D13" s="48">
        <v>3</v>
      </c>
      <c r="E13" s="48">
        <v>4</v>
      </c>
      <c r="F13" s="48">
        <v>5</v>
      </c>
      <c r="G13" s="48">
        <v>6</v>
      </c>
      <c r="H13" s="48">
        <v>7</v>
      </c>
      <c r="I13" s="48">
        <v>8</v>
      </c>
      <c r="J13" s="48">
        <v>9</v>
      </c>
      <c r="K13" s="48">
        <v>10</v>
      </c>
      <c r="L13" s="48">
        <v>11</v>
      </c>
      <c r="M13" s="48">
        <v>12</v>
      </c>
    </row>
    <row r="14" spans="1:13">
      <c r="A14" s="48" t="s">
        <v>278</v>
      </c>
      <c r="B14" s="59">
        <v>14.658119658119658</v>
      </c>
      <c r="C14" s="60">
        <v>15.283018867924529</v>
      </c>
      <c r="D14" s="60">
        <v>14.791666666666668</v>
      </c>
      <c r="E14" s="60">
        <v>14.14519906323185</v>
      </c>
      <c r="F14" s="60">
        <v>16.124031007751938</v>
      </c>
      <c r="G14" s="60">
        <v>17.191011235955056</v>
      </c>
      <c r="H14" s="60">
        <v>18.062015503875969</v>
      </c>
      <c r="I14" s="60">
        <v>18.226950354609929</v>
      </c>
      <c r="J14" s="60">
        <v>17.727272727272727</v>
      </c>
      <c r="K14" s="60">
        <v>17.787610619469028</v>
      </c>
      <c r="L14" s="60">
        <v>17.2</v>
      </c>
      <c r="M14" s="61">
        <v>18.201438848920862</v>
      </c>
    </row>
    <row r="15" spans="1:13">
      <c r="A15" s="48" t="s">
        <v>279</v>
      </c>
      <c r="B15" s="62">
        <v>15</v>
      </c>
      <c r="C15" s="63">
        <v>16.350364963503651</v>
      </c>
      <c r="D15" s="63">
        <v>12.46987951807229</v>
      </c>
      <c r="E15" s="63">
        <v>12.378048780487804</v>
      </c>
      <c r="F15" s="63">
        <v>16.323529411764707</v>
      </c>
      <c r="G15" s="63">
        <v>17.826086956521738</v>
      </c>
      <c r="H15" s="63">
        <v>16.428571428571427</v>
      </c>
      <c r="I15" s="63">
        <v>15.327102803738317</v>
      </c>
      <c r="J15" s="63">
        <v>16.527777777777779</v>
      </c>
      <c r="K15" s="63">
        <v>17.881355932203391</v>
      </c>
      <c r="L15" s="63">
        <v>17.2</v>
      </c>
      <c r="M15" s="64">
        <v>18.251748251748253</v>
      </c>
    </row>
    <row r="16" spans="1:13">
      <c r="A16" s="48" t="s">
        <v>280</v>
      </c>
      <c r="B16" s="62">
        <v>16.688741721854306</v>
      </c>
      <c r="C16" s="63">
        <v>15.283018867924529</v>
      </c>
      <c r="D16" s="63">
        <v>16.212121212121211</v>
      </c>
      <c r="E16" s="63">
        <v>15.726495726495727</v>
      </c>
      <c r="F16" s="63">
        <v>15.145631067961165</v>
      </c>
      <c r="G16" s="63">
        <v>17.38219895287958</v>
      </c>
      <c r="H16" s="63">
        <v>17.61904761904762</v>
      </c>
      <c r="I16" s="63">
        <v>17.950819672131146</v>
      </c>
      <c r="J16" s="63">
        <v>18.762376237623762</v>
      </c>
      <c r="K16" s="63">
        <v>18.106060606060606</v>
      </c>
      <c r="L16" s="302">
        <v>18.201438848920862</v>
      </c>
      <c r="M16" s="64">
        <v>18.251748251748253</v>
      </c>
    </row>
    <row r="17" spans="1:26">
      <c r="A17" s="48" t="s">
        <v>281</v>
      </c>
      <c r="B17" s="62">
        <v>16.453900709219859</v>
      </c>
      <c r="C17" s="63">
        <v>14.834710743801653</v>
      </c>
      <c r="D17" s="63">
        <v>16.453900709219859</v>
      </c>
      <c r="E17" s="63">
        <v>6.4383561643835616</v>
      </c>
      <c r="F17" s="63">
        <v>17.282608695652172</v>
      </c>
      <c r="G17" s="63">
        <v>18.251748251748253</v>
      </c>
      <c r="H17" s="82"/>
      <c r="I17" s="82"/>
      <c r="J17" s="82"/>
      <c r="K17" s="82"/>
      <c r="L17" s="82"/>
      <c r="M17" s="83"/>
    </row>
    <row r="18" spans="1:26">
      <c r="A18" s="48" t="s">
        <v>282</v>
      </c>
      <c r="B18" s="81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3"/>
    </row>
    <row r="19" spans="1:26">
      <c r="A19" s="48" t="s">
        <v>283</v>
      </c>
      <c r="B19" s="81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3"/>
    </row>
    <row r="20" spans="1:26">
      <c r="A20" s="48" t="s">
        <v>284</v>
      </c>
      <c r="B20" s="81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3"/>
    </row>
    <row r="21" spans="1:26" ht="17" thickBot="1">
      <c r="A21" s="48" t="s">
        <v>285</v>
      </c>
      <c r="B21" s="55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7"/>
    </row>
    <row r="23" spans="1:26">
      <c r="B23" s="48" t="s">
        <v>290</v>
      </c>
    </row>
    <row r="24" spans="1:26" ht="17" thickBot="1">
      <c r="B24" s="48">
        <v>1</v>
      </c>
      <c r="C24" s="48">
        <v>2</v>
      </c>
      <c r="D24" s="48">
        <v>3</v>
      </c>
      <c r="E24" s="48">
        <v>4</v>
      </c>
      <c r="F24" s="48">
        <v>5</v>
      </c>
      <c r="G24" s="48">
        <v>6</v>
      </c>
      <c r="H24" s="48">
        <v>7</v>
      </c>
      <c r="I24" s="48">
        <v>8</v>
      </c>
      <c r="J24" s="48">
        <v>9</v>
      </c>
      <c r="K24" s="48">
        <v>10</v>
      </c>
      <c r="L24" s="48">
        <v>11</v>
      </c>
      <c r="M24" s="48">
        <v>12</v>
      </c>
    </row>
    <row r="25" spans="1:26">
      <c r="A25" s="65" t="s">
        <v>278</v>
      </c>
      <c r="B25" s="66">
        <f>20-B14</f>
        <v>5.3418803418803424</v>
      </c>
      <c r="C25" s="67">
        <f t="shared" ref="C25:G25" si="0">20-C14</f>
        <v>4.7169811320754711</v>
      </c>
      <c r="D25" s="67">
        <f t="shared" si="0"/>
        <v>5.2083333333333321</v>
      </c>
      <c r="E25" s="67">
        <f>20-E14</f>
        <v>5.8548009367681502</v>
      </c>
      <c r="F25" s="67">
        <f t="shared" si="0"/>
        <v>3.8759689922480618</v>
      </c>
      <c r="G25" s="67">
        <f t="shared" si="0"/>
        <v>2.808988764044944</v>
      </c>
      <c r="H25" s="67">
        <f t="shared" ref="H25:M25" si="1">20-H14</f>
        <v>1.9379844961240309</v>
      </c>
      <c r="I25" s="67">
        <f t="shared" si="1"/>
        <v>1.7730496453900706</v>
      </c>
      <c r="J25" s="67">
        <f t="shared" si="1"/>
        <v>2.2727272727272734</v>
      </c>
      <c r="K25" s="67">
        <f t="shared" si="1"/>
        <v>2.212389380530972</v>
      </c>
      <c r="L25" s="67">
        <f t="shared" si="1"/>
        <v>2.8000000000000007</v>
      </c>
      <c r="M25" s="68">
        <f t="shared" si="1"/>
        <v>1.7985611510791379</v>
      </c>
      <c r="O25" s="300"/>
      <c r="P25" s="300"/>
      <c r="Q25" s="300"/>
      <c r="R25" s="300"/>
      <c r="S25" s="300"/>
      <c r="T25" s="300"/>
      <c r="U25" s="300"/>
      <c r="V25" s="300"/>
      <c r="W25" s="300"/>
      <c r="X25" s="300"/>
      <c r="Y25" s="300"/>
      <c r="Z25" s="300"/>
    </row>
    <row r="26" spans="1:26">
      <c r="A26" s="65" t="s">
        <v>279</v>
      </c>
      <c r="B26" s="69">
        <f t="shared" ref="B26:G28" si="2">20-B15</f>
        <v>5</v>
      </c>
      <c r="C26" s="70">
        <f t="shared" si="2"/>
        <v>3.649635036496349</v>
      </c>
      <c r="D26" s="70">
        <f t="shared" si="2"/>
        <v>7.5301204819277103</v>
      </c>
      <c r="E26" s="70">
        <f>20-E15</f>
        <v>7.6219512195121961</v>
      </c>
      <c r="F26" s="70">
        <f t="shared" si="2"/>
        <v>3.6764705882352935</v>
      </c>
      <c r="G26" s="70">
        <f t="shared" si="2"/>
        <v>2.1739130434782616</v>
      </c>
      <c r="H26" s="70">
        <f t="shared" ref="H26:M26" si="3">20-H15</f>
        <v>3.571428571428573</v>
      </c>
      <c r="I26" s="70">
        <f t="shared" si="3"/>
        <v>4.6728971962616832</v>
      </c>
      <c r="J26" s="70">
        <f t="shared" si="3"/>
        <v>3.4722222222222214</v>
      </c>
      <c r="K26" s="70">
        <f t="shared" si="3"/>
        <v>2.118644067796609</v>
      </c>
      <c r="L26" s="70">
        <f t="shared" si="3"/>
        <v>2.8000000000000007</v>
      </c>
      <c r="M26" s="71">
        <f t="shared" si="3"/>
        <v>1.7482517482517466</v>
      </c>
      <c r="O26" s="300"/>
      <c r="P26" s="300"/>
      <c r="Q26" s="300"/>
      <c r="R26" s="300"/>
      <c r="S26" s="300"/>
      <c r="T26" s="300"/>
      <c r="U26" s="300"/>
      <c r="V26" s="300"/>
      <c r="W26" s="300"/>
      <c r="X26" s="300"/>
      <c r="Y26" s="300"/>
      <c r="Z26" s="300"/>
    </row>
    <row r="27" spans="1:26">
      <c r="A27" s="65" t="s">
        <v>280</v>
      </c>
      <c r="B27" s="69">
        <f t="shared" si="2"/>
        <v>3.3112582781456936</v>
      </c>
      <c r="C27" s="70">
        <f t="shared" si="2"/>
        <v>4.7169811320754711</v>
      </c>
      <c r="D27" s="70">
        <f t="shared" si="2"/>
        <v>3.787878787878789</v>
      </c>
      <c r="E27" s="70">
        <f>20-E16</f>
        <v>4.2735042735042725</v>
      </c>
      <c r="F27" s="70">
        <f t="shared" si="2"/>
        <v>4.8543689320388346</v>
      </c>
      <c r="G27" s="70">
        <f t="shared" si="2"/>
        <v>2.6178010471204196</v>
      </c>
      <c r="H27" s="70">
        <f t="shared" ref="H27:M27" si="4">20-H16</f>
        <v>2.3809523809523796</v>
      </c>
      <c r="I27" s="70">
        <f t="shared" si="4"/>
        <v>2.0491803278688536</v>
      </c>
      <c r="J27" s="70">
        <f t="shared" si="4"/>
        <v>1.2376237623762378</v>
      </c>
      <c r="K27" s="70">
        <f t="shared" si="4"/>
        <v>1.8939393939393945</v>
      </c>
      <c r="L27" s="70">
        <f t="shared" si="4"/>
        <v>1.7985611510791379</v>
      </c>
      <c r="M27" s="71">
        <f t="shared" si="4"/>
        <v>1.7482517482517466</v>
      </c>
      <c r="O27" s="300"/>
      <c r="P27" s="300"/>
      <c r="Q27" s="300"/>
      <c r="R27" s="300"/>
      <c r="S27" s="300"/>
      <c r="T27" s="300"/>
      <c r="U27" s="300"/>
      <c r="V27" s="300"/>
      <c r="W27" s="300"/>
      <c r="X27" s="300"/>
      <c r="Y27" s="300"/>
      <c r="Z27" s="300"/>
    </row>
    <row r="28" spans="1:26">
      <c r="A28" s="65" t="s">
        <v>281</v>
      </c>
      <c r="B28" s="69">
        <f t="shared" si="2"/>
        <v>3.5460992907801412</v>
      </c>
      <c r="C28" s="70">
        <f t="shared" si="2"/>
        <v>5.1652892561983474</v>
      </c>
      <c r="D28" s="70">
        <f t="shared" si="2"/>
        <v>3.5460992907801412</v>
      </c>
      <c r="E28" s="70">
        <f>15-E17</f>
        <v>8.5616438356164384</v>
      </c>
      <c r="F28" s="70">
        <f t="shared" si="2"/>
        <v>2.7173913043478279</v>
      </c>
      <c r="G28" s="70">
        <f t="shared" si="2"/>
        <v>1.7482517482517466</v>
      </c>
      <c r="H28" s="82"/>
      <c r="I28" s="82"/>
      <c r="J28" s="82"/>
      <c r="K28" s="82"/>
      <c r="L28" s="82"/>
      <c r="M28" s="83"/>
      <c r="O28" s="300"/>
      <c r="P28" s="300"/>
      <c r="Q28" s="300"/>
      <c r="R28" s="300"/>
      <c r="S28" s="300"/>
      <c r="T28" s="300"/>
      <c r="U28" s="300"/>
      <c r="V28" s="300"/>
      <c r="W28" s="300"/>
      <c r="X28" s="300"/>
      <c r="Y28" s="300"/>
      <c r="Z28" s="300"/>
    </row>
    <row r="29" spans="1:26">
      <c r="A29" s="65" t="s">
        <v>282</v>
      </c>
      <c r="B29" s="81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3"/>
      <c r="O29" s="300"/>
      <c r="P29" s="300"/>
      <c r="Q29" s="300"/>
      <c r="R29" s="300"/>
      <c r="S29" s="300"/>
      <c r="T29" s="300"/>
      <c r="U29" s="300"/>
      <c r="V29" s="300"/>
      <c r="W29" s="300"/>
      <c r="X29" s="300"/>
      <c r="Y29" s="300"/>
      <c r="Z29" s="300"/>
    </row>
    <row r="30" spans="1:26">
      <c r="A30" s="65" t="s">
        <v>283</v>
      </c>
      <c r="B30" s="81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3"/>
      <c r="O30" s="300"/>
      <c r="P30" s="300"/>
      <c r="Q30" s="300"/>
      <c r="R30" s="300"/>
      <c r="S30" s="300"/>
      <c r="T30" s="300"/>
      <c r="U30" s="300"/>
      <c r="V30" s="300"/>
      <c r="W30" s="300"/>
      <c r="X30" s="300"/>
      <c r="Y30" s="300"/>
      <c r="Z30" s="300"/>
    </row>
    <row r="31" spans="1:26">
      <c r="A31" s="65" t="s">
        <v>284</v>
      </c>
      <c r="B31" s="81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3"/>
      <c r="O31" s="300"/>
      <c r="P31" s="300"/>
      <c r="Q31" s="300"/>
      <c r="R31" s="300"/>
      <c r="S31" s="300"/>
      <c r="T31" s="300"/>
      <c r="U31" s="300"/>
      <c r="V31" s="300"/>
      <c r="W31" s="300"/>
      <c r="X31" s="300"/>
      <c r="Y31" s="300"/>
      <c r="Z31" s="300"/>
    </row>
    <row r="32" spans="1:26" ht="17" thickBot="1">
      <c r="A32" s="65" t="s">
        <v>285</v>
      </c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7"/>
    </row>
  </sheetData>
  <phoneticPr fontId="25" type="noConversion"/>
  <pageMargins left="0.7" right="0.7" top="0.75" bottom="0.75" header="0.3" footer="0.3"/>
  <pageSetup scale="78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3807-23E3-D74A-8304-942C463C88DB}">
  <sheetPr>
    <pageSetUpPr fitToPage="1"/>
  </sheetPr>
  <dimension ref="A1:AB33"/>
  <sheetViews>
    <sheetView workbookViewId="0">
      <selection activeCell="N8" sqref="N8"/>
    </sheetView>
  </sheetViews>
  <sheetFormatPr baseColWidth="10" defaultRowHeight="16"/>
  <cols>
    <col min="1" max="1" width="2.140625" style="94" bestFit="1" customWidth="1"/>
    <col min="2" max="2" width="7.42578125" style="94" bestFit="1" customWidth="1"/>
    <col min="3" max="3" width="8.7109375" style="94" bestFit="1" customWidth="1"/>
    <col min="4" max="9" width="7.42578125" style="94" bestFit="1" customWidth="1"/>
    <col min="10" max="10" width="7.42578125" style="94" customWidth="1"/>
    <col min="11" max="11" width="8.42578125" style="94" bestFit="1" customWidth="1"/>
    <col min="12" max="12" width="8.7109375" style="94" bestFit="1" customWidth="1"/>
    <col min="13" max="13" width="8.42578125" style="94" bestFit="1" customWidth="1"/>
    <col min="14" max="14" width="12.42578125" style="94" customWidth="1"/>
    <col min="15" max="15" width="11.85546875" style="94" customWidth="1"/>
    <col min="16" max="16" width="7.5703125" style="94" customWidth="1"/>
    <col min="17" max="17" width="14.42578125" style="94" customWidth="1"/>
    <col min="18" max="18" width="2.5703125" style="94" customWidth="1"/>
    <col min="19" max="19" width="11.85546875" style="94" bestFit="1" customWidth="1"/>
    <col min="20" max="20" width="7.42578125" style="94" customWidth="1"/>
    <col min="21" max="21" width="12.5703125" style="94" customWidth="1"/>
    <col min="22" max="22" width="13.5703125" style="94" customWidth="1"/>
    <col min="23" max="23" width="9.7109375" style="94" customWidth="1"/>
    <col min="24" max="24" width="10" style="94" customWidth="1"/>
    <col min="25" max="25" width="9.5703125" style="94" bestFit="1" customWidth="1"/>
    <col min="26" max="26" width="3.42578125" style="94" customWidth="1"/>
    <col min="27" max="27" width="12.28515625" style="94" customWidth="1"/>
    <col min="28" max="28" width="12" style="94" customWidth="1"/>
  </cols>
  <sheetData>
    <row r="1" spans="1:28">
      <c r="A1" s="91"/>
      <c r="B1" s="92" t="s">
        <v>296</v>
      </c>
      <c r="C1" s="92" t="s">
        <v>297</v>
      </c>
      <c r="D1" s="92" t="s">
        <v>298</v>
      </c>
      <c r="E1" s="92" t="s">
        <v>299</v>
      </c>
      <c r="F1" s="92" t="s">
        <v>300</v>
      </c>
      <c r="G1" s="92" t="s">
        <v>301</v>
      </c>
      <c r="H1" s="92" t="s">
        <v>302</v>
      </c>
      <c r="I1" s="92" t="s">
        <v>303</v>
      </c>
      <c r="J1" s="92" t="s">
        <v>304</v>
      </c>
      <c r="K1" s="92" t="s">
        <v>305</v>
      </c>
      <c r="L1" s="92" t="s">
        <v>306</v>
      </c>
      <c r="M1" s="92" t="s">
        <v>307</v>
      </c>
      <c r="N1" s="93"/>
    </row>
    <row r="2" spans="1:28" ht="17" thickBot="1">
      <c r="A2" s="93"/>
      <c r="B2" s="95">
        <v>1</v>
      </c>
      <c r="C2" s="95">
        <v>2</v>
      </c>
      <c r="D2" s="95">
        <v>3</v>
      </c>
      <c r="E2" s="95">
        <v>4</v>
      </c>
      <c r="F2" s="95">
        <v>5</v>
      </c>
      <c r="G2" s="95">
        <v>6</v>
      </c>
      <c r="H2" s="95">
        <v>7</v>
      </c>
      <c r="I2" s="95">
        <v>8</v>
      </c>
      <c r="J2" s="95">
        <v>9</v>
      </c>
      <c r="K2" s="95">
        <v>10</v>
      </c>
      <c r="L2" s="95">
        <v>11</v>
      </c>
      <c r="M2" s="95">
        <v>12</v>
      </c>
      <c r="N2" s="96"/>
    </row>
    <row r="3" spans="1:28">
      <c r="A3" s="97" t="s">
        <v>278</v>
      </c>
      <c r="B3" s="49" t="s">
        <v>14</v>
      </c>
      <c r="C3" s="50" t="s">
        <v>31</v>
      </c>
      <c r="D3" s="50" t="s">
        <v>46</v>
      </c>
      <c r="E3" s="50" t="s">
        <v>61</v>
      </c>
      <c r="F3" s="50" t="s">
        <v>75</v>
      </c>
      <c r="G3" s="50" t="s">
        <v>91</v>
      </c>
      <c r="H3" s="50" t="s">
        <v>106</v>
      </c>
      <c r="I3" s="50" t="s">
        <v>120</v>
      </c>
      <c r="J3" s="50" t="s">
        <v>135</v>
      </c>
      <c r="K3" s="50" t="s">
        <v>151</v>
      </c>
      <c r="L3" s="50" t="s">
        <v>537</v>
      </c>
      <c r="M3" s="51" t="s">
        <v>180</v>
      </c>
      <c r="N3" s="92" t="s">
        <v>308</v>
      </c>
      <c r="S3" s="98" t="s">
        <v>309</v>
      </c>
      <c r="T3" s="99">
        <f>COUNTIF(B3:M10,"*")</f>
        <v>84</v>
      </c>
    </row>
    <row r="4" spans="1:28">
      <c r="A4" s="97" t="s">
        <v>279</v>
      </c>
      <c r="B4" s="52" t="s">
        <v>19</v>
      </c>
      <c r="C4" s="53" t="s">
        <v>33</v>
      </c>
      <c r="D4" s="53" t="s">
        <v>48</v>
      </c>
      <c r="E4" s="53" t="s">
        <v>63</v>
      </c>
      <c r="F4" s="53" t="s">
        <v>77</v>
      </c>
      <c r="G4" s="53" t="s">
        <v>93</v>
      </c>
      <c r="H4" s="53" t="s">
        <v>108</v>
      </c>
      <c r="I4" s="53" t="s">
        <v>122</v>
      </c>
      <c r="J4" s="53" t="s">
        <v>137</v>
      </c>
      <c r="K4" s="53" t="s">
        <v>153</v>
      </c>
      <c r="L4" s="53" t="s">
        <v>168</v>
      </c>
      <c r="M4" s="54" t="s">
        <v>182</v>
      </c>
      <c r="N4" s="92" t="s">
        <v>310</v>
      </c>
      <c r="S4" s="98" t="s">
        <v>311</v>
      </c>
      <c r="T4" s="99">
        <f>COUNTIF(B3:B10,"*")</f>
        <v>7</v>
      </c>
    </row>
    <row r="5" spans="1:28">
      <c r="A5" s="97" t="s">
        <v>280</v>
      </c>
      <c r="B5" s="52" t="s">
        <v>21</v>
      </c>
      <c r="C5" s="53" t="s">
        <v>35</v>
      </c>
      <c r="D5" s="53" t="s">
        <v>50</v>
      </c>
      <c r="E5" s="53" t="s">
        <v>65</v>
      </c>
      <c r="F5" s="53" t="s">
        <v>79</v>
      </c>
      <c r="G5" s="53" t="s">
        <v>95</v>
      </c>
      <c r="H5" s="53" t="s">
        <v>110</v>
      </c>
      <c r="I5" s="53" t="s">
        <v>125</v>
      </c>
      <c r="J5" s="53" t="s">
        <v>139</v>
      </c>
      <c r="K5" s="53" t="s">
        <v>155</v>
      </c>
      <c r="L5" s="53" t="s">
        <v>170</v>
      </c>
      <c r="M5" s="54" t="s">
        <v>184</v>
      </c>
      <c r="N5" s="92" t="s">
        <v>312</v>
      </c>
      <c r="S5" s="98" t="s">
        <v>313</v>
      </c>
      <c r="T5" s="99">
        <f>COUNTIF(B3:M3,"*")</f>
        <v>12</v>
      </c>
    </row>
    <row r="6" spans="1:28">
      <c r="A6" s="97" t="s">
        <v>281</v>
      </c>
      <c r="B6" s="52" t="s">
        <v>23</v>
      </c>
      <c r="C6" s="53" t="s">
        <v>37</v>
      </c>
      <c r="D6" s="53" t="s">
        <v>52</v>
      </c>
      <c r="E6" s="53" t="s">
        <v>67</v>
      </c>
      <c r="F6" s="53" t="s">
        <v>83</v>
      </c>
      <c r="G6" s="53" t="s">
        <v>97</v>
      </c>
      <c r="H6" s="53" t="s">
        <v>112</v>
      </c>
      <c r="I6" s="53" t="s">
        <v>127</v>
      </c>
      <c r="J6" s="53" t="s">
        <v>141</v>
      </c>
      <c r="K6" s="53" t="s">
        <v>157</v>
      </c>
      <c r="L6" s="53" t="s">
        <v>172</v>
      </c>
      <c r="M6" s="54" t="s">
        <v>186</v>
      </c>
      <c r="N6" s="92" t="s">
        <v>314</v>
      </c>
    </row>
    <row r="7" spans="1:28">
      <c r="A7" s="97" t="s">
        <v>282</v>
      </c>
      <c r="B7" s="52" t="s">
        <v>25</v>
      </c>
      <c r="C7" s="53" t="s">
        <v>534</v>
      </c>
      <c r="D7" s="53" t="s">
        <v>54</v>
      </c>
      <c r="E7" s="53" t="s">
        <v>69</v>
      </c>
      <c r="F7" s="53" t="s">
        <v>85</v>
      </c>
      <c r="G7" s="53" t="s">
        <v>99</v>
      </c>
      <c r="H7" s="53" t="s">
        <v>114</v>
      </c>
      <c r="I7" s="53" t="s">
        <v>129</v>
      </c>
      <c r="J7" s="53" t="s">
        <v>143</v>
      </c>
      <c r="K7" s="53" t="s">
        <v>159</v>
      </c>
      <c r="L7" s="53" t="s">
        <v>174</v>
      </c>
      <c r="M7" s="54" t="s">
        <v>189</v>
      </c>
      <c r="N7" s="92" t="s">
        <v>315</v>
      </c>
    </row>
    <row r="8" spans="1:28">
      <c r="A8" s="97" t="s">
        <v>283</v>
      </c>
      <c r="B8" s="52" t="s">
        <v>27</v>
      </c>
      <c r="C8" s="53" t="s">
        <v>42</v>
      </c>
      <c r="D8" s="53" t="s">
        <v>56</v>
      </c>
      <c r="E8" s="53" t="s">
        <v>71</v>
      </c>
      <c r="F8" s="53" t="s">
        <v>87</v>
      </c>
      <c r="G8" s="53" t="s">
        <v>101</v>
      </c>
      <c r="H8" s="53" t="s">
        <v>116</v>
      </c>
      <c r="I8" s="53" t="s">
        <v>131</v>
      </c>
      <c r="J8" s="53" t="s">
        <v>147</v>
      </c>
      <c r="K8" s="53" t="s">
        <v>161</v>
      </c>
      <c r="L8" s="53" t="s">
        <v>176</v>
      </c>
      <c r="M8" s="54" t="s">
        <v>191</v>
      </c>
      <c r="N8" s="92" t="s">
        <v>316</v>
      </c>
    </row>
    <row r="9" spans="1:28">
      <c r="A9" s="97" t="s">
        <v>284</v>
      </c>
      <c r="B9" s="52" t="s">
        <v>29</v>
      </c>
      <c r="C9" s="53" t="s">
        <v>44</v>
      </c>
      <c r="D9" s="53" t="s">
        <v>58</v>
      </c>
      <c r="E9" s="53" t="s">
        <v>73</v>
      </c>
      <c r="F9" s="53" t="s">
        <v>89</v>
      </c>
      <c r="G9" s="53" t="s">
        <v>104</v>
      </c>
      <c r="H9" s="53" t="s">
        <v>118</v>
      </c>
      <c r="I9" s="53" t="s">
        <v>133</v>
      </c>
      <c r="J9" s="53" t="s">
        <v>149</v>
      </c>
      <c r="K9" s="53" t="s">
        <v>163</v>
      </c>
      <c r="L9" s="53" t="s">
        <v>178</v>
      </c>
      <c r="M9" s="54" t="s">
        <v>193</v>
      </c>
      <c r="N9" s="92" t="s">
        <v>317</v>
      </c>
    </row>
    <row r="10" spans="1:28" ht="17" thickBot="1">
      <c r="A10" s="97" t="s">
        <v>285</v>
      </c>
      <c r="B10" s="55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7"/>
      <c r="N10" s="92"/>
    </row>
    <row r="11" spans="1:28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</row>
    <row r="12" spans="1:28">
      <c r="A12" s="93"/>
      <c r="B12" s="58"/>
      <c r="C12" s="100"/>
      <c r="D12" s="93"/>
      <c r="E12" s="93"/>
      <c r="F12" s="93"/>
      <c r="G12" s="93"/>
      <c r="H12" s="93"/>
      <c r="I12" s="93"/>
      <c r="J12" s="93"/>
      <c r="K12" s="93"/>
      <c r="L12" s="93"/>
      <c r="M12" s="97" t="s">
        <v>318</v>
      </c>
      <c r="N12" s="95">
        <v>1</v>
      </c>
    </row>
    <row r="13" spans="1:28" ht="17" thickBot="1">
      <c r="A13" s="93"/>
      <c r="B13" s="58"/>
      <c r="C13" s="100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101" t="s">
        <v>319</v>
      </c>
      <c r="P13" s="102"/>
      <c r="Q13" s="102"/>
      <c r="R13" s="102"/>
      <c r="S13" s="103" t="s">
        <v>320</v>
      </c>
      <c r="T13" s="104"/>
      <c r="U13" s="104"/>
      <c r="V13" s="104"/>
      <c r="W13" s="102"/>
      <c r="X13" s="102"/>
      <c r="Y13" s="102"/>
      <c r="Z13" s="102"/>
      <c r="AA13" s="102"/>
      <c r="AB13" s="102"/>
    </row>
    <row r="14" spans="1:28" ht="49" thickBot="1">
      <c r="O14" s="105" t="s">
        <v>321</v>
      </c>
      <c r="P14" s="106" t="s">
        <v>322</v>
      </c>
      <c r="Q14" s="107" t="str">
        <f>"Total Volume (uL) "&amp;T3&amp;" rxn + 10% error"</f>
        <v>Total Volume (uL) 84 rxn + 10% error</v>
      </c>
      <c r="R14" s="102"/>
      <c r="S14" s="108" t="s">
        <v>321</v>
      </c>
      <c r="T14" s="109" t="s">
        <v>322</v>
      </c>
      <c r="U14" s="109" t="str">
        <f>"Total Vol (uL)
"&amp;T4&amp;" rxn+10% error"</f>
        <v>Total Vol (uL)
7 rxn+10% error</v>
      </c>
      <c r="V14" s="110" t="str">
        <f>$T$5 &amp; " MM (+error)"</f>
        <v>12 MM (+error)</v>
      </c>
      <c r="W14" s="102"/>
      <c r="X14" s="102"/>
      <c r="Y14" s="102"/>
      <c r="Z14" s="102"/>
      <c r="AA14" s="102"/>
      <c r="AB14" s="102"/>
    </row>
    <row r="15" spans="1:28" ht="48">
      <c r="O15" s="111" t="s">
        <v>323</v>
      </c>
      <c r="P15" s="112">
        <v>0.6</v>
      </c>
      <c r="Q15" s="113">
        <f>P15*$T$3*1.1</f>
        <v>55.440000000000005</v>
      </c>
      <c r="R15" s="102"/>
      <c r="S15" s="114" t="s">
        <v>324</v>
      </c>
      <c r="T15" s="115">
        <v>2</v>
      </c>
      <c r="U15" s="115">
        <f>(T15*$T$4*1.1)</f>
        <v>15.400000000000002</v>
      </c>
      <c r="V15" s="116">
        <f>U15*$T$5*1.1</f>
        <v>203.28000000000003</v>
      </c>
      <c r="W15" s="102"/>
      <c r="X15" s="102"/>
      <c r="Y15" s="102"/>
      <c r="Z15" s="102"/>
      <c r="AA15" s="102"/>
      <c r="AB15" s="102"/>
    </row>
    <row r="16" spans="1:28">
      <c r="O16" s="117" t="s">
        <v>325</v>
      </c>
      <c r="P16" s="118">
        <v>0.4</v>
      </c>
      <c r="Q16" s="119">
        <f>P16*$T$3*1.1</f>
        <v>36.960000000000008</v>
      </c>
      <c r="R16" s="102"/>
      <c r="S16" s="120" t="s">
        <v>326</v>
      </c>
      <c r="T16" s="121">
        <v>1</v>
      </c>
      <c r="U16" s="115">
        <f>(T16*$T$4*1.1)</f>
        <v>7.7000000000000011</v>
      </c>
      <c r="V16" s="116">
        <f t="shared" ref="V16:V17" si="0">U16*$T$5*1.1</f>
        <v>101.64000000000001</v>
      </c>
      <c r="W16" s="102"/>
      <c r="X16" s="102"/>
      <c r="Y16" s="102"/>
      <c r="Z16" s="102"/>
      <c r="AA16" s="102"/>
      <c r="AB16" s="102"/>
    </row>
    <row r="17" spans="14:28" ht="17" thickBot="1">
      <c r="O17" s="117" t="s">
        <v>327</v>
      </c>
      <c r="P17" s="118">
        <v>0.6</v>
      </c>
      <c r="Q17" s="119">
        <f>P17*$T$3*1.1</f>
        <v>55.440000000000005</v>
      </c>
      <c r="R17" s="102"/>
      <c r="S17" s="122" t="s">
        <v>328</v>
      </c>
      <c r="T17" s="123">
        <v>1</v>
      </c>
      <c r="U17" s="115">
        <f>(T17*$T$4*1.1)</f>
        <v>7.7000000000000011</v>
      </c>
      <c r="V17" s="116">
        <f t="shared" si="0"/>
        <v>101.64000000000001</v>
      </c>
      <c r="W17" s="102"/>
      <c r="X17" s="102"/>
      <c r="Y17" s="102"/>
      <c r="Z17" s="102"/>
      <c r="AA17" s="102"/>
      <c r="AB17" s="102"/>
    </row>
    <row r="18" spans="14:28" ht="17" thickBot="1">
      <c r="O18" s="124" t="s">
        <v>329</v>
      </c>
      <c r="P18" s="125">
        <v>0.4</v>
      </c>
      <c r="Q18" s="126">
        <f>P18*$T$3*1.1</f>
        <v>36.960000000000008</v>
      </c>
      <c r="R18" s="102"/>
      <c r="S18" s="127" t="s">
        <v>330</v>
      </c>
      <c r="T18" s="128">
        <f>SUM(T15:T17)</f>
        <v>4</v>
      </c>
      <c r="U18" s="128">
        <f>SUM(U15:U17)</f>
        <v>30.800000000000004</v>
      </c>
      <c r="V18" s="129">
        <f>SUM(V15:V17)</f>
        <v>406.56000000000006</v>
      </c>
      <c r="W18" s="102"/>
      <c r="X18" s="102"/>
      <c r="Y18" s="102"/>
      <c r="Z18" s="102"/>
      <c r="AA18" s="102"/>
      <c r="AB18" s="102"/>
    </row>
    <row r="19" spans="14:28" ht="17" thickBot="1">
      <c r="O19" s="130" t="s">
        <v>330</v>
      </c>
      <c r="P19" s="131">
        <f>SUM(P15:P18)</f>
        <v>2</v>
      </c>
      <c r="Q19" s="132">
        <f>SUM(Q15:Q18)</f>
        <v>184.8</v>
      </c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</row>
    <row r="20" spans="14:28" ht="17" thickBot="1">
      <c r="O20" s="133"/>
      <c r="P20" s="133"/>
      <c r="Q20" s="133"/>
      <c r="R20" s="102"/>
      <c r="S20" s="103" t="s">
        <v>320</v>
      </c>
      <c r="T20" s="104"/>
      <c r="U20" s="104"/>
      <c r="V20" s="104"/>
      <c r="W20" s="103" t="s">
        <v>320</v>
      </c>
      <c r="X20" s="104"/>
      <c r="Y20" s="104"/>
      <c r="Z20" s="104"/>
      <c r="AA20" s="103" t="s">
        <v>320</v>
      </c>
      <c r="AB20" s="104"/>
    </row>
    <row r="21" spans="14:28" ht="49" thickBot="1">
      <c r="N21" s="99"/>
      <c r="S21" s="134" t="s">
        <v>331</v>
      </c>
      <c r="T21" s="106" t="s">
        <v>322</v>
      </c>
      <c r="U21" s="107" t="s">
        <v>332</v>
      </c>
      <c r="V21" s="135"/>
      <c r="W21" s="134" t="s">
        <v>333</v>
      </c>
      <c r="X21" s="106" t="s">
        <v>322</v>
      </c>
      <c r="Y21" s="107" t="s">
        <v>332</v>
      </c>
      <c r="Z21" s="135"/>
      <c r="AA21" s="134" t="s">
        <v>321</v>
      </c>
      <c r="AB21" s="107" t="s">
        <v>322</v>
      </c>
    </row>
    <row r="22" spans="14:28">
      <c r="N22" s="99"/>
      <c r="S22" s="136" t="s">
        <v>334</v>
      </c>
      <c r="T22" s="137">
        <v>0.5</v>
      </c>
      <c r="U22" s="138">
        <f>T22*$T$4*1.1*$T$5*1.1*1.1</f>
        <v>55.902000000000015</v>
      </c>
      <c r="V22" s="139"/>
      <c r="W22" s="136" t="s">
        <v>335</v>
      </c>
      <c r="X22" s="137">
        <v>0.5</v>
      </c>
      <c r="Y22" s="138">
        <f>X22*$T$4*1.1</f>
        <v>3.8500000000000005</v>
      </c>
      <c r="Z22" s="139"/>
      <c r="AA22" s="140" t="s">
        <v>336</v>
      </c>
      <c r="AB22" s="141">
        <v>15</v>
      </c>
    </row>
    <row r="23" spans="14:28" ht="49" thickBot="1">
      <c r="N23" s="99"/>
      <c r="S23" s="142" t="s">
        <v>337</v>
      </c>
      <c r="T23" s="143">
        <v>0.5</v>
      </c>
      <c r="U23" s="144">
        <f>T23*$T$4*1.1*$T$5*1.1*1.1</f>
        <v>55.902000000000015</v>
      </c>
      <c r="V23" s="139"/>
      <c r="W23" s="142" t="s">
        <v>338</v>
      </c>
      <c r="X23" s="143">
        <v>0.5</v>
      </c>
      <c r="Y23" s="144">
        <f>X23*$T$4*1.1</f>
        <v>3.8500000000000005</v>
      </c>
      <c r="Z23" s="139"/>
      <c r="AA23" s="145" t="s">
        <v>324</v>
      </c>
      <c r="AB23" s="146">
        <v>2</v>
      </c>
    </row>
    <row r="24" spans="14:28" ht="17" thickBot="1">
      <c r="N24" s="99"/>
      <c r="S24" s="147" t="s">
        <v>339</v>
      </c>
      <c r="T24" s="148">
        <v>1</v>
      </c>
      <c r="U24" s="149">
        <f>SUM(U22:U23)</f>
        <v>111.80400000000003</v>
      </c>
      <c r="V24" s="150"/>
      <c r="W24" s="147" t="s">
        <v>340</v>
      </c>
      <c r="X24" s="148">
        <v>1</v>
      </c>
      <c r="Y24" s="149">
        <f>SUM(Y22:Y23)</f>
        <v>7.7000000000000011</v>
      </c>
      <c r="Z24" s="150"/>
      <c r="AA24" s="120" t="s">
        <v>326</v>
      </c>
      <c r="AB24" s="146">
        <v>1</v>
      </c>
    </row>
    <row r="25" spans="14:28">
      <c r="N25" s="99"/>
      <c r="S25" s="104"/>
      <c r="W25" s="151" t="s">
        <v>341</v>
      </c>
      <c r="Y25" s="104"/>
      <c r="Z25" s="104"/>
      <c r="AA25" s="120" t="s">
        <v>342</v>
      </c>
      <c r="AB25" s="146">
        <v>1</v>
      </c>
    </row>
    <row r="26" spans="14:28" ht="17" thickBot="1">
      <c r="N26" s="99"/>
      <c r="U26" s="103" t="s">
        <v>320</v>
      </c>
      <c r="V26" s="104"/>
      <c r="AA26" s="152" t="s">
        <v>328</v>
      </c>
      <c r="AB26" s="153">
        <v>1</v>
      </c>
    </row>
    <row r="27" spans="14:28" ht="65" thickBot="1">
      <c r="N27" s="99"/>
      <c r="O27" s="103"/>
      <c r="P27" s="103"/>
      <c r="Q27" s="104"/>
      <c r="R27" s="104"/>
      <c r="S27" s="104"/>
      <c r="T27" s="104"/>
      <c r="U27" s="134" t="s">
        <v>343</v>
      </c>
      <c r="V27" s="107" t="str">
        <f>"Total Vol (uL) "&amp;
$T$4&amp;" rxn + 10% error"</f>
        <v>Total Vol (uL) 7 rxn + 10% error</v>
      </c>
      <c r="AA27" s="154" t="s">
        <v>330</v>
      </c>
      <c r="AB27" s="155">
        <f>SUM(AB22:AB26)</f>
        <v>20</v>
      </c>
    </row>
    <row r="28" spans="14:28">
      <c r="U28" s="140" t="s">
        <v>344</v>
      </c>
      <c r="V28" s="141">
        <f>T18*$T$4*1.1</f>
        <v>30.800000000000004</v>
      </c>
      <c r="AA28" s="104"/>
      <c r="AB28" s="104"/>
    </row>
    <row r="29" spans="14:28">
      <c r="U29" s="120" t="s">
        <v>342</v>
      </c>
      <c r="V29" s="146">
        <f>AB25*$T$4*1.1</f>
        <v>7.7000000000000011</v>
      </c>
    </row>
    <row r="30" spans="14:28" ht="17" thickBot="1">
      <c r="U30" s="152" t="s">
        <v>336</v>
      </c>
      <c r="V30" s="153">
        <f>AB22*$T$4*1.1</f>
        <v>115.50000000000001</v>
      </c>
    </row>
    <row r="31" spans="14:28" ht="17" thickBot="1">
      <c r="U31" s="154" t="s">
        <v>330</v>
      </c>
      <c r="V31" s="155">
        <f>SUM(V28:V30)</f>
        <v>154.00000000000003</v>
      </c>
    </row>
    <row r="32" spans="14:28">
      <c r="U32" s="102"/>
      <c r="V32" s="102"/>
    </row>
    <row r="33" spans="16:28">
      <c r="P33" s="104"/>
      <c r="Q33" s="104"/>
      <c r="R33" s="104"/>
      <c r="S33" s="104"/>
      <c r="T33" s="104"/>
      <c r="U33" s="102" t="s">
        <v>345</v>
      </c>
      <c r="V33" s="102"/>
      <c r="AA33" s="104"/>
      <c r="AB33" s="104"/>
    </row>
  </sheetData>
  <pageMargins left="0.7" right="0.7" top="0.75" bottom="0.75" header="0.3" footer="0.3"/>
  <pageSetup scale="67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0B3E-F464-8144-A7C2-6BD6951FDA4F}">
  <sheetPr>
    <pageSetUpPr fitToPage="1"/>
  </sheetPr>
  <dimension ref="A1:AB33"/>
  <sheetViews>
    <sheetView workbookViewId="0">
      <selection activeCell="J15" sqref="J15"/>
    </sheetView>
  </sheetViews>
  <sheetFormatPr baseColWidth="10" defaultRowHeight="16"/>
  <cols>
    <col min="1" max="1" width="2.140625" style="94" bestFit="1" customWidth="1"/>
    <col min="2" max="6" width="7.42578125" style="94" bestFit="1" customWidth="1"/>
    <col min="7" max="7" width="8.7109375" style="94" bestFit="1" customWidth="1"/>
    <col min="8" max="10" width="7.42578125" style="94" bestFit="1" customWidth="1"/>
    <col min="11" max="11" width="8.42578125" style="94" bestFit="1" customWidth="1"/>
    <col min="12" max="13" width="8.7109375" style="94" bestFit="1" customWidth="1"/>
    <col min="14" max="14" width="12.42578125" style="94" customWidth="1"/>
    <col min="15" max="15" width="11.85546875" style="94" customWidth="1"/>
    <col min="16" max="16" width="7.5703125" style="94" customWidth="1"/>
    <col min="17" max="17" width="14.42578125" style="94" customWidth="1"/>
    <col min="18" max="18" width="2.5703125" style="94" customWidth="1"/>
    <col min="19" max="19" width="11.85546875" style="94" bestFit="1" customWidth="1"/>
    <col min="20" max="20" width="7.42578125" style="94" customWidth="1"/>
    <col min="21" max="21" width="12.5703125" style="94" customWidth="1"/>
    <col min="22" max="22" width="13.5703125" style="94" customWidth="1"/>
    <col min="23" max="23" width="9.7109375" style="94" customWidth="1"/>
    <col min="24" max="24" width="10" style="94" customWidth="1"/>
    <col min="25" max="25" width="9.5703125" style="94" bestFit="1" customWidth="1"/>
    <col min="26" max="26" width="3.42578125" style="94" customWidth="1"/>
    <col min="27" max="27" width="12.28515625" style="94" customWidth="1"/>
    <col min="28" max="28" width="12" style="94" customWidth="1"/>
  </cols>
  <sheetData>
    <row r="1" spans="1:28">
      <c r="A1" s="91"/>
      <c r="B1" s="92" t="s">
        <v>296</v>
      </c>
      <c r="C1" s="92" t="s">
        <v>297</v>
      </c>
      <c r="D1" s="92" t="s">
        <v>298</v>
      </c>
      <c r="E1" s="92" t="s">
        <v>299</v>
      </c>
      <c r="F1" s="92" t="s">
        <v>300</v>
      </c>
      <c r="G1" s="92" t="s">
        <v>301</v>
      </c>
      <c r="H1" s="92" t="s">
        <v>302</v>
      </c>
      <c r="I1" s="92" t="s">
        <v>303</v>
      </c>
      <c r="J1" s="92" t="s">
        <v>304</v>
      </c>
      <c r="K1" s="92" t="s">
        <v>305</v>
      </c>
      <c r="L1" s="92" t="s">
        <v>306</v>
      </c>
      <c r="M1" s="92" t="s">
        <v>307</v>
      </c>
      <c r="N1" s="93"/>
    </row>
    <row r="2" spans="1:28" ht="17" thickBot="1">
      <c r="A2" s="93"/>
      <c r="B2" s="95">
        <v>1</v>
      </c>
      <c r="C2" s="95">
        <v>2</v>
      </c>
      <c r="D2" s="95">
        <v>3</v>
      </c>
      <c r="E2" s="95">
        <v>4</v>
      </c>
      <c r="F2" s="95">
        <v>5</v>
      </c>
      <c r="G2" s="95">
        <v>6</v>
      </c>
      <c r="H2" s="95">
        <v>7</v>
      </c>
      <c r="I2" s="95">
        <v>8</v>
      </c>
      <c r="J2" s="95">
        <v>9</v>
      </c>
      <c r="K2" s="95">
        <v>10</v>
      </c>
      <c r="L2" s="95">
        <v>11</v>
      </c>
      <c r="M2" s="95">
        <v>12</v>
      </c>
      <c r="N2" s="96"/>
    </row>
    <row r="3" spans="1:28">
      <c r="A3" s="97" t="s">
        <v>278</v>
      </c>
      <c r="B3" s="72" t="s">
        <v>195</v>
      </c>
      <c r="C3" s="73" t="s">
        <v>203</v>
      </c>
      <c r="D3" s="73" t="s">
        <v>213</v>
      </c>
      <c r="E3" s="73" t="s">
        <v>221</v>
      </c>
      <c r="F3" s="73" t="s">
        <v>229</v>
      </c>
      <c r="G3" s="73" t="s">
        <v>238</v>
      </c>
      <c r="H3" s="73" t="s">
        <v>246</v>
      </c>
      <c r="I3" s="73" t="s">
        <v>253</v>
      </c>
      <c r="J3" s="73" t="s">
        <v>259</v>
      </c>
      <c r="K3" s="73" t="s">
        <v>265</v>
      </c>
      <c r="L3" s="73" t="s">
        <v>532</v>
      </c>
      <c r="M3" s="74" t="s">
        <v>536</v>
      </c>
      <c r="N3" s="92" t="s">
        <v>308</v>
      </c>
      <c r="S3" s="98" t="s">
        <v>309</v>
      </c>
      <c r="T3" s="99">
        <f>COUNTIF(B3:M10,"*")</f>
        <v>42</v>
      </c>
    </row>
    <row r="4" spans="1:28">
      <c r="A4" s="97" t="s">
        <v>279</v>
      </c>
      <c r="B4" s="75" t="s">
        <v>197</v>
      </c>
      <c r="C4" s="76" t="s">
        <v>205</v>
      </c>
      <c r="D4" s="76" t="s">
        <v>215</v>
      </c>
      <c r="E4" s="76" t="s">
        <v>223</v>
      </c>
      <c r="F4" s="76" t="s">
        <v>232</v>
      </c>
      <c r="G4" s="76" t="s">
        <v>240</v>
      </c>
      <c r="H4" s="76" t="s">
        <v>248</v>
      </c>
      <c r="I4" s="76" t="s">
        <v>255</v>
      </c>
      <c r="J4" s="76" t="s">
        <v>261</v>
      </c>
      <c r="K4" s="76" t="s">
        <v>267</v>
      </c>
      <c r="L4" s="76" t="s">
        <v>533</v>
      </c>
      <c r="M4" s="77" t="s">
        <v>538</v>
      </c>
      <c r="N4" s="92" t="s">
        <v>310</v>
      </c>
      <c r="S4" s="98" t="s">
        <v>311</v>
      </c>
      <c r="T4" s="99">
        <f>COUNTIF(B3:B10,"*")</f>
        <v>4</v>
      </c>
    </row>
    <row r="5" spans="1:28">
      <c r="A5" s="97" t="s">
        <v>280</v>
      </c>
      <c r="B5" s="75" t="s">
        <v>199</v>
      </c>
      <c r="C5" s="76" t="s">
        <v>207</v>
      </c>
      <c r="D5" s="76" t="s">
        <v>217</v>
      </c>
      <c r="E5" s="76" t="s">
        <v>225</v>
      </c>
      <c r="F5" s="76" t="s">
        <v>234</v>
      </c>
      <c r="G5" s="76" t="s">
        <v>242</v>
      </c>
      <c r="H5" s="76" t="s">
        <v>250</v>
      </c>
      <c r="I5" s="76" t="s">
        <v>257</v>
      </c>
      <c r="J5" s="76" t="s">
        <v>263</v>
      </c>
      <c r="K5" s="76" t="s">
        <v>269</v>
      </c>
      <c r="L5" s="76" t="s">
        <v>535</v>
      </c>
      <c r="M5" s="77" t="s">
        <v>539</v>
      </c>
      <c r="N5" s="92" t="s">
        <v>312</v>
      </c>
      <c r="S5" s="98" t="s">
        <v>313</v>
      </c>
      <c r="T5" s="99">
        <f>COUNTIF(B3:M3,"*")</f>
        <v>12</v>
      </c>
    </row>
    <row r="6" spans="1:28">
      <c r="A6" s="97" t="s">
        <v>281</v>
      </c>
      <c r="B6" s="75" t="s">
        <v>201</v>
      </c>
      <c r="C6" s="76" t="s">
        <v>211</v>
      </c>
      <c r="D6" s="76" t="s">
        <v>219</v>
      </c>
      <c r="E6" s="76" t="s">
        <v>227</v>
      </c>
      <c r="F6" s="76" t="s">
        <v>236</v>
      </c>
      <c r="G6" s="76" t="s">
        <v>540</v>
      </c>
      <c r="H6" s="79"/>
      <c r="I6" s="79"/>
      <c r="J6" s="79"/>
      <c r="K6" s="79"/>
      <c r="L6" s="79"/>
      <c r="M6" s="80"/>
      <c r="N6" s="92" t="s">
        <v>314</v>
      </c>
    </row>
    <row r="7" spans="1:28">
      <c r="A7" s="97" t="s">
        <v>282</v>
      </c>
      <c r="B7" s="78"/>
      <c r="C7" s="79"/>
      <c r="D7" s="79"/>
      <c r="E7" s="79"/>
      <c r="F7" s="79"/>
      <c r="G7" s="79"/>
      <c r="H7" s="79"/>
      <c r="I7" s="79"/>
      <c r="J7" s="79"/>
      <c r="K7" s="79"/>
      <c r="L7" s="79"/>
      <c r="M7" s="80"/>
      <c r="N7" s="92" t="s">
        <v>315</v>
      </c>
    </row>
    <row r="8" spans="1:28">
      <c r="A8" s="97" t="s">
        <v>283</v>
      </c>
      <c r="B8" s="78"/>
      <c r="C8" s="79"/>
      <c r="D8" s="79"/>
      <c r="E8" s="79"/>
      <c r="F8" s="79"/>
      <c r="G8" s="79"/>
      <c r="H8" s="79"/>
      <c r="I8" s="79"/>
      <c r="J8" s="79"/>
      <c r="K8" s="79"/>
      <c r="L8" s="79"/>
      <c r="M8" s="80"/>
      <c r="N8" s="92" t="s">
        <v>316</v>
      </c>
    </row>
    <row r="9" spans="1:28">
      <c r="A9" s="97" t="s">
        <v>284</v>
      </c>
      <c r="B9" s="78"/>
      <c r="C9" s="79"/>
      <c r="D9" s="79"/>
      <c r="E9" s="79"/>
      <c r="F9" s="79"/>
      <c r="G9" s="79"/>
      <c r="H9" s="79"/>
      <c r="I9" s="79"/>
      <c r="J9" s="79"/>
      <c r="K9" s="79"/>
      <c r="L9" s="79"/>
      <c r="M9" s="80"/>
      <c r="N9" s="92" t="s">
        <v>317</v>
      </c>
    </row>
    <row r="10" spans="1:28" ht="17" thickBot="1">
      <c r="A10" s="97" t="s">
        <v>285</v>
      </c>
      <c r="B10" s="55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7"/>
      <c r="N10" s="92"/>
    </row>
    <row r="11" spans="1:28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</row>
    <row r="12" spans="1:28">
      <c r="A12" s="93"/>
      <c r="B12" s="58"/>
      <c r="C12" s="100"/>
      <c r="D12" s="93"/>
      <c r="E12" s="93"/>
      <c r="F12" s="93"/>
      <c r="G12" s="93"/>
      <c r="H12" s="93"/>
      <c r="I12" s="93"/>
      <c r="J12" s="93"/>
      <c r="K12" s="93"/>
      <c r="L12" s="93"/>
      <c r="M12" s="97" t="s">
        <v>318</v>
      </c>
      <c r="N12" s="95">
        <v>2</v>
      </c>
    </row>
    <row r="13" spans="1:28" ht="17" thickBot="1">
      <c r="A13" s="93"/>
      <c r="B13" s="58"/>
      <c r="C13" s="100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101" t="s">
        <v>319</v>
      </c>
      <c r="P13" s="102"/>
      <c r="Q13" s="102"/>
      <c r="R13" s="102"/>
      <c r="S13" s="103" t="s">
        <v>320</v>
      </c>
      <c r="T13" s="104"/>
      <c r="U13" s="104"/>
      <c r="V13" s="104"/>
      <c r="W13" s="102"/>
      <c r="X13" s="102"/>
      <c r="Y13" s="102"/>
      <c r="Z13" s="102"/>
      <c r="AA13" s="102"/>
      <c r="AB13" s="102"/>
    </row>
    <row r="14" spans="1:28" ht="49" thickBot="1">
      <c r="O14" s="105" t="s">
        <v>321</v>
      </c>
      <c r="P14" s="106" t="s">
        <v>322</v>
      </c>
      <c r="Q14" s="107" t="str">
        <f>"Total Volume (uL) "&amp;T3&amp;" rxn + 10% error"</f>
        <v>Total Volume (uL) 42 rxn + 10% error</v>
      </c>
      <c r="R14" s="102"/>
      <c r="S14" s="108" t="s">
        <v>321</v>
      </c>
      <c r="T14" s="109" t="s">
        <v>322</v>
      </c>
      <c r="U14" s="109" t="str">
        <f>"Total Vol (uL)
"&amp;T4&amp;" rxn+10% error"</f>
        <v>Total Vol (uL)
4 rxn+10% error</v>
      </c>
      <c r="V14" s="110" t="str">
        <f>$T$5 &amp; " MM (+error)"</f>
        <v>12 MM (+error)</v>
      </c>
      <c r="W14" s="102"/>
      <c r="X14" s="102"/>
      <c r="Y14" s="102"/>
      <c r="Z14" s="102"/>
      <c r="AA14" s="102"/>
      <c r="AB14" s="102"/>
    </row>
    <row r="15" spans="1:28" ht="48">
      <c r="O15" s="111" t="s">
        <v>323</v>
      </c>
      <c r="P15" s="112">
        <v>0.6</v>
      </c>
      <c r="Q15" s="113">
        <f>P15*$T$3*1.1</f>
        <v>27.720000000000002</v>
      </c>
      <c r="R15" s="102"/>
      <c r="S15" s="114" t="s">
        <v>324</v>
      </c>
      <c r="T15" s="115">
        <v>2</v>
      </c>
      <c r="U15" s="115">
        <f>(T15*$T$4*1.1)</f>
        <v>8.8000000000000007</v>
      </c>
      <c r="V15" s="116">
        <f>U15*$T$5*1.1</f>
        <v>116.16000000000003</v>
      </c>
      <c r="W15" s="102"/>
      <c r="X15" s="102"/>
      <c r="Y15" s="102"/>
      <c r="Z15" s="102"/>
      <c r="AA15" s="102"/>
      <c r="AB15" s="102"/>
    </row>
    <row r="16" spans="1:28">
      <c r="O16" s="117" t="s">
        <v>325</v>
      </c>
      <c r="P16" s="118">
        <v>0.4</v>
      </c>
      <c r="Q16" s="119">
        <f>P16*$T$3*1.1</f>
        <v>18.480000000000004</v>
      </c>
      <c r="R16" s="102"/>
      <c r="S16" s="120" t="s">
        <v>326</v>
      </c>
      <c r="T16" s="121">
        <v>1</v>
      </c>
      <c r="U16" s="115">
        <f>(T16*$T$4*1.1)</f>
        <v>4.4000000000000004</v>
      </c>
      <c r="V16" s="116">
        <f t="shared" ref="V16:V17" si="0">U16*$T$5*1.1</f>
        <v>58.080000000000013</v>
      </c>
      <c r="W16" s="102"/>
      <c r="X16" s="102"/>
      <c r="Y16" s="102"/>
      <c r="Z16" s="102"/>
      <c r="AA16" s="102"/>
      <c r="AB16" s="102"/>
    </row>
    <row r="17" spans="14:28" ht="17" thickBot="1">
      <c r="O17" s="117" t="s">
        <v>327</v>
      </c>
      <c r="P17" s="118">
        <v>0.6</v>
      </c>
      <c r="Q17" s="119">
        <f>P17*$T$3*1.1</f>
        <v>27.720000000000002</v>
      </c>
      <c r="R17" s="102"/>
      <c r="S17" s="122" t="s">
        <v>328</v>
      </c>
      <c r="T17" s="123">
        <v>1</v>
      </c>
      <c r="U17" s="115">
        <f>(T17*$T$4*1.1)</f>
        <v>4.4000000000000004</v>
      </c>
      <c r="V17" s="116">
        <f t="shared" si="0"/>
        <v>58.080000000000013</v>
      </c>
      <c r="W17" s="102"/>
      <c r="X17" s="102"/>
      <c r="Y17" s="102"/>
      <c r="Z17" s="102"/>
      <c r="AA17" s="102"/>
      <c r="AB17" s="102"/>
    </row>
    <row r="18" spans="14:28" ht="17" thickBot="1">
      <c r="O18" s="124" t="s">
        <v>329</v>
      </c>
      <c r="P18" s="125">
        <v>0.4</v>
      </c>
      <c r="Q18" s="126">
        <f>P18*$T$3*1.1</f>
        <v>18.480000000000004</v>
      </c>
      <c r="R18" s="102"/>
      <c r="S18" s="127" t="s">
        <v>330</v>
      </c>
      <c r="T18" s="128">
        <f>SUM(T15:T17)</f>
        <v>4</v>
      </c>
      <c r="U18" s="128">
        <f>SUM(U15:U17)</f>
        <v>17.600000000000001</v>
      </c>
      <c r="V18" s="129">
        <f>SUM(V15:V17)</f>
        <v>232.32000000000005</v>
      </c>
      <c r="W18" s="102"/>
      <c r="X18" s="102"/>
      <c r="Y18" s="102"/>
      <c r="Z18" s="102"/>
      <c r="AA18" s="102"/>
      <c r="AB18" s="102"/>
    </row>
    <row r="19" spans="14:28" ht="17" thickBot="1">
      <c r="O19" s="130" t="s">
        <v>330</v>
      </c>
      <c r="P19" s="131">
        <f>SUM(P15:P18)</f>
        <v>2</v>
      </c>
      <c r="Q19" s="132">
        <f>SUM(Q15:Q18)</f>
        <v>92.4</v>
      </c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</row>
    <row r="20" spans="14:28" ht="17" thickBot="1">
      <c r="O20" s="133"/>
      <c r="P20" s="133"/>
      <c r="Q20" s="133"/>
      <c r="R20" s="102"/>
      <c r="S20" s="103" t="s">
        <v>320</v>
      </c>
      <c r="T20" s="104"/>
      <c r="U20" s="104"/>
      <c r="V20" s="104"/>
      <c r="W20" s="103" t="s">
        <v>320</v>
      </c>
      <c r="X20" s="104"/>
      <c r="Y20" s="104"/>
      <c r="Z20" s="104"/>
      <c r="AA20" s="103" t="s">
        <v>320</v>
      </c>
      <c r="AB20" s="104"/>
    </row>
    <row r="21" spans="14:28" ht="49" thickBot="1">
      <c r="N21" s="99"/>
      <c r="S21" s="134" t="s">
        <v>331</v>
      </c>
      <c r="T21" s="106" t="s">
        <v>322</v>
      </c>
      <c r="U21" s="107" t="s">
        <v>332</v>
      </c>
      <c r="V21" s="135"/>
      <c r="W21" s="134" t="s">
        <v>333</v>
      </c>
      <c r="X21" s="106" t="s">
        <v>322</v>
      </c>
      <c r="Y21" s="107" t="s">
        <v>332</v>
      </c>
      <c r="Z21" s="135"/>
      <c r="AA21" s="134" t="s">
        <v>321</v>
      </c>
      <c r="AB21" s="107" t="s">
        <v>322</v>
      </c>
    </row>
    <row r="22" spans="14:28">
      <c r="N22" s="99"/>
      <c r="S22" s="136" t="s">
        <v>334</v>
      </c>
      <c r="T22" s="137">
        <v>0.5</v>
      </c>
      <c r="U22" s="138">
        <f>T22*$T$4*1.1*$T$5*1.1*1.1</f>
        <v>31.94400000000001</v>
      </c>
      <c r="V22" s="139"/>
      <c r="W22" s="136" t="s">
        <v>335</v>
      </c>
      <c r="X22" s="137">
        <v>0.5</v>
      </c>
      <c r="Y22" s="138">
        <f>X22*$T$4*1.1</f>
        <v>2.2000000000000002</v>
      </c>
      <c r="Z22" s="139"/>
      <c r="AA22" s="140" t="s">
        <v>336</v>
      </c>
      <c r="AB22" s="141">
        <v>15</v>
      </c>
    </row>
    <row r="23" spans="14:28" ht="49" thickBot="1">
      <c r="N23" s="99"/>
      <c r="S23" s="142" t="s">
        <v>337</v>
      </c>
      <c r="T23" s="143">
        <v>0.5</v>
      </c>
      <c r="U23" s="144">
        <f>T23*$T$4*1.1*$T$5*1.1*1.1</f>
        <v>31.94400000000001</v>
      </c>
      <c r="V23" s="139"/>
      <c r="W23" s="142" t="s">
        <v>338</v>
      </c>
      <c r="X23" s="143">
        <v>0.5</v>
      </c>
      <c r="Y23" s="144">
        <f>X23*$T$4*1.1</f>
        <v>2.2000000000000002</v>
      </c>
      <c r="Z23" s="139"/>
      <c r="AA23" s="145" t="s">
        <v>324</v>
      </c>
      <c r="AB23" s="146">
        <v>2</v>
      </c>
    </row>
    <row r="24" spans="14:28" ht="17" thickBot="1">
      <c r="N24" s="99"/>
      <c r="S24" s="147" t="s">
        <v>339</v>
      </c>
      <c r="T24" s="148">
        <v>1</v>
      </c>
      <c r="U24" s="149">
        <f>SUM(U22:U23)</f>
        <v>63.888000000000019</v>
      </c>
      <c r="V24" s="150"/>
      <c r="W24" s="147" t="s">
        <v>340</v>
      </c>
      <c r="X24" s="148">
        <v>1</v>
      </c>
      <c r="Y24" s="149">
        <f>SUM(Y22:Y23)</f>
        <v>4.4000000000000004</v>
      </c>
      <c r="Z24" s="150"/>
      <c r="AA24" s="120" t="s">
        <v>326</v>
      </c>
      <c r="AB24" s="146">
        <v>1</v>
      </c>
    </row>
    <row r="25" spans="14:28">
      <c r="N25" s="99"/>
      <c r="S25" s="104"/>
      <c r="W25" s="151" t="s">
        <v>341</v>
      </c>
      <c r="Y25" s="104"/>
      <c r="Z25" s="104"/>
      <c r="AA25" s="120" t="s">
        <v>342</v>
      </c>
      <c r="AB25" s="146">
        <v>1</v>
      </c>
    </row>
    <row r="26" spans="14:28" ht="17" thickBot="1">
      <c r="N26" s="99"/>
      <c r="U26" s="103" t="s">
        <v>320</v>
      </c>
      <c r="V26" s="104"/>
      <c r="AA26" s="152" t="s">
        <v>328</v>
      </c>
      <c r="AB26" s="153">
        <v>1</v>
      </c>
    </row>
    <row r="27" spans="14:28" ht="65" thickBot="1">
      <c r="N27" s="99"/>
      <c r="O27" s="103"/>
      <c r="P27" s="103"/>
      <c r="Q27" s="104"/>
      <c r="R27" s="104"/>
      <c r="S27" s="104"/>
      <c r="T27" s="104"/>
      <c r="U27" s="134" t="s">
        <v>343</v>
      </c>
      <c r="V27" s="107" t="str">
        <f>"Total Vol (uL) "&amp;
$T$4&amp;" rxn + 10% error"</f>
        <v>Total Vol (uL) 4 rxn + 10% error</v>
      </c>
      <c r="AA27" s="154" t="s">
        <v>330</v>
      </c>
      <c r="AB27" s="155">
        <f>SUM(AB22:AB26)</f>
        <v>20</v>
      </c>
    </row>
    <row r="28" spans="14:28">
      <c r="U28" s="140" t="s">
        <v>344</v>
      </c>
      <c r="V28" s="141">
        <f>T18*$T$4*1.1</f>
        <v>17.600000000000001</v>
      </c>
      <c r="AA28" s="104"/>
      <c r="AB28" s="104"/>
    </row>
    <row r="29" spans="14:28">
      <c r="U29" s="120" t="s">
        <v>342</v>
      </c>
      <c r="V29" s="146">
        <f>AB25*$T$4*1.1</f>
        <v>4.4000000000000004</v>
      </c>
    </row>
    <row r="30" spans="14:28" ht="17" thickBot="1">
      <c r="U30" s="152" t="s">
        <v>336</v>
      </c>
      <c r="V30" s="153">
        <f>AB22*$T$4*1.1</f>
        <v>66</v>
      </c>
    </row>
    <row r="31" spans="14:28" ht="17" thickBot="1">
      <c r="U31" s="154" t="s">
        <v>330</v>
      </c>
      <c r="V31" s="155">
        <f>SUM(V28:V30)</f>
        <v>88</v>
      </c>
    </row>
    <row r="32" spans="14:28">
      <c r="U32" s="102"/>
      <c r="V32" s="102"/>
    </row>
    <row r="33" spans="16:28">
      <c r="P33" s="104"/>
      <c r="Q33" s="104"/>
      <c r="R33" s="104"/>
      <c r="S33" s="104"/>
      <c r="T33" s="104"/>
      <c r="U33" s="102" t="s">
        <v>345</v>
      </c>
      <c r="V33" s="102"/>
      <c r="AA33" s="104"/>
      <c r="AB33" s="104"/>
    </row>
  </sheetData>
  <pageMargins left="0.7" right="0.7" top="0.75" bottom="0.75" header="0.3" footer="0.3"/>
  <pageSetup scale="2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17B3-3B84-F843-9B22-F793EA7F1847}">
  <sheetPr>
    <pageSetUpPr fitToPage="1"/>
  </sheetPr>
  <dimension ref="A1:W111"/>
  <sheetViews>
    <sheetView workbookViewId="0">
      <selection activeCell="B15" sqref="B15:D17"/>
    </sheetView>
  </sheetViews>
  <sheetFormatPr baseColWidth="10" defaultRowHeight="16"/>
  <cols>
    <col min="1" max="1" width="1.85546875" bestFit="1" customWidth="1"/>
    <col min="2" max="2" width="7.28515625" customWidth="1"/>
    <col min="3" max="3" width="8.7109375" bestFit="1" customWidth="1"/>
    <col min="4" max="4" width="8.140625" bestFit="1" customWidth="1"/>
    <col min="5" max="11" width="7.28515625" bestFit="1" customWidth="1"/>
    <col min="12" max="12" width="8.7109375" bestFit="1" customWidth="1"/>
    <col min="13" max="13" width="7.28515625" bestFit="1" customWidth="1"/>
    <col min="14" max="14" width="2.28515625" customWidth="1"/>
    <col min="15" max="15" width="19.7109375" bestFit="1" customWidth="1"/>
    <col min="16" max="16" width="11.5703125" bestFit="1" customWidth="1"/>
    <col min="17" max="17" width="13.28515625" customWidth="1"/>
    <col min="18" max="18" width="1.5703125" customWidth="1"/>
    <col min="19" max="19" width="1" customWidth="1"/>
    <col min="22" max="22" width="1.140625" customWidth="1"/>
    <col min="23" max="23" width="5.140625" customWidth="1"/>
  </cols>
  <sheetData>
    <row r="1" spans="1:23" ht="17" thickBot="1">
      <c r="A1" s="158" t="s">
        <v>541</v>
      </c>
      <c r="B1" s="158"/>
      <c r="C1" s="158"/>
      <c r="D1" s="158"/>
      <c r="E1" s="158"/>
      <c r="F1" s="156"/>
      <c r="G1" s="156"/>
      <c r="H1" s="156"/>
      <c r="I1" s="156"/>
      <c r="J1" s="156"/>
      <c r="K1" s="156"/>
      <c r="L1" s="156"/>
      <c r="M1" s="156"/>
      <c r="N1" s="156"/>
      <c r="O1" s="157" t="s">
        <v>346</v>
      </c>
      <c r="P1" s="156"/>
      <c r="Q1" s="156"/>
      <c r="R1" s="156"/>
      <c r="S1" s="94"/>
      <c r="T1" s="94"/>
      <c r="U1" s="94"/>
      <c r="V1" s="94"/>
      <c r="W1" s="94"/>
    </row>
    <row r="2" spans="1:23" ht="18" thickBot="1">
      <c r="A2" s="156"/>
      <c r="B2" s="157">
        <v>1</v>
      </c>
      <c r="C2" s="157">
        <v>2</v>
      </c>
      <c r="D2" s="157">
        <v>3</v>
      </c>
      <c r="E2" s="157">
        <v>4</v>
      </c>
      <c r="F2" s="157">
        <v>5</v>
      </c>
      <c r="G2" s="157">
        <v>6</v>
      </c>
      <c r="H2" s="157">
        <v>7</v>
      </c>
      <c r="I2" s="157">
        <v>8</v>
      </c>
      <c r="J2" s="157">
        <v>9</v>
      </c>
      <c r="K2" s="157">
        <v>10</v>
      </c>
      <c r="L2" s="157">
        <v>11</v>
      </c>
      <c r="M2" s="157">
        <v>12</v>
      </c>
      <c r="N2" s="156"/>
      <c r="O2" s="163" t="s">
        <v>321</v>
      </c>
      <c r="P2" s="164" t="s">
        <v>348</v>
      </c>
      <c r="Q2" s="165" t="str">
        <f>U10&amp;" rxn (+error)"</f>
        <v>87 rxn (+error)</v>
      </c>
      <c r="R2" s="156"/>
      <c r="S2" s="159"/>
      <c r="T2" s="160" t="s">
        <v>347</v>
      </c>
      <c r="U2" s="160"/>
      <c r="V2" s="161"/>
      <c r="W2" s="162"/>
    </row>
    <row r="3" spans="1:23" ht="17" thickBot="1">
      <c r="A3" s="157" t="s">
        <v>278</v>
      </c>
      <c r="B3" s="49" t="s">
        <v>14</v>
      </c>
      <c r="C3" s="50" t="s">
        <v>31</v>
      </c>
      <c r="D3" s="50" t="s">
        <v>46</v>
      </c>
      <c r="E3" s="50" t="s">
        <v>61</v>
      </c>
      <c r="F3" s="50" t="s">
        <v>75</v>
      </c>
      <c r="G3" s="50" t="s">
        <v>91</v>
      </c>
      <c r="H3" s="50" t="s">
        <v>106</v>
      </c>
      <c r="I3" s="50" t="s">
        <v>120</v>
      </c>
      <c r="J3" s="50" t="s">
        <v>135</v>
      </c>
      <c r="K3" s="50" t="s">
        <v>151</v>
      </c>
      <c r="L3" s="50" t="s">
        <v>537</v>
      </c>
      <c r="M3" s="51" t="s">
        <v>180</v>
      </c>
      <c r="N3" s="156"/>
      <c r="O3" s="169" t="s">
        <v>336</v>
      </c>
      <c r="P3" s="322">
        <v>5.53</v>
      </c>
      <c r="Q3" s="323">
        <f>P3*$U$10*1.1</f>
        <v>529.221</v>
      </c>
      <c r="R3" s="156"/>
      <c r="S3" s="166"/>
      <c r="T3" s="156" t="s">
        <v>349</v>
      </c>
      <c r="U3" s="156" t="s">
        <v>350</v>
      </c>
      <c r="V3" s="156"/>
      <c r="W3" s="167"/>
    </row>
    <row r="4" spans="1:23">
      <c r="A4" s="157" t="s">
        <v>279</v>
      </c>
      <c r="B4" s="52" t="s">
        <v>19</v>
      </c>
      <c r="C4" s="53" t="s">
        <v>33</v>
      </c>
      <c r="D4" s="53" t="s">
        <v>48</v>
      </c>
      <c r="E4" s="53" t="s">
        <v>63</v>
      </c>
      <c r="F4" s="53" t="s">
        <v>77</v>
      </c>
      <c r="G4" s="53" t="s">
        <v>93</v>
      </c>
      <c r="H4" s="53" t="s">
        <v>108</v>
      </c>
      <c r="I4" s="53" t="s">
        <v>122</v>
      </c>
      <c r="J4" s="53" t="s">
        <v>137</v>
      </c>
      <c r="K4" s="53" t="s">
        <v>153</v>
      </c>
      <c r="L4" s="53" t="s">
        <v>168</v>
      </c>
      <c r="M4" s="54" t="s">
        <v>182</v>
      </c>
      <c r="N4" s="156"/>
      <c r="O4" s="324" t="s">
        <v>352</v>
      </c>
      <c r="P4" s="321">
        <v>7.5</v>
      </c>
      <c r="Q4" s="325">
        <f t="shared" ref="Q4:Q8" si="0">P4*$U$10*1.1</f>
        <v>717.75000000000011</v>
      </c>
      <c r="R4" s="156"/>
      <c r="S4" s="166"/>
      <c r="T4" s="161" t="s">
        <v>349</v>
      </c>
      <c r="U4" s="162" t="s">
        <v>351</v>
      </c>
      <c r="V4" s="156"/>
      <c r="W4" s="167"/>
    </row>
    <row r="5" spans="1:23">
      <c r="A5" s="157" t="s">
        <v>280</v>
      </c>
      <c r="B5" s="52" t="s">
        <v>21</v>
      </c>
      <c r="C5" s="53" t="s">
        <v>35</v>
      </c>
      <c r="D5" s="53" t="s">
        <v>50</v>
      </c>
      <c r="E5" s="53" t="s">
        <v>65</v>
      </c>
      <c r="F5" s="53" t="s">
        <v>79</v>
      </c>
      <c r="G5" s="53" t="s">
        <v>95</v>
      </c>
      <c r="H5" s="53" t="s">
        <v>110</v>
      </c>
      <c r="I5" s="53" t="s">
        <v>125</v>
      </c>
      <c r="J5" s="53" t="s">
        <v>139</v>
      </c>
      <c r="K5" s="53" t="s">
        <v>155</v>
      </c>
      <c r="L5" s="53" t="s">
        <v>170</v>
      </c>
      <c r="M5" s="54" t="s">
        <v>184</v>
      </c>
      <c r="N5" s="156"/>
      <c r="O5" s="324" t="s">
        <v>356</v>
      </c>
      <c r="P5" s="321">
        <v>7.0000000000000007E-2</v>
      </c>
      <c r="Q5" s="325">
        <f t="shared" si="0"/>
        <v>6.6990000000000016</v>
      </c>
      <c r="R5" s="156"/>
      <c r="S5" s="166"/>
      <c r="T5" s="156" t="s">
        <v>353</v>
      </c>
      <c r="U5" s="167" t="s">
        <v>354</v>
      </c>
      <c r="V5" s="156"/>
      <c r="W5" s="170" t="s">
        <v>355</v>
      </c>
    </row>
    <row r="6" spans="1:23" ht="17" thickBot="1">
      <c r="A6" s="157" t="s">
        <v>281</v>
      </c>
      <c r="B6" s="52" t="s">
        <v>23</v>
      </c>
      <c r="C6" s="53" t="s">
        <v>37</v>
      </c>
      <c r="D6" s="53" t="s">
        <v>52</v>
      </c>
      <c r="E6" s="53" t="s">
        <v>67</v>
      </c>
      <c r="F6" s="53" t="s">
        <v>83</v>
      </c>
      <c r="G6" s="53" t="s">
        <v>97</v>
      </c>
      <c r="H6" s="53" t="s">
        <v>112</v>
      </c>
      <c r="I6" s="53" t="s">
        <v>127</v>
      </c>
      <c r="J6" s="53" t="s">
        <v>141</v>
      </c>
      <c r="K6" s="53" t="s">
        <v>157</v>
      </c>
      <c r="L6" s="53" t="s">
        <v>172</v>
      </c>
      <c r="M6" s="54" t="s">
        <v>186</v>
      </c>
      <c r="N6" s="156"/>
      <c r="O6" s="324" t="s">
        <v>358</v>
      </c>
      <c r="P6" s="321">
        <v>0.7</v>
      </c>
      <c r="Q6" s="325">
        <f t="shared" si="0"/>
        <v>66.990000000000009</v>
      </c>
      <c r="R6" s="156"/>
      <c r="S6" s="166"/>
      <c r="T6" s="171" t="s">
        <v>357</v>
      </c>
      <c r="U6" s="172" t="s">
        <v>354</v>
      </c>
      <c r="V6" s="156"/>
      <c r="W6" s="167"/>
    </row>
    <row r="7" spans="1:23" ht="17" thickBot="1">
      <c r="A7" s="157" t="s">
        <v>282</v>
      </c>
      <c r="B7" s="52" t="s">
        <v>25</v>
      </c>
      <c r="C7" s="53" t="s">
        <v>534</v>
      </c>
      <c r="D7" s="53" t="s">
        <v>54</v>
      </c>
      <c r="E7" s="53" t="s">
        <v>69</v>
      </c>
      <c r="F7" s="53" t="s">
        <v>85</v>
      </c>
      <c r="G7" s="53" t="s">
        <v>99</v>
      </c>
      <c r="H7" s="53" t="s">
        <v>114</v>
      </c>
      <c r="I7" s="53" t="s">
        <v>129</v>
      </c>
      <c r="J7" s="53" t="s">
        <v>143</v>
      </c>
      <c r="K7" s="53" t="s">
        <v>159</v>
      </c>
      <c r="L7" s="53" t="s">
        <v>174</v>
      </c>
      <c r="M7" s="54" t="s">
        <v>189</v>
      </c>
      <c r="N7" s="156"/>
      <c r="O7" s="324" t="s">
        <v>359</v>
      </c>
      <c r="P7" s="321">
        <v>0.1</v>
      </c>
      <c r="Q7" s="325">
        <f t="shared" si="0"/>
        <v>9.5700000000000021</v>
      </c>
      <c r="R7" s="156"/>
      <c r="S7" s="173"/>
      <c r="T7" s="171"/>
      <c r="U7" s="171"/>
      <c r="V7" s="171"/>
      <c r="W7" s="172"/>
    </row>
    <row r="8" spans="1:23" ht="17" thickBot="1">
      <c r="A8" s="157" t="s">
        <v>283</v>
      </c>
      <c r="B8" s="52" t="s">
        <v>27</v>
      </c>
      <c r="C8" s="53" t="s">
        <v>42</v>
      </c>
      <c r="D8" s="53" t="s">
        <v>56</v>
      </c>
      <c r="E8" s="53" t="s">
        <v>71</v>
      </c>
      <c r="F8" s="53" t="s">
        <v>87</v>
      </c>
      <c r="G8" s="53" t="s">
        <v>101</v>
      </c>
      <c r="H8" s="53" t="s">
        <v>116</v>
      </c>
      <c r="I8" s="53" t="s">
        <v>131</v>
      </c>
      <c r="J8" s="53" t="s">
        <v>147</v>
      </c>
      <c r="K8" s="53" t="s">
        <v>161</v>
      </c>
      <c r="L8" s="53" t="s">
        <v>176</v>
      </c>
      <c r="M8" s="54" t="s">
        <v>191</v>
      </c>
      <c r="N8" s="156"/>
      <c r="O8" s="326" t="s">
        <v>360</v>
      </c>
      <c r="P8" s="327">
        <v>0.1</v>
      </c>
      <c r="Q8" s="328">
        <f t="shared" si="0"/>
        <v>9.5700000000000021</v>
      </c>
      <c r="R8" s="156"/>
      <c r="S8" s="156"/>
      <c r="T8" s="156"/>
      <c r="U8" s="156"/>
      <c r="V8" s="156"/>
      <c r="W8" s="156"/>
    </row>
    <row r="9" spans="1:23" ht="17" thickBot="1">
      <c r="A9" s="157" t="s">
        <v>284</v>
      </c>
      <c r="B9" s="52" t="s">
        <v>29</v>
      </c>
      <c r="C9" s="53" t="s">
        <v>44</v>
      </c>
      <c r="D9" s="53" t="s">
        <v>58</v>
      </c>
      <c r="E9" s="53" t="s">
        <v>73</v>
      </c>
      <c r="F9" s="53" t="s">
        <v>89</v>
      </c>
      <c r="G9" s="53" t="s">
        <v>104</v>
      </c>
      <c r="H9" s="53" t="s">
        <v>118</v>
      </c>
      <c r="I9" s="53" t="s">
        <v>133</v>
      </c>
      <c r="J9" s="53" t="s">
        <v>149</v>
      </c>
      <c r="K9" s="53" t="s">
        <v>163</v>
      </c>
      <c r="L9" s="53" t="s">
        <v>178</v>
      </c>
      <c r="M9" s="54" t="s">
        <v>193</v>
      </c>
      <c r="N9" s="156"/>
      <c r="O9" s="318" t="s">
        <v>361</v>
      </c>
      <c r="P9" s="319">
        <v>1</v>
      </c>
      <c r="Q9" s="320" t="s">
        <v>362</v>
      </c>
      <c r="R9" s="156"/>
      <c r="S9" s="156"/>
      <c r="T9" s="156"/>
      <c r="U9" s="156"/>
      <c r="V9" s="156"/>
      <c r="W9" s="156"/>
    </row>
    <row r="10" spans="1:23" ht="17" thickBot="1">
      <c r="A10" s="157" t="s">
        <v>285</v>
      </c>
      <c r="B10" s="316" t="s">
        <v>543</v>
      </c>
      <c r="C10" s="317" t="s">
        <v>543</v>
      </c>
      <c r="D10" s="317" t="s">
        <v>543</v>
      </c>
      <c r="E10" s="56"/>
      <c r="F10" s="56"/>
      <c r="G10" s="56"/>
      <c r="H10" s="56"/>
      <c r="I10" s="56"/>
      <c r="J10" s="56"/>
      <c r="K10" s="56"/>
      <c r="L10" s="56"/>
      <c r="M10" s="57"/>
      <c r="N10" s="156"/>
      <c r="O10" s="177" t="s">
        <v>364</v>
      </c>
      <c r="P10" s="178">
        <v>15</v>
      </c>
      <c r="Q10" s="179">
        <f>SUM(Q3:Q8)</f>
        <v>1339.8</v>
      </c>
      <c r="R10" s="156"/>
      <c r="S10" s="156"/>
      <c r="T10" s="174" t="s">
        <v>363</v>
      </c>
      <c r="U10" s="176">
        <f>COUNTIF(B3:M10,"*")</f>
        <v>87</v>
      </c>
      <c r="V10" s="156"/>
      <c r="W10" s="156"/>
    </row>
    <row r="11" spans="1:23">
      <c r="A11" s="156"/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6"/>
      <c r="U11" s="156"/>
      <c r="V11" s="156"/>
      <c r="W11" s="156"/>
    </row>
    <row r="12" spans="1:23">
      <c r="A12" s="156"/>
      <c r="B12" s="156"/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</row>
    <row r="13" spans="1:23" ht="17" thickBot="1">
      <c r="A13" s="180"/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56"/>
      <c r="T13" s="156"/>
      <c r="U13" s="156"/>
      <c r="V13" s="156"/>
      <c r="W13" s="156"/>
    </row>
    <row r="14" spans="1:23" ht="17" thickBot="1">
      <c r="A14" s="180"/>
      <c r="B14" s="281" t="s">
        <v>544</v>
      </c>
      <c r="C14" s="279" t="s">
        <v>438</v>
      </c>
      <c r="D14" s="280" t="s">
        <v>545</v>
      </c>
      <c r="Q14" s="180"/>
      <c r="R14" s="180"/>
      <c r="S14" s="180"/>
      <c r="T14" s="180"/>
      <c r="U14" s="180"/>
      <c r="V14" s="180"/>
      <c r="W14" s="180"/>
    </row>
    <row r="15" spans="1:23" ht="17" thickTop="1">
      <c r="A15" s="180"/>
      <c r="B15" s="368" t="s">
        <v>631</v>
      </c>
      <c r="C15" s="369" t="s">
        <v>543</v>
      </c>
      <c r="D15" s="370">
        <v>29.09</v>
      </c>
      <c r="Q15" s="180"/>
      <c r="R15" s="180"/>
      <c r="S15" s="180"/>
      <c r="T15" s="180"/>
      <c r="U15" s="180"/>
      <c r="V15" s="180"/>
      <c r="W15" s="180"/>
    </row>
    <row r="16" spans="1:23">
      <c r="A16" s="180"/>
      <c r="B16" s="371" t="s">
        <v>632</v>
      </c>
      <c r="C16" s="372" t="s">
        <v>543</v>
      </c>
      <c r="D16" s="373">
        <v>29.04</v>
      </c>
      <c r="Q16" s="180"/>
      <c r="R16" s="180"/>
      <c r="S16" s="180"/>
      <c r="T16" s="180"/>
      <c r="U16" s="180"/>
      <c r="V16" s="180"/>
      <c r="W16" s="180"/>
    </row>
    <row r="17" spans="1:23">
      <c r="A17" s="180"/>
      <c r="B17" s="371" t="s">
        <v>630</v>
      </c>
      <c r="C17" s="372" t="s">
        <v>543</v>
      </c>
      <c r="D17" s="373">
        <v>28.45</v>
      </c>
      <c r="Q17" s="180"/>
      <c r="R17" s="180"/>
      <c r="S17" s="180"/>
      <c r="T17" s="180"/>
      <c r="U17" s="180"/>
      <c r="V17" s="180"/>
      <c r="W17" s="180"/>
    </row>
    <row r="18" spans="1:23">
      <c r="A18" s="180"/>
      <c r="B18" s="334" t="s">
        <v>611</v>
      </c>
      <c r="C18" s="330" t="s">
        <v>101</v>
      </c>
      <c r="D18" s="335">
        <v>28.15</v>
      </c>
      <c r="Q18" s="180"/>
      <c r="R18" s="180"/>
      <c r="S18" s="180"/>
      <c r="T18" s="180"/>
      <c r="U18" s="180"/>
      <c r="V18" s="180"/>
      <c r="W18" s="180"/>
    </row>
    <row r="19" spans="1:23">
      <c r="A19" s="180"/>
      <c r="B19" s="334" t="s">
        <v>608</v>
      </c>
      <c r="C19" s="330" t="s">
        <v>56</v>
      </c>
      <c r="D19" s="335">
        <v>28.08</v>
      </c>
      <c r="Q19" s="180"/>
      <c r="R19" s="180"/>
      <c r="S19" s="180"/>
      <c r="T19" s="180"/>
      <c r="U19" s="180"/>
      <c r="V19" s="180"/>
      <c r="W19" s="180"/>
    </row>
    <row r="20" spans="1:23">
      <c r="A20" s="180"/>
      <c r="B20" s="334" t="s">
        <v>607</v>
      </c>
      <c r="C20" s="330" t="s">
        <v>42</v>
      </c>
      <c r="D20" s="335">
        <v>28.05</v>
      </c>
      <c r="Q20" s="180"/>
      <c r="R20" s="180"/>
      <c r="S20" s="180"/>
      <c r="T20" s="180"/>
      <c r="U20" s="180"/>
      <c r="V20" s="180"/>
      <c r="W20" s="180"/>
    </row>
    <row r="21" spans="1:23">
      <c r="A21" s="180"/>
      <c r="B21" s="334" t="s">
        <v>612</v>
      </c>
      <c r="C21" s="330" t="s">
        <v>116</v>
      </c>
      <c r="D21" s="335">
        <v>28.05</v>
      </c>
      <c r="Q21" s="180"/>
      <c r="R21" s="180"/>
      <c r="S21" s="180"/>
      <c r="T21" s="180"/>
      <c r="U21" s="180"/>
      <c r="V21" s="180"/>
      <c r="W21" s="180"/>
    </row>
    <row r="22" spans="1:23">
      <c r="A22" s="180"/>
      <c r="B22" s="334" t="s">
        <v>613</v>
      </c>
      <c r="C22" s="330" t="s">
        <v>131</v>
      </c>
      <c r="D22" s="335">
        <v>28</v>
      </c>
      <c r="Q22" s="180"/>
      <c r="R22" s="180"/>
      <c r="S22" s="180"/>
      <c r="T22" s="180"/>
      <c r="U22" s="180"/>
      <c r="V22" s="180"/>
      <c r="W22" s="180"/>
    </row>
    <row r="23" spans="1:23">
      <c r="A23" s="180"/>
      <c r="B23" s="334" t="s">
        <v>609</v>
      </c>
      <c r="C23" s="330" t="s">
        <v>71</v>
      </c>
      <c r="D23" s="335">
        <v>27.62</v>
      </c>
      <c r="Q23" s="180"/>
      <c r="R23" s="180"/>
      <c r="S23" s="180"/>
      <c r="T23" s="180"/>
      <c r="U23" s="180"/>
      <c r="V23" s="180"/>
      <c r="W23" s="180"/>
    </row>
    <row r="24" spans="1:23">
      <c r="A24" s="180"/>
      <c r="B24" s="334" t="s">
        <v>606</v>
      </c>
      <c r="C24" s="330" t="s">
        <v>27</v>
      </c>
      <c r="D24" s="335">
        <v>27.29</v>
      </c>
      <c r="Q24" s="180"/>
      <c r="R24" s="180"/>
      <c r="S24" s="180"/>
      <c r="T24" s="180"/>
      <c r="U24" s="180"/>
      <c r="V24" s="180"/>
      <c r="W24" s="180"/>
    </row>
    <row r="25" spans="1:23">
      <c r="A25" s="180"/>
      <c r="B25" s="334" t="s">
        <v>610</v>
      </c>
      <c r="C25" s="330" t="s">
        <v>87</v>
      </c>
      <c r="D25" s="335">
        <v>27.11</v>
      </c>
      <c r="Q25" s="180"/>
      <c r="R25" s="180"/>
      <c r="S25" s="180"/>
      <c r="T25" s="180"/>
      <c r="U25" s="180"/>
      <c r="V25" s="180"/>
      <c r="W25" s="180"/>
    </row>
    <row r="26" spans="1:23">
      <c r="A26" s="180"/>
      <c r="B26" s="332" t="s">
        <v>624</v>
      </c>
      <c r="C26" s="2" t="s">
        <v>118</v>
      </c>
      <c r="D26" s="333">
        <v>23.35</v>
      </c>
      <c r="Q26" s="180"/>
      <c r="R26" s="180"/>
      <c r="S26" s="180"/>
      <c r="T26" s="180"/>
      <c r="U26" s="180"/>
      <c r="V26" s="180"/>
      <c r="W26" s="180"/>
    </row>
    <row r="27" spans="1:23">
      <c r="A27" s="180"/>
      <c r="B27" s="332" t="s">
        <v>553</v>
      </c>
      <c r="C27" s="2" t="s">
        <v>120</v>
      </c>
      <c r="D27" s="333">
        <v>22.12</v>
      </c>
      <c r="Q27" s="180"/>
      <c r="R27" s="180"/>
      <c r="S27" s="180"/>
      <c r="T27" s="180"/>
      <c r="U27" s="180"/>
      <c r="V27" s="180"/>
      <c r="W27" s="180"/>
    </row>
    <row r="28" spans="1:23">
      <c r="B28" s="332" t="s">
        <v>556</v>
      </c>
      <c r="C28" s="331" t="s">
        <v>537</v>
      </c>
      <c r="D28" s="333">
        <v>22</v>
      </c>
      <c r="S28" s="180"/>
      <c r="T28" s="180"/>
      <c r="U28" s="180"/>
      <c r="V28" s="180"/>
      <c r="W28" s="180"/>
    </row>
    <row r="29" spans="1:23">
      <c r="B29" s="332" t="s">
        <v>625</v>
      </c>
      <c r="C29" s="2" t="s">
        <v>133</v>
      </c>
      <c r="D29" s="333">
        <v>21.95</v>
      </c>
    </row>
    <row r="30" spans="1:23">
      <c r="B30" s="332" t="s">
        <v>555</v>
      </c>
      <c r="C30" s="2" t="s">
        <v>151</v>
      </c>
      <c r="D30" s="333">
        <v>21.47</v>
      </c>
    </row>
    <row r="31" spans="1:23">
      <c r="B31" s="332" t="s">
        <v>585</v>
      </c>
      <c r="C31" s="2" t="s">
        <v>67</v>
      </c>
      <c r="D31" s="333">
        <v>21.33</v>
      </c>
    </row>
    <row r="32" spans="1:23">
      <c r="B32" s="332" t="s">
        <v>554</v>
      </c>
      <c r="C32" s="2" t="s">
        <v>135</v>
      </c>
      <c r="D32" s="333">
        <v>21.16</v>
      </c>
    </row>
    <row r="33" spans="2:7">
      <c r="B33" s="332" t="s">
        <v>564</v>
      </c>
      <c r="C33" s="2" t="s">
        <v>108</v>
      </c>
      <c r="D33" s="333">
        <v>21.16</v>
      </c>
    </row>
    <row r="34" spans="2:7">
      <c r="B34" s="332" t="s">
        <v>623</v>
      </c>
      <c r="C34" s="2" t="s">
        <v>104</v>
      </c>
      <c r="D34" s="333">
        <v>20.88</v>
      </c>
    </row>
    <row r="35" spans="2:7">
      <c r="B35" s="332" t="s">
        <v>577</v>
      </c>
      <c r="C35" s="2" t="s">
        <v>125</v>
      </c>
      <c r="D35" s="333">
        <v>20.85</v>
      </c>
    </row>
    <row r="36" spans="2:7">
      <c r="B36" s="332" t="s">
        <v>561</v>
      </c>
      <c r="C36" s="2" t="s">
        <v>63</v>
      </c>
      <c r="D36" s="333">
        <v>20.77</v>
      </c>
    </row>
    <row r="37" spans="2:7">
      <c r="B37" s="332" t="s">
        <v>558</v>
      </c>
      <c r="C37" s="2" t="s">
        <v>19</v>
      </c>
      <c r="D37" s="333">
        <v>20.53</v>
      </c>
    </row>
    <row r="38" spans="2:7">
      <c r="B38" s="332" t="s">
        <v>563</v>
      </c>
      <c r="C38" s="2" t="s">
        <v>93</v>
      </c>
      <c r="D38" s="333">
        <v>20.51</v>
      </c>
    </row>
    <row r="39" spans="2:7">
      <c r="B39" s="332" t="s">
        <v>576</v>
      </c>
      <c r="C39" s="2" t="s">
        <v>110</v>
      </c>
      <c r="D39" s="333">
        <v>20.5</v>
      </c>
    </row>
    <row r="40" spans="2:7">
      <c r="B40" s="332" t="s">
        <v>568</v>
      </c>
      <c r="C40" s="2" t="s">
        <v>168</v>
      </c>
      <c r="D40" s="333">
        <v>20.45</v>
      </c>
    </row>
    <row r="41" spans="2:7">
      <c r="B41" s="332" t="s">
        <v>579</v>
      </c>
      <c r="C41" s="2" t="s">
        <v>155</v>
      </c>
      <c r="D41" s="333">
        <v>20.36</v>
      </c>
    </row>
    <row r="42" spans="2:7">
      <c r="B42" s="332" t="s">
        <v>578</v>
      </c>
      <c r="C42" s="2" t="s">
        <v>139</v>
      </c>
      <c r="D42" s="333">
        <v>20.329999999999998</v>
      </c>
    </row>
    <row r="43" spans="2:7">
      <c r="B43" s="332" t="s">
        <v>551</v>
      </c>
      <c r="C43" s="2" t="s">
        <v>91</v>
      </c>
      <c r="D43" s="333">
        <v>20.309999999999999</v>
      </c>
    </row>
    <row r="44" spans="2:7">
      <c r="B44" s="332" t="s">
        <v>549</v>
      </c>
      <c r="C44" s="2" t="s">
        <v>61</v>
      </c>
      <c r="D44" s="333">
        <v>20.260000000000002</v>
      </c>
    </row>
    <row r="45" spans="2:7">
      <c r="B45" s="332" t="s">
        <v>601</v>
      </c>
      <c r="C45" s="2" t="s">
        <v>129</v>
      </c>
      <c r="D45" s="333">
        <v>20.260000000000002</v>
      </c>
    </row>
    <row r="46" spans="2:7">
      <c r="B46" s="332" t="s">
        <v>603</v>
      </c>
      <c r="C46" s="2" t="s">
        <v>159</v>
      </c>
      <c r="D46" s="333">
        <v>20.23</v>
      </c>
      <c r="G46" t="s">
        <v>657</v>
      </c>
    </row>
    <row r="47" spans="2:7">
      <c r="B47" s="332" t="s">
        <v>617</v>
      </c>
      <c r="C47" s="2" t="s">
        <v>191</v>
      </c>
      <c r="D47" s="333">
        <v>20.190000000000001</v>
      </c>
    </row>
    <row r="48" spans="2:7">
      <c r="B48" s="332" t="s">
        <v>547</v>
      </c>
      <c r="C48" s="2" t="s">
        <v>31</v>
      </c>
      <c r="D48" s="333">
        <v>20.13</v>
      </c>
    </row>
    <row r="49" spans="2:4">
      <c r="B49" s="332" t="s">
        <v>565</v>
      </c>
      <c r="C49" s="2" t="s">
        <v>122</v>
      </c>
      <c r="D49" s="333">
        <v>20.079999999999998</v>
      </c>
    </row>
    <row r="50" spans="2:4">
      <c r="B50" s="332" t="s">
        <v>573</v>
      </c>
      <c r="C50" s="2" t="s">
        <v>65</v>
      </c>
      <c r="D50" s="333">
        <v>20.05</v>
      </c>
    </row>
    <row r="51" spans="2:4">
      <c r="B51" s="332" t="s">
        <v>627</v>
      </c>
      <c r="C51" s="2" t="s">
        <v>163</v>
      </c>
      <c r="D51" s="333">
        <v>19.86</v>
      </c>
    </row>
    <row r="52" spans="2:4">
      <c r="B52" s="332" t="s">
        <v>587</v>
      </c>
      <c r="C52" s="2" t="s">
        <v>97</v>
      </c>
      <c r="D52" s="333">
        <v>19.78</v>
      </c>
    </row>
    <row r="53" spans="2:4">
      <c r="B53" s="332" t="s">
        <v>567</v>
      </c>
      <c r="C53" s="2" t="s">
        <v>153</v>
      </c>
      <c r="D53" s="333">
        <v>19.77</v>
      </c>
    </row>
    <row r="54" spans="2:4">
      <c r="B54" s="332" t="s">
        <v>566</v>
      </c>
      <c r="C54" s="2" t="s">
        <v>137</v>
      </c>
      <c r="D54" s="333">
        <v>19.73</v>
      </c>
    </row>
    <row r="55" spans="2:4">
      <c r="B55" s="332" t="s">
        <v>571</v>
      </c>
      <c r="C55" s="2" t="s">
        <v>35</v>
      </c>
      <c r="D55" s="333">
        <v>19.72</v>
      </c>
    </row>
    <row r="56" spans="2:4">
      <c r="B56" s="332" t="s">
        <v>575</v>
      </c>
      <c r="C56" s="2" t="s">
        <v>95</v>
      </c>
      <c r="D56" s="333">
        <v>19.690000000000001</v>
      </c>
    </row>
    <row r="57" spans="2:4">
      <c r="B57" s="332" t="s">
        <v>602</v>
      </c>
      <c r="C57" s="2" t="s">
        <v>143</v>
      </c>
      <c r="D57" s="333">
        <v>19.690000000000001</v>
      </c>
    </row>
    <row r="58" spans="2:4">
      <c r="B58" s="332" t="s">
        <v>618</v>
      </c>
      <c r="C58" s="2" t="s">
        <v>29</v>
      </c>
      <c r="D58" s="333">
        <v>19.66</v>
      </c>
    </row>
    <row r="59" spans="2:4">
      <c r="B59" s="332" t="s">
        <v>570</v>
      </c>
      <c r="C59" s="2" t="s">
        <v>21</v>
      </c>
      <c r="D59" s="333">
        <v>19.64</v>
      </c>
    </row>
    <row r="60" spans="2:4">
      <c r="B60" s="332" t="s">
        <v>622</v>
      </c>
      <c r="C60" s="2" t="s">
        <v>89</v>
      </c>
      <c r="D60" s="333">
        <v>19.64</v>
      </c>
    </row>
    <row r="61" spans="2:4">
      <c r="B61" s="332" t="s">
        <v>629</v>
      </c>
      <c r="C61" s="2" t="s">
        <v>193</v>
      </c>
      <c r="D61" s="333">
        <v>19.600000000000001</v>
      </c>
    </row>
    <row r="62" spans="2:4">
      <c r="B62" s="332" t="s">
        <v>616</v>
      </c>
      <c r="C62" s="2" t="s">
        <v>176</v>
      </c>
      <c r="D62" s="333">
        <v>19.48</v>
      </c>
    </row>
    <row r="63" spans="2:4">
      <c r="B63" s="332" t="s">
        <v>615</v>
      </c>
      <c r="C63" s="2" t="s">
        <v>161</v>
      </c>
      <c r="D63" s="333">
        <v>19.45</v>
      </c>
    </row>
    <row r="64" spans="2:4">
      <c r="B64" s="332" t="s">
        <v>572</v>
      </c>
      <c r="C64" s="2" t="s">
        <v>50</v>
      </c>
      <c r="D64" s="333">
        <v>19.38</v>
      </c>
    </row>
    <row r="65" spans="2:4">
      <c r="B65" s="332" t="s">
        <v>591</v>
      </c>
      <c r="C65" s="2" t="s">
        <v>157</v>
      </c>
      <c r="D65" s="333">
        <v>19.37</v>
      </c>
    </row>
    <row r="66" spans="2:4">
      <c r="B66" s="332" t="s">
        <v>599</v>
      </c>
      <c r="C66" s="2" t="s">
        <v>99</v>
      </c>
      <c r="D66" s="333">
        <v>19.350000000000001</v>
      </c>
    </row>
    <row r="67" spans="2:4">
      <c r="B67" s="332" t="s">
        <v>581</v>
      </c>
      <c r="C67" s="2" t="s">
        <v>184</v>
      </c>
      <c r="D67" s="333">
        <v>19.32</v>
      </c>
    </row>
    <row r="68" spans="2:4">
      <c r="B68" s="332" t="s">
        <v>582</v>
      </c>
      <c r="C68" s="2" t="s">
        <v>23</v>
      </c>
      <c r="D68" s="333">
        <v>19.32</v>
      </c>
    </row>
    <row r="69" spans="2:4">
      <c r="B69" s="332" t="s">
        <v>621</v>
      </c>
      <c r="C69" s="2" t="s">
        <v>73</v>
      </c>
      <c r="D69" s="333">
        <v>19.27</v>
      </c>
    </row>
    <row r="70" spans="2:4">
      <c r="B70" s="332" t="s">
        <v>600</v>
      </c>
      <c r="C70" s="2" t="s">
        <v>114</v>
      </c>
      <c r="D70" s="333">
        <v>19.260000000000002</v>
      </c>
    </row>
    <row r="71" spans="2:4">
      <c r="B71" s="332" t="s">
        <v>594</v>
      </c>
      <c r="C71" s="2" t="s">
        <v>25</v>
      </c>
      <c r="D71" s="333">
        <v>19.22</v>
      </c>
    </row>
    <row r="72" spans="2:4">
      <c r="B72" s="332" t="s">
        <v>597</v>
      </c>
      <c r="C72" s="2" t="s">
        <v>69</v>
      </c>
      <c r="D72" s="333">
        <v>19.190000000000001</v>
      </c>
    </row>
    <row r="73" spans="2:4">
      <c r="B73" s="332" t="s">
        <v>605</v>
      </c>
      <c r="C73" s="2" t="s">
        <v>189</v>
      </c>
      <c r="D73" s="333">
        <v>19.16</v>
      </c>
    </row>
    <row r="74" spans="2:4">
      <c r="B74" s="332" t="s">
        <v>552</v>
      </c>
      <c r="C74" s="2" t="s">
        <v>106</v>
      </c>
      <c r="D74" s="333">
        <v>19.11</v>
      </c>
    </row>
    <row r="75" spans="2:4">
      <c r="B75" s="332" t="s">
        <v>546</v>
      </c>
      <c r="C75" s="2" t="s">
        <v>14</v>
      </c>
      <c r="D75" s="333">
        <v>19.02</v>
      </c>
    </row>
    <row r="76" spans="2:4">
      <c r="B76" s="332" t="s">
        <v>590</v>
      </c>
      <c r="C76" s="2" t="s">
        <v>141</v>
      </c>
      <c r="D76" s="333">
        <v>18.98</v>
      </c>
    </row>
    <row r="77" spans="2:4">
      <c r="B77" s="332" t="s">
        <v>557</v>
      </c>
      <c r="C77" s="2" t="s">
        <v>180</v>
      </c>
      <c r="D77" s="333">
        <v>18.89</v>
      </c>
    </row>
    <row r="78" spans="2:4">
      <c r="B78" s="332" t="s">
        <v>619</v>
      </c>
      <c r="C78" s="2" t="s">
        <v>44</v>
      </c>
      <c r="D78" s="333">
        <v>18.86</v>
      </c>
    </row>
    <row r="79" spans="2:4">
      <c r="B79" s="332" t="s">
        <v>604</v>
      </c>
      <c r="C79" s="2" t="s">
        <v>174</v>
      </c>
      <c r="D79" s="333">
        <v>18.8</v>
      </c>
    </row>
    <row r="80" spans="2:4">
      <c r="B80" s="332" t="s">
        <v>620</v>
      </c>
      <c r="C80" s="2" t="s">
        <v>58</v>
      </c>
      <c r="D80" s="333">
        <v>18.8</v>
      </c>
    </row>
    <row r="81" spans="2:4">
      <c r="B81" s="332" t="s">
        <v>614</v>
      </c>
      <c r="C81" s="2" t="s">
        <v>147</v>
      </c>
      <c r="D81" s="333">
        <v>18.77</v>
      </c>
    </row>
    <row r="82" spans="2:4">
      <c r="B82" s="332" t="s">
        <v>550</v>
      </c>
      <c r="C82" s="2" t="s">
        <v>75</v>
      </c>
      <c r="D82" s="333">
        <v>18.63</v>
      </c>
    </row>
    <row r="83" spans="2:4">
      <c r="B83" s="332" t="s">
        <v>592</v>
      </c>
      <c r="C83" s="2" t="s">
        <v>172</v>
      </c>
      <c r="D83" s="333">
        <v>18.600000000000001</v>
      </c>
    </row>
    <row r="84" spans="2:4">
      <c r="B84" s="332" t="s">
        <v>584</v>
      </c>
      <c r="C84" s="2" t="s">
        <v>52</v>
      </c>
      <c r="D84" s="333">
        <v>18.59</v>
      </c>
    </row>
    <row r="85" spans="2:4">
      <c r="B85" s="332" t="s">
        <v>628</v>
      </c>
      <c r="C85" s="2" t="s">
        <v>178</v>
      </c>
      <c r="D85" s="333">
        <v>18.57</v>
      </c>
    </row>
    <row r="86" spans="2:4">
      <c r="B86" s="332" t="s">
        <v>569</v>
      </c>
      <c r="C86" s="2" t="s">
        <v>182</v>
      </c>
      <c r="D86" s="333">
        <v>18.559999999999999</v>
      </c>
    </row>
    <row r="87" spans="2:4">
      <c r="B87" s="332" t="s">
        <v>586</v>
      </c>
      <c r="C87" s="2" t="s">
        <v>83</v>
      </c>
      <c r="D87" s="333">
        <v>18.48</v>
      </c>
    </row>
    <row r="88" spans="2:4">
      <c r="B88" s="332" t="s">
        <v>598</v>
      </c>
      <c r="C88" s="2" t="s">
        <v>85</v>
      </c>
      <c r="D88" s="333">
        <v>18.48</v>
      </c>
    </row>
    <row r="89" spans="2:4">
      <c r="B89" s="332" t="s">
        <v>626</v>
      </c>
      <c r="C89" s="2" t="s">
        <v>149</v>
      </c>
      <c r="D89" s="333">
        <v>18.39</v>
      </c>
    </row>
    <row r="90" spans="2:4">
      <c r="B90" s="332" t="s">
        <v>588</v>
      </c>
      <c r="C90" s="2" t="s">
        <v>112</v>
      </c>
      <c r="D90" s="333">
        <v>18.38</v>
      </c>
    </row>
    <row r="91" spans="2:4">
      <c r="B91" s="332" t="s">
        <v>583</v>
      </c>
      <c r="C91" s="2" t="s">
        <v>37</v>
      </c>
      <c r="D91" s="333">
        <v>18.36</v>
      </c>
    </row>
    <row r="92" spans="2:4">
      <c r="B92" s="332" t="s">
        <v>589</v>
      </c>
      <c r="C92" s="2" t="s">
        <v>127</v>
      </c>
      <c r="D92" s="333">
        <v>18.34</v>
      </c>
    </row>
    <row r="93" spans="2:4">
      <c r="B93" s="332" t="s">
        <v>560</v>
      </c>
      <c r="C93" s="2" t="s">
        <v>48</v>
      </c>
      <c r="D93" s="333">
        <v>18.239999999999998</v>
      </c>
    </row>
    <row r="94" spans="2:4">
      <c r="B94" s="332" t="s">
        <v>596</v>
      </c>
      <c r="C94" s="2" t="s">
        <v>54</v>
      </c>
      <c r="D94" s="333">
        <v>18.239999999999998</v>
      </c>
    </row>
    <row r="95" spans="2:4">
      <c r="B95" s="332" t="s">
        <v>559</v>
      </c>
      <c r="C95" s="2" t="s">
        <v>33</v>
      </c>
      <c r="D95" s="333">
        <v>18.21</v>
      </c>
    </row>
    <row r="96" spans="2:4">
      <c r="B96" s="332" t="s">
        <v>562</v>
      </c>
      <c r="C96" s="2" t="s">
        <v>77</v>
      </c>
      <c r="D96" s="333">
        <v>18.13</v>
      </c>
    </row>
    <row r="97" spans="2:4">
      <c r="B97" s="332" t="s">
        <v>580</v>
      </c>
      <c r="C97" s="2" t="s">
        <v>170</v>
      </c>
      <c r="D97" s="333">
        <v>18.07</v>
      </c>
    </row>
    <row r="98" spans="2:4">
      <c r="B98" s="332" t="s">
        <v>574</v>
      </c>
      <c r="C98" s="2" t="s">
        <v>79</v>
      </c>
      <c r="D98" s="333">
        <v>17.899999999999999</v>
      </c>
    </row>
    <row r="99" spans="2:4">
      <c r="B99" s="332" t="s">
        <v>548</v>
      </c>
      <c r="C99" s="2" t="s">
        <v>46</v>
      </c>
      <c r="D99" s="333">
        <v>17.7</v>
      </c>
    </row>
    <row r="100" spans="2:4">
      <c r="B100" s="332" t="s">
        <v>593</v>
      </c>
      <c r="C100" s="2" t="s">
        <v>186</v>
      </c>
      <c r="D100" s="333">
        <v>17.57</v>
      </c>
    </row>
    <row r="101" spans="2:4" ht="17" thickBot="1">
      <c r="B101" s="336" t="s">
        <v>595</v>
      </c>
      <c r="C101" s="17" t="s">
        <v>534</v>
      </c>
      <c r="D101" s="337">
        <v>16.87</v>
      </c>
    </row>
    <row r="103" spans="2:4" ht="68">
      <c r="B103" s="329" t="s">
        <v>633</v>
      </c>
    </row>
    <row r="104" spans="2:4" ht="51">
      <c r="B104" s="329" t="s">
        <v>634</v>
      </c>
      <c r="C104" t="s">
        <v>635</v>
      </c>
    </row>
    <row r="105" spans="2:4" ht="17">
      <c r="B105" s="329" t="s">
        <v>636</v>
      </c>
      <c r="C105" t="s">
        <v>637</v>
      </c>
    </row>
    <row r="106" spans="2:4" ht="34">
      <c r="B106" s="329" t="s">
        <v>638</v>
      </c>
      <c r="C106" t="s">
        <v>639</v>
      </c>
    </row>
    <row r="107" spans="2:4" ht="51">
      <c r="B107" s="329" t="s">
        <v>640</v>
      </c>
      <c r="C107" t="s">
        <v>641</v>
      </c>
    </row>
    <row r="108" spans="2:4" ht="51">
      <c r="B108" s="329" t="s">
        <v>642</v>
      </c>
      <c r="C108">
        <v>872</v>
      </c>
    </row>
    <row r="109" spans="2:4" ht="51">
      <c r="B109" s="329" t="s">
        <v>643</v>
      </c>
      <c r="C109" t="s">
        <v>644</v>
      </c>
    </row>
    <row r="110" spans="2:4" ht="102">
      <c r="B110" s="329" t="s">
        <v>645</v>
      </c>
      <c r="C110" t="s">
        <v>646</v>
      </c>
    </row>
    <row r="111" spans="2:4" ht="51">
      <c r="B111" s="329" t="s">
        <v>647</v>
      </c>
      <c r="C111" t="s">
        <v>639</v>
      </c>
    </row>
  </sheetData>
  <pageMargins left="0.7" right="0.7" top="0.75" bottom="0.75" header="0.3" footer="0.3"/>
  <pageSetup scale="32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3102-9BD2-2743-ABFD-B22A890CBBCE}">
  <sheetPr>
    <pageSetUpPr fitToPage="1"/>
  </sheetPr>
  <dimension ref="A1:W69"/>
  <sheetViews>
    <sheetView workbookViewId="0">
      <selection activeCell="B15" sqref="B15:D17"/>
    </sheetView>
  </sheetViews>
  <sheetFormatPr baseColWidth="10" defaultRowHeight="16"/>
  <cols>
    <col min="1" max="1" width="1.85546875" bestFit="1" customWidth="1"/>
    <col min="2" max="3" width="7.28515625" bestFit="1" customWidth="1"/>
    <col min="4" max="4" width="8.140625" bestFit="1" customWidth="1"/>
    <col min="5" max="6" width="7.28515625" bestFit="1" customWidth="1"/>
    <col min="7" max="7" width="8.7109375" bestFit="1" customWidth="1"/>
    <col min="8" max="11" width="7.28515625" bestFit="1" customWidth="1"/>
    <col min="12" max="13" width="8.7109375" bestFit="1" customWidth="1"/>
    <col min="14" max="14" width="2.28515625" customWidth="1"/>
    <col min="15" max="15" width="19.7109375" bestFit="1" customWidth="1"/>
    <col min="16" max="16" width="11.5703125" bestFit="1" customWidth="1"/>
    <col min="17" max="17" width="13.28515625" customWidth="1"/>
    <col min="18" max="18" width="1.5703125" customWidth="1"/>
    <col min="19" max="19" width="1" customWidth="1"/>
    <col min="22" max="22" width="1.140625" customWidth="1"/>
    <col min="23" max="23" width="5.140625" customWidth="1"/>
  </cols>
  <sheetData>
    <row r="1" spans="1:23" ht="17" thickBot="1">
      <c r="A1" s="158" t="s">
        <v>542</v>
      </c>
      <c r="B1" s="158"/>
      <c r="C1" s="158"/>
      <c r="D1" s="158"/>
      <c r="E1" s="158"/>
      <c r="F1" s="156"/>
      <c r="G1" s="156"/>
      <c r="H1" s="156"/>
      <c r="I1" s="156"/>
      <c r="J1" s="156"/>
      <c r="K1" s="156"/>
      <c r="L1" s="156"/>
      <c r="M1" s="156"/>
      <c r="N1" s="156"/>
      <c r="O1" s="157" t="s">
        <v>346</v>
      </c>
      <c r="P1" s="156"/>
      <c r="Q1" s="156"/>
      <c r="R1" s="156"/>
      <c r="S1" s="94"/>
      <c r="T1" s="94"/>
      <c r="U1" s="94"/>
      <c r="V1" s="94"/>
      <c r="W1" s="94"/>
    </row>
    <row r="2" spans="1:23" ht="18" thickBot="1">
      <c r="A2" s="156"/>
      <c r="B2" s="157">
        <v>1</v>
      </c>
      <c r="C2" s="157">
        <v>2</v>
      </c>
      <c r="D2" s="157">
        <v>3</v>
      </c>
      <c r="E2" s="157">
        <v>4</v>
      </c>
      <c r="F2" s="157">
        <v>5</v>
      </c>
      <c r="G2" s="157">
        <v>6</v>
      </c>
      <c r="H2" s="157">
        <v>7</v>
      </c>
      <c r="I2" s="157">
        <v>8</v>
      </c>
      <c r="J2" s="157">
        <v>9</v>
      </c>
      <c r="K2" s="157">
        <v>10</v>
      </c>
      <c r="L2" s="157">
        <v>11</v>
      </c>
      <c r="M2" s="157">
        <v>12</v>
      </c>
      <c r="N2" s="156"/>
      <c r="O2" s="163" t="s">
        <v>321</v>
      </c>
      <c r="P2" s="164" t="s">
        <v>348</v>
      </c>
      <c r="Q2" s="165" t="str">
        <f>U10&amp;" rxn (+error)"</f>
        <v>45 rxn (+error)</v>
      </c>
      <c r="R2" s="156"/>
      <c r="S2" s="159"/>
      <c r="T2" s="160" t="s">
        <v>347</v>
      </c>
      <c r="U2" s="160"/>
      <c r="V2" s="161"/>
      <c r="W2" s="162"/>
    </row>
    <row r="3" spans="1:23" ht="17" thickBot="1">
      <c r="A3" s="157" t="s">
        <v>278</v>
      </c>
      <c r="B3" s="303" t="s">
        <v>195</v>
      </c>
      <c r="C3" s="304" t="s">
        <v>203</v>
      </c>
      <c r="D3" s="304" t="s">
        <v>213</v>
      </c>
      <c r="E3" s="304" t="s">
        <v>221</v>
      </c>
      <c r="F3" s="304" t="s">
        <v>229</v>
      </c>
      <c r="G3" s="304" t="s">
        <v>238</v>
      </c>
      <c r="H3" s="304" t="s">
        <v>246</v>
      </c>
      <c r="I3" s="304" t="s">
        <v>253</v>
      </c>
      <c r="J3" s="304" t="s">
        <v>259</v>
      </c>
      <c r="K3" s="304" t="s">
        <v>265</v>
      </c>
      <c r="L3" s="304" t="s">
        <v>532</v>
      </c>
      <c r="M3" s="305" t="s">
        <v>536</v>
      </c>
      <c r="N3" s="156"/>
      <c r="O3" s="169" t="s">
        <v>336</v>
      </c>
      <c r="P3" s="322">
        <v>5.53</v>
      </c>
      <c r="Q3" s="323">
        <f>P3*$U$10*1.1</f>
        <v>273.73500000000007</v>
      </c>
      <c r="R3" s="156"/>
      <c r="S3" s="166"/>
      <c r="T3" s="156" t="s">
        <v>349</v>
      </c>
      <c r="U3" s="156" t="s">
        <v>350</v>
      </c>
      <c r="V3" s="156"/>
      <c r="W3" s="167"/>
    </row>
    <row r="4" spans="1:23">
      <c r="A4" s="157" t="s">
        <v>279</v>
      </c>
      <c r="B4" s="306" t="s">
        <v>197</v>
      </c>
      <c r="C4" s="307" t="s">
        <v>205</v>
      </c>
      <c r="D4" s="307" t="s">
        <v>215</v>
      </c>
      <c r="E4" s="307" t="s">
        <v>223</v>
      </c>
      <c r="F4" s="307" t="s">
        <v>232</v>
      </c>
      <c r="G4" s="307" t="s">
        <v>240</v>
      </c>
      <c r="H4" s="307" t="s">
        <v>248</v>
      </c>
      <c r="I4" s="307" t="s">
        <v>255</v>
      </c>
      <c r="J4" s="307" t="s">
        <v>261</v>
      </c>
      <c r="K4" s="307" t="s">
        <v>267</v>
      </c>
      <c r="L4" s="307" t="s">
        <v>533</v>
      </c>
      <c r="M4" s="308" t="s">
        <v>538</v>
      </c>
      <c r="N4" s="156"/>
      <c r="O4" s="324" t="s">
        <v>352</v>
      </c>
      <c r="P4" s="321">
        <v>7.5</v>
      </c>
      <c r="Q4" s="325">
        <f t="shared" ref="Q4:Q8" si="0">P4*$U$10*1.1</f>
        <v>371.25000000000006</v>
      </c>
      <c r="R4" s="156"/>
      <c r="S4" s="166"/>
      <c r="T4" s="161" t="s">
        <v>349</v>
      </c>
      <c r="U4" s="162" t="s">
        <v>351</v>
      </c>
      <c r="V4" s="156"/>
      <c r="W4" s="167"/>
    </row>
    <row r="5" spans="1:23">
      <c r="A5" s="157" t="s">
        <v>280</v>
      </c>
      <c r="B5" s="306" t="s">
        <v>199</v>
      </c>
      <c r="C5" s="307" t="s">
        <v>207</v>
      </c>
      <c r="D5" s="307" t="s">
        <v>217</v>
      </c>
      <c r="E5" s="307" t="s">
        <v>225</v>
      </c>
      <c r="F5" s="307" t="s">
        <v>234</v>
      </c>
      <c r="G5" s="307" t="s">
        <v>242</v>
      </c>
      <c r="H5" s="307" t="s">
        <v>250</v>
      </c>
      <c r="I5" s="307" t="s">
        <v>257</v>
      </c>
      <c r="J5" s="307" t="s">
        <v>263</v>
      </c>
      <c r="K5" s="307" t="s">
        <v>269</v>
      </c>
      <c r="L5" s="307" t="s">
        <v>535</v>
      </c>
      <c r="M5" s="308" t="s">
        <v>539</v>
      </c>
      <c r="N5" s="156"/>
      <c r="O5" s="324" t="s">
        <v>356</v>
      </c>
      <c r="P5" s="321">
        <v>7.0000000000000007E-2</v>
      </c>
      <c r="Q5" s="325">
        <f t="shared" si="0"/>
        <v>3.4650000000000007</v>
      </c>
      <c r="R5" s="156"/>
      <c r="S5" s="166"/>
      <c r="T5" s="156" t="s">
        <v>353</v>
      </c>
      <c r="U5" s="167" t="s">
        <v>354</v>
      </c>
      <c r="V5" s="156"/>
      <c r="W5" s="170" t="s">
        <v>355</v>
      </c>
    </row>
    <row r="6" spans="1:23" ht="17" thickBot="1">
      <c r="A6" s="157" t="s">
        <v>281</v>
      </c>
      <c r="B6" s="306" t="s">
        <v>201</v>
      </c>
      <c r="C6" s="307" t="s">
        <v>211</v>
      </c>
      <c r="D6" s="307" t="s">
        <v>219</v>
      </c>
      <c r="E6" s="307" t="s">
        <v>227</v>
      </c>
      <c r="F6" s="307" t="s">
        <v>236</v>
      </c>
      <c r="G6" s="307" t="s">
        <v>540</v>
      </c>
      <c r="H6" s="315" t="s">
        <v>543</v>
      </c>
      <c r="I6" s="315" t="s">
        <v>543</v>
      </c>
      <c r="J6" s="315" t="s">
        <v>543</v>
      </c>
      <c r="K6" s="309"/>
      <c r="L6" s="309"/>
      <c r="M6" s="310"/>
      <c r="N6" s="156"/>
      <c r="O6" s="324" t="s">
        <v>358</v>
      </c>
      <c r="P6" s="321">
        <v>0.7</v>
      </c>
      <c r="Q6" s="325">
        <f t="shared" si="0"/>
        <v>34.65</v>
      </c>
      <c r="R6" s="156"/>
      <c r="S6" s="166"/>
      <c r="T6" s="171" t="s">
        <v>357</v>
      </c>
      <c r="U6" s="172" t="s">
        <v>354</v>
      </c>
      <c r="V6" s="156"/>
      <c r="W6" s="167"/>
    </row>
    <row r="7" spans="1:23" ht="17" thickBot="1">
      <c r="A7" s="157" t="s">
        <v>282</v>
      </c>
      <c r="B7" s="311"/>
      <c r="C7" s="309"/>
      <c r="D7" s="309"/>
      <c r="E7" s="309"/>
      <c r="F7" s="309"/>
      <c r="G7" s="309"/>
      <c r="H7" s="309"/>
      <c r="I7" s="309"/>
      <c r="J7" s="309"/>
      <c r="K7" s="309"/>
      <c r="L7" s="309"/>
      <c r="M7" s="310"/>
      <c r="N7" s="156"/>
      <c r="O7" s="324" t="s">
        <v>359</v>
      </c>
      <c r="P7" s="321">
        <v>0.1</v>
      </c>
      <c r="Q7" s="325">
        <f t="shared" si="0"/>
        <v>4.95</v>
      </c>
      <c r="R7" s="156"/>
      <c r="S7" s="173"/>
      <c r="T7" s="171"/>
      <c r="U7" s="171"/>
      <c r="V7" s="171"/>
      <c r="W7" s="172"/>
    </row>
    <row r="8" spans="1:23" ht="17" thickBot="1">
      <c r="A8" s="157" t="s">
        <v>283</v>
      </c>
      <c r="B8" s="311"/>
      <c r="C8" s="309"/>
      <c r="D8" s="309"/>
      <c r="E8" s="309"/>
      <c r="F8" s="309"/>
      <c r="G8" s="309"/>
      <c r="H8" s="309"/>
      <c r="I8" s="309"/>
      <c r="J8" s="309"/>
      <c r="K8" s="309"/>
      <c r="L8" s="309"/>
      <c r="M8" s="310"/>
      <c r="N8" s="156"/>
      <c r="O8" s="326" t="s">
        <v>360</v>
      </c>
      <c r="P8" s="327">
        <v>0.1</v>
      </c>
      <c r="Q8" s="328">
        <f t="shared" si="0"/>
        <v>4.95</v>
      </c>
      <c r="R8" s="156"/>
      <c r="S8" s="156"/>
      <c r="T8" s="156"/>
      <c r="U8" s="156"/>
      <c r="V8" s="156"/>
      <c r="W8" s="156"/>
    </row>
    <row r="9" spans="1:23" ht="17" thickBot="1">
      <c r="A9" s="157" t="s">
        <v>284</v>
      </c>
      <c r="B9" s="311"/>
      <c r="C9" s="309"/>
      <c r="D9" s="309"/>
      <c r="E9" s="309"/>
      <c r="F9" s="309"/>
      <c r="G9" s="309"/>
      <c r="H9" s="309"/>
      <c r="I9" s="309"/>
      <c r="J9" s="309"/>
      <c r="K9" s="309"/>
      <c r="L9" s="309"/>
      <c r="M9" s="310"/>
      <c r="N9" s="156"/>
      <c r="O9" s="318" t="s">
        <v>361</v>
      </c>
      <c r="P9" s="319">
        <v>1</v>
      </c>
      <c r="Q9" s="320" t="s">
        <v>362</v>
      </c>
      <c r="R9" s="156"/>
      <c r="S9" s="156"/>
      <c r="T9" s="156"/>
      <c r="U9" s="156"/>
      <c r="V9" s="156"/>
      <c r="W9" s="156"/>
    </row>
    <row r="10" spans="1:23" ht="17" thickBot="1">
      <c r="A10" s="157" t="s">
        <v>285</v>
      </c>
      <c r="B10" s="312"/>
      <c r="C10" s="313"/>
      <c r="D10" s="313"/>
      <c r="E10" s="313"/>
      <c r="F10" s="313"/>
      <c r="G10" s="313"/>
      <c r="H10" s="313"/>
      <c r="I10" s="313"/>
      <c r="J10" s="313"/>
      <c r="K10" s="313"/>
      <c r="L10" s="313"/>
      <c r="M10" s="314"/>
      <c r="N10" s="156"/>
      <c r="O10" s="177" t="s">
        <v>364</v>
      </c>
      <c r="P10" s="178">
        <v>15</v>
      </c>
      <c r="Q10" s="179">
        <f>SUM(Q3:Q8)</f>
        <v>693.00000000000023</v>
      </c>
      <c r="R10" s="156"/>
      <c r="S10" s="156"/>
      <c r="T10" s="174" t="s">
        <v>363</v>
      </c>
      <c r="U10" s="176">
        <f>COUNTIF(B3:M10,"*")</f>
        <v>45</v>
      </c>
      <c r="V10" s="156"/>
      <c r="W10" s="156"/>
    </row>
    <row r="11" spans="1:23">
      <c r="A11" s="156"/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6"/>
      <c r="U11" s="156"/>
      <c r="V11" s="156"/>
      <c r="W11" s="156"/>
    </row>
    <row r="12" spans="1:23">
      <c r="A12" s="156"/>
      <c r="B12" s="156"/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</row>
    <row r="13" spans="1:23" ht="17" thickBot="1">
      <c r="A13" s="180"/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56"/>
      <c r="T13" s="156"/>
      <c r="U13" s="156"/>
      <c r="V13" s="156"/>
      <c r="W13" s="156"/>
    </row>
    <row r="14" spans="1:23" ht="17" thickBot="1">
      <c r="A14" s="180"/>
      <c r="B14" s="281" t="s">
        <v>544</v>
      </c>
      <c r="C14" s="344" t="s">
        <v>438</v>
      </c>
      <c r="D14" s="280" t="s">
        <v>545</v>
      </c>
      <c r="Q14" s="180"/>
      <c r="R14" s="180"/>
      <c r="S14" s="180"/>
      <c r="T14" s="180"/>
      <c r="U14" s="180"/>
      <c r="V14" s="180"/>
      <c r="W14" s="180"/>
    </row>
    <row r="15" spans="1:23" ht="17" thickTop="1">
      <c r="A15" s="180"/>
      <c r="B15" s="368" t="s">
        <v>589</v>
      </c>
      <c r="C15" s="374" t="s">
        <v>543</v>
      </c>
      <c r="D15" s="370">
        <v>28.58</v>
      </c>
      <c r="Q15" s="180"/>
      <c r="R15" s="180"/>
      <c r="S15" s="180"/>
      <c r="T15" s="180"/>
      <c r="U15" s="180"/>
      <c r="V15" s="180"/>
      <c r="W15" s="180"/>
    </row>
    <row r="16" spans="1:23">
      <c r="A16" s="180"/>
      <c r="B16" s="371" t="s">
        <v>588</v>
      </c>
      <c r="C16" s="375" t="s">
        <v>543</v>
      </c>
      <c r="D16" s="373">
        <v>28.49</v>
      </c>
      <c r="Q16" s="180"/>
      <c r="R16" s="180"/>
      <c r="S16" s="180"/>
      <c r="T16" s="180"/>
      <c r="U16" s="180"/>
      <c r="V16" s="180"/>
      <c r="W16" s="180"/>
    </row>
    <row r="17" spans="1:23">
      <c r="A17" s="180"/>
      <c r="B17" s="371" t="s">
        <v>590</v>
      </c>
      <c r="C17" s="375" t="s">
        <v>543</v>
      </c>
      <c r="D17" s="373">
        <v>28.34</v>
      </c>
      <c r="Q17" s="180"/>
      <c r="R17" s="180"/>
      <c r="S17" s="180"/>
      <c r="T17" s="180"/>
      <c r="U17" s="180"/>
      <c r="V17" s="180"/>
      <c r="W17" s="180"/>
    </row>
    <row r="18" spans="1:23">
      <c r="A18" s="180"/>
      <c r="B18" s="332" t="s">
        <v>567</v>
      </c>
      <c r="C18" s="345" t="s">
        <v>267</v>
      </c>
      <c r="D18" s="333">
        <v>22.68</v>
      </c>
      <c r="Q18" s="180"/>
      <c r="R18" s="180"/>
      <c r="S18" s="180"/>
      <c r="T18" s="180"/>
      <c r="U18" s="180"/>
      <c r="V18" s="180"/>
      <c r="W18" s="180"/>
    </row>
    <row r="19" spans="1:23">
      <c r="A19" s="180"/>
      <c r="B19" s="332" t="s">
        <v>549</v>
      </c>
      <c r="C19" s="345" t="s">
        <v>221</v>
      </c>
      <c r="D19" s="333">
        <v>21.95</v>
      </c>
      <c r="Q19" s="180"/>
      <c r="R19" s="180"/>
      <c r="S19" s="180"/>
      <c r="T19" s="180"/>
      <c r="U19" s="180"/>
      <c r="V19" s="180"/>
      <c r="W19" s="180"/>
    </row>
    <row r="20" spans="1:23">
      <c r="A20" s="180"/>
      <c r="B20" s="332" t="s">
        <v>585</v>
      </c>
      <c r="C20" s="345" t="s">
        <v>227</v>
      </c>
      <c r="D20" s="333">
        <v>21.18</v>
      </c>
      <c r="Q20" s="180"/>
      <c r="R20" s="180"/>
      <c r="S20" s="180"/>
      <c r="T20" s="180"/>
      <c r="U20" s="180"/>
      <c r="V20" s="180"/>
      <c r="W20" s="180"/>
    </row>
    <row r="21" spans="1:23">
      <c r="A21" s="180"/>
      <c r="B21" s="332" t="s">
        <v>565</v>
      </c>
      <c r="C21" s="345" t="s">
        <v>255</v>
      </c>
      <c r="D21" s="333">
        <v>20.59</v>
      </c>
      <c r="Q21" s="180"/>
      <c r="R21" s="180"/>
      <c r="S21" s="180"/>
      <c r="T21" s="180"/>
      <c r="U21" s="180"/>
      <c r="V21" s="180"/>
      <c r="W21" s="180"/>
    </row>
    <row r="22" spans="1:23">
      <c r="A22" s="180"/>
      <c r="B22" s="332" t="s">
        <v>561</v>
      </c>
      <c r="C22" s="345" t="s">
        <v>223</v>
      </c>
      <c r="D22" s="333">
        <v>20.239999999999998</v>
      </c>
      <c r="Q22" s="180"/>
      <c r="R22" s="180"/>
      <c r="S22" s="180"/>
      <c r="T22" s="180"/>
      <c r="U22" s="180"/>
      <c r="V22" s="180"/>
      <c r="W22" s="180"/>
    </row>
    <row r="23" spans="1:23">
      <c r="A23" s="180"/>
      <c r="B23" s="332" t="s">
        <v>552</v>
      </c>
      <c r="C23" s="345" t="s">
        <v>246</v>
      </c>
      <c r="D23" s="333">
        <v>20.12</v>
      </c>
      <c r="Q23" s="180"/>
      <c r="R23" s="180"/>
      <c r="S23" s="180"/>
      <c r="T23" s="180"/>
      <c r="U23" s="180"/>
      <c r="V23" s="180"/>
      <c r="W23" s="180"/>
    </row>
    <row r="24" spans="1:23">
      <c r="A24" s="180"/>
      <c r="B24" s="332" t="s">
        <v>577</v>
      </c>
      <c r="C24" s="345" t="s">
        <v>257</v>
      </c>
      <c r="D24" s="333">
        <v>19.96</v>
      </c>
      <c r="Q24" s="180"/>
      <c r="R24" s="180"/>
      <c r="S24" s="180"/>
      <c r="T24" s="180"/>
      <c r="U24" s="180"/>
      <c r="V24" s="180"/>
      <c r="W24" s="180"/>
    </row>
    <row r="25" spans="1:23">
      <c r="A25" s="180"/>
      <c r="B25" s="332" t="s">
        <v>557</v>
      </c>
      <c r="C25" s="345" t="s">
        <v>536</v>
      </c>
      <c r="D25" s="333">
        <v>19.86</v>
      </c>
      <c r="Q25" s="180"/>
      <c r="R25" s="180"/>
      <c r="S25" s="180"/>
      <c r="T25" s="180"/>
      <c r="U25" s="180"/>
      <c r="V25" s="180"/>
      <c r="W25" s="180"/>
    </row>
    <row r="26" spans="1:23">
      <c r="A26" s="180"/>
      <c r="B26" s="332" t="s">
        <v>574</v>
      </c>
      <c r="C26" s="345" t="s">
        <v>234</v>
      </c>
      <c r="D26" s="333">
        <v>19.809999999999999</v>
      </c>
      <c r="Q26" s="180"/>
      <c r="R26" s="180"/>
      <c r="S26" s="180"/>
      <c r="T26" s="180"/>
      <c r="U26" s="180"/>
      <c r="V26" s="180"/>
      <c r="W26" s="180"/>
    </row>
    <row r="27" spans="1:23">
      <c r="A27" s="180"/>
      <c r="B27" s="332" t="s">
        <v>562</v>
      </c>
      <c r="C27" s="345" t="s">
        <v>232</v>
      </c>
      <c r="D27" s="333">
        <v>19.559999999999999</v>
      </c>
      <c r="Q27" s="180"/>
      <c r="R27" s="180"/>
      <c r="S27" s="180"/>
      <c r="T27" s="180"/>
      <c r="U27" s="180"/>
      <c r="V27" s="180"/>
      <c r="W27" s="180"/>
    </row>
    <row r="28" spans="1:23">
      <c r="B28" s="332" t="s">
        <v>580</v>
      </c>
      <c r="C28" s="345" t="s">
        <v>535</v>
      </c>
      <c r="D28" s="333">
        <v>19.41</v>
      </c>
      <c r="S28" s="180"/>
      <c r="T28" s="180"/>
      <c r="U28" s="180"/>
      <c r="V28" s="180"/>
      <c r="W28" s="180"/>
    </row>
    <row r="29" spans="1:23">
      <c r="B29" s="332" t="s">
        <v>553</v>
      </c>
      <c r="C29" s="345" t="s">
        <v>253</v>
      </c>
      <c r="D29" s="333">
        <v>18.829999999999998</v>
      </c>
    </row>
    <row r="30" spans="1:23">
      <c r="B30" s="332" t="s">
        <v>555</v>
      </c>
      <c r="C30" s="345" t="s">
        <v>265</v>
      </c>
      <c r="D30" s="333">
        <v>18.8</v>
      </c>
    </row>
    <row r="31" spans="1:23">
      <c r="B31" s="332" t="s">
        <v>546</v>
      </c>
      <c r="C31" s="345" t="s">
        <v>195</v>
      </c>
      <c r="D31" s="333">
        <v>18.77</v>
      </c>
    </row>
    <row r="32" spans="1:23">
      <c r="B32" s="332" t="s">
        <v>573</v>
      </c>
      <c r="C32" s="345" t="s">
        <v>225</v>
      </c>
      <c r="D32" s="333">
        <v>18.73</v>
      </c>
    </row>
    <row r="33" spans="2:4">
      <c r="B33" s="332" t="s">
        <v>582</v>
      </c>
      <c r="C33" s="345" t="s">
        <v>201</v>
      </c>
      <c r="D33" s="333">
        <v>18.7</v>
      </c>
    </row>
    <row r="34" spans="2:4">
      <c r="B34" s="332" t="s">
        <v>578</v>
      </c>
      <c r="C34" s="345" t="s">
        <v>263</v>
      </c>
      <c r="D34" s="333">
        <v>18.59</v>
      </c>
    </row>
    <row r="35" spans="2:4">
      <c r="B35" s="332" t="s">
        <v>586</v>
      </c>
      <c r="C35" s="345" t="s">
        <v>236</v>
      </c>
      <c r="D35" s="333">
        <v>18.55</v>
      </c>
    </row>
    <row r="36" spans="2:4">
      <c r="B36" s="332" t="s">
        <v>583</v>
      </c>
      <c r="C36" s="345" t="s">
        <v>211</v>
      </c>
      <c r="D36" s="333">
        <v>18.329999999999998</v>
      </c>
    </row>
    <row r="37" spans="2:4">
      <c r="B37" s="332" t="s">
        <v>547</v>
      </c>
      <c r="C37" s="345" t="s">
        <v>203</v>
      </c>
      <c r="D37" s="333">
        <v>18.22</v>
      </c>
    </row>
    <row r="38" spans="2:4">
      <c r="B38" s="332" t="s">
        <v>579</v>
      </c>
      <c r="C38" s="345" t="s">
        <v>269</v>
      </c>
      <c r="D38" s="333">
        <v>18.21</v>
      </c>
    </row>
    <row r="39" spans="2:4">
      <c r="B39" s="332" t="s">
        <v>564</v>
      </c>
      <c r="C39" s="345" t="s">
        <v>248</v>
      </c>
      <c r="D39" s="333">
        <v>18.2</v>
      </c>
    </row>
    <row r="40" spans="2:4">
      <c r="B40" s="332" t="s">
        <v>581</v>
      </c>
      <c r="C40" s="345" t="s">
        <v>539</v>
      </c>
      <c r="D40" s="333">
        <v>18.2</v>
      </c>
    </row>
    <row r="41" spans="2:4">
      <c r="B41" s="332" t="s">
        <v>550</v>
      </c>
      <c r="C41" s="345" t="s">
        <v>229</v>
      </c>
      <c r="D41" s="333">
        <v>18.13</v>
      </c>
    </row>
    <row r="42" spans="2:4">
      <c r="B42" s="332" t="s">
        <v>551</v>
      </c>
      <c r="C42" s="345" t="s">
        <v>238</v>
      </c>
      <c r="D42" s="333">
        <v>18.13</v>
      </c>
    </row>
    <row r="43" spans="2:4">
      <c r="B43" s="332" t="s">
        <v>575</v>
      </c>
      <c r="C43" s="345" t="s">
        <v>242</v>
      </c>
      <c r="D43" s="333">
        <v>18.079999999999998</v>
      </c>
    </row>
    <row r="44" spans="2:4">
      <c r="B44" s="332" t="s">
        <v>558</v>
      </c>
      <c r="C44" s="345" t="s">
        <v>197</v>
      </c>
      <c r="D44" s="333">
        <v>18.059999999999999</v>
      </c>
    </row>
    <row r="45" spans="2:4">
      <c r="B45" s="332" t="s">
        <v>576</v>
      </c>
      <c r="C45" s="345" t="s">
        <v>250</v>
      </c>
      <c r="D45" s="333">
        <v>17.940000000000001</v>
      </c>
    </row>
    <row r="46" spans="2:4">
      <c r="B46" s="332" t="s">
        <v>560</v>
      </c>
      <c r="C46" s="345" t="s">
        <v>215</v>
      </c>
      <c r="D46" s="333">
        <v>17.850000000000001</v>
      </c>
    </row>
    <row r="47" spans="2:4">
      <c r="B47" s="332" t="s">
        <v>570</v>
      </c>
      <c r="C47" s="345" t="s">
        <v>199</v>
      </c>
      <c r="D47" s="333">
        <v>17.82</v>
      </c>
    </row>
    <row r="48" spans="2:4">
      <c r="B48" s="332" t="s">
        <v>587</v>
      </c>
      <c r="C48" s="345" t="s">
        <v>540</v>
      </c>
      <c r="D48" s="333">
        <v>17.78</v>
      </c>
    </row>
    <row r="49" spans="2:4">
      <c r="B49" s="332" t="s">
        <v>569</v>
      </c>
      <c r="C49" s="345" t="s">
        <v>538</v>
      </c>
      <c r="D49" s="333">
        <v>17.72</v>
      </c>
    </row>
    <row r="50" spans="2:4">
      <c r="B50" s="332" t="s">
        <v>556</v>
      </c>
      <c r="C50" s="345" t="s">
        <v>532</v>
      </c>
      <c r="D50" s="333">
        <v>17.670000000000002</v>
      </c>
    </row>
    <row r="51" spans="2:4">
      <c r="B51" s="332" t="s">
        <v>571</v>
      </c>
      <c r="C51" s="345" t="s">
        <v>207</v>
      </c>
      <c r="D51" s="333">
        <v>17.649999999999999</v>
      </c>
    </row>
    <row r="52" spans="2:4">
      <c r="B52" s="332" t="s">
        <v>563</v>
      </c>
      <c r="C52" s="345" t="s">
        <v>240</v>
      </c>
      <c r="D52" s="333">
        <v>17.62</v>
      </c>
    </row>
    <row r="53" spans="2:4">
      <c r="B53" s="332" t="s">
        <v>559</v>
      </c>
      <c r="C53" s="345" t="s">
        <v>205</v>
      </c>
      <c r="D53" s="333">
        <v>17.579999999999998</v>
      </c>
    </row>
    <row r="54" spans="2:4">
      <c r="B54" s="332" t="s">
        <v>568</v>
      </c>
      <c r="C54" s="345" t="s">
        <v>533</v>
      </c>
      <c r="D54" s="333">
        <v>17.57</v>
      </c>
    </row>
    <row r="55" spans="2:4">
      <c r="B55" s="332" t="s">
        <v>554</v>
      </c>
      <c r="C55" s="345" t="s">
        <v>259</v>
      </c>
      <c r="D55" s="333">
        <v>17.48</v>
      </c>
    </row>
    <row r="56" spans="2:4">
      <c r="B56" s="332" t="s">
        <v>566</v>
      </c>
      <c r="C56" s="345" t="s">
        <v>261</v>
      </c>
      <c r="D56" s="333">
        <v>17.239999999999998</v>
      </c>
    </row>
    <row r="57" spans="2:4">
      <c r="B57" s="332" t="s">
        <v>584</v>
      </c>
      <c r="C57" s="345" t="s">
        <v>219</v>
      </c>
      <c r="D57" s="333">
        <v>17.04</v>
      </c>
    </row>
    <row r="58" spans="2:4">
      <c r="B58" s="332" t="s">
        <v>572</v>
      </c>
      <c r="C58" s="345" t="s">
        <v>217</v>
      </c>
      <c r="D58" s="333">
        <v>17</v>
      </c>
    </row>
    <row r="59" spans="2:4" ht="17" thickBot="1">
      <c r="B59" s="336" t="s">
        <v>548</v>
      </c>
      <c r="C59" s="349" t="s">
        <v>213</v>
      </c>
      <c r="D59" s="337">
        <v>16.84</v>
      </c>
    </row>
    <row r="60" spans="2:4">
      <c r="B60" s="296"/>
      <c r="C60" s="347"/>
      <c r="D60" s="296"/>
    </row>
    <row r="61" spans="2:4" ht="68">
      <c r="B61" s="348" t="s">
        <v>633</v>
      </c>
      <c r="C61" s="347"/>
      <c r="D61" s="296"/>
    </row>
    <row r="62" spans="2:4" ht="51">
      <c r="B62" s="348" t="s">
        <v>634</v>
      </c>
      <c r="C62" s="347" t="s">
        <v>635</v>
      </c>
      <c r="D62" s="296"/>
    </row>
    <row r="63" spans="2:4" ht="17">
      <c r="B63" s="348" t="s">
        <v>636</v>
      </c>
      <c r="C63" s="347" t="s">
        <v>637</v>
      </c>
      <c r="D63" s="296"/>
    </row>
    <row r="64" spans="2:4" ht="34">
      <c r="B64" s="348" t="s">
        <v>638</v>
      </c>
      <c r="C64" s="347" t="s">
        <v>639</v>
      </c>
      <c r="D64" s="296"/>
    </row>
    <row r="65" spans="2:4" ht="51">
      <c r="B65" s="348" t="s">
        <v>640</v>
      </c>
      <c r="C65" s="347" t="s">
        <v>641</v>
      </c>
      <c r="D65" s="296"/>
    </row>
    <row r="66" spans="2:4" ht="51">
      <c r="B66" s="348" t="s">
        <v>642</v>
      </c>
      <c r="C66" s="347">
        <v>857</v>
      </c>
      <c r="D66" s="296"/>
    </row>
    <row r="67" spans="2:4" ht="51">
      <c r="B67" s="348" t="s">
        <v>643</v>
      </c>
      <c r="C67" s="347" t="s">
        <v>644</v>
      </c>
      <c r="D67" s="296"/>
    </row>
    <row r="68" spans="2:4" ht="102">
      <c r="B68" s="348" t="s">
        <v>645</v>
      </c>
      <c r="C68" s="347" t="s">
        <v>646</v>
      </c>
      <c r="D68" s="296"/>
    </row>
    <row r="69" spans="2:4" ht="51">
      <c r="B69" s="348" t="s">
        <v>647</v>
      </c>
      <c r="C69" s="347" t="s">
        <v>639</v>
      </c>
      <c r="D69" s="296"/>
    </row>
  </sheetData>
  <pageMargins left="0.7" right="0.7" top="0.75" bottom="0.75" header="0.3" footer="0.3"/>
  <pageSetup scale="42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DEAA-5D2E-3247-A4E2-A7E17E68DBD4}">
  <sheetPr>
    <pageSetUpPr fitToPage="1"/>
  </sheetPr>
  <dimension ref="A1:X31"/>
  <sheetViews>
    <sheetView workbookViewId="0">
      <selection activeCell="K20" sqref="K20"/>
    </sheetView>
  </sheetViews>
  <sheetFormatPr baseColWidth="10" defaultRowHeight="16"/>
  <cols>
    <col min="1" max="1" width="2.140625" bestFit="1" customWidth="1"/>
    <col min="2" max="2" width="7.42578125" customWidth="1"/>
    <col min="3" max="8" width="7.42578125" bestFit="1" customWidth="1"/>
    <col min="9" max="9" width="7.85546875" bestFit="1" customWidth="1"/>
    <col min="10" max="10" width="12.42578125" customWidth="1"/>
    <col min="11" max="11" width="11.85546875" customWidth="1"/>
    <col min="12" max="12" width="7.5703125" customWidth="1"/>
    <col min="13" max="13" width="14.42578125" customWidth="1"/>
    <col min="14" max="14" width="2.5703125" customWidth="1"/>
    <col min="15" max="15" width="11.85546875" bestFit="1" customWidth="1"/>
    <col min="16" max="16" width="7.42578125" customWidth="1"/>
    <col min="17" max="17" width="12.5703125" customWidth="1"/>
    <col min="18" max="18" width="13.5703125" customWidth="1"/>
    <col min="19" max="19" width="9.7109375" customWidth="1"/>
    <col min="20" max="20" width="10" customWidth="1"/>
    <col min="21" max="21" width="9.5703125" bestFit="1" customWidth="1"/>
    <col min="22" max="22" width="3.42578125" customWidth="1"/>
    <col min="23" max="23" width="12.28515625" customWidth="1"/>
    <col min="24" max="24" width="12" customWidth="1"/>
  </cols>
  <sheetData>
    <row r="1" spans="1:24">
      <c r="A1" s="91"/>
      <c r="B1" s="92" t="s">
        <v>296</v>
      </c>
      <c r="C1" s="92" t="s">
        <v>297</v>
      </c>
      <c r="D1" s="92" t="s">
        <v>298</v>
      </c>
      <c r="E1" s="92" t="s">
        <v>299</v>
      </c>
      <c r="F1" s="92" t="s">
        <v>300</v>
      </c>
      <c r="G1" s="92" t="s">
        <v>301</v>
      </c>
      <c r="H1" s="92" t="s">
        <v>302</v>
      </c>
      <c r="I1" s="92" t="s">
        <v>303</v>
      </c>
      <c r="J1" s="93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</row>
    <row r="2" spans="1:24" ht="17" thickBot="1">
      <c r="A2" s="93"/>
      <c r="B2" s="95">
        <v>1</v>
      </c>
      <c r="C2" s="95">
        <v>2</v>
      </c>
      <c r="D2" s="95">
        <v>3</v>
      </c>
      <c r="E2" s="95">
        <v>4</v>
      </c>
      <c r="F2" s="95">
        <v>5</v>
      </c>
      <c r="G2" s="95">
        <v>6</v>
      </c>
      <c r="H2" s="95">
        <v>7</v>
      </c>
      <c r="I2" s="95">
        <v>8</v>
      </c>
      <c r="J2" s="96"/>
      <c r="K2" s="94"/>
      <c r="L2" s="94"/>
      <c r="M2" s="94"/>
      <c r="N2" s="94"/>
      <c r="O2" s="98" t="s">
        <v>309</v>
      </c>
      <c r="P2" s="99">
        <f>COUNTIF(B3:I3,"*")</f>
        <v>8</v>
      </c>
      <c r="Q2" s="94"/>
      <c r="R2" s="94"/>
      <c r="S2" s="94"/>
      <c r="T2" s="94"/>
      <c r="U2" s="94"/>
      <c r="V2" s="94"/>
      <c r="W2" s="94"/>
      <c r="X2" s="94"/>
    </row>
    <row r="3" spans="1:24" ht="17" thickBot="1">
      <c r="A3" s="97" t="s">
        <v>283</v>
      </c>
      <c r="B3" s="340" t="s">
        <v>27</v>
      </c>
      <c r="C3" s="341" t="s">
        <v>42</v>
      </c>
      <c r="D3" s="341" t="s">
        <v>56</v>
      </c>
      <c r="E3" s="341" t="s">
        <v>71</v>
      </c>
      <c r="F3" s="341" t="s">
        <v>87</v>
      </c>
      <c r="G3" s="341" t="s">
        <v>101</v>
      </c>
      <c r="H3" s="341" t="s">
        <v>116</v>
      </c>
      <c r="I3" s="338" t="s">
        <v>131</v>
      </c>
      <c r="J3" s="92" t="s">
        <v>316</v>
      </c>
      <c r="K3" s="94"/>
      <c r="L3" s="94"/>
      <c r="M3" s="94"/>
      <c r="N3" s="94"/>
      <c r="O3" s="98" t="s">
        <v>311</v>
      </c>
      <c r="P3" s="99">
        <f>COUNTIF(B3:B3,"*")</f>
        <v>1</v>
      </c>
      <c r="Q3" s="94"/>
      <c r="R3" s="94"/>
      <c r="S3" s="94"/>
      <c r="T3" s="94"/>
      <c r="U3" s="94"/>
      <c r="V3" s="94"/>
      <c r="W3" s="94"/>
      <c r="X3" s="94"/>
    </row>
    <row r="4" spans="1:24">
      <c r="A4" s="93"/>
      <c r="B4" s="93"/>
      <c r="C4" s="93"/>
      <c r="D4" s="93"/>
      <c r="E4" s="93"/>
      <c r="F4" s="93"/>
      <c r="G4" s="93"/>
      <c r="H4" s="93"/>
      <c r="I4" s="93"/>
      <c r="J4" s="93"/>
      <c r="K4" s="94"/>
      <c r="L4" s="94"/>
      <c r="M4" s="94"/>
      <c r="N4" s="94"/>
      <c r="O4" s="98" t="s">
        <v>313</v>
      </c>
      <c r="P4" s="99">
        <f>COUNTIF(B3:I3,"*")</f>
        <v>8</v>
      </c>
      <c r="Q4" s="94"/>
      <c r="R4" s="94"/>
      <c r="S4" s="94"/>
      <c r="T4" s="94"/>
      <c r="U4" s="94"/>
      <c r="V4" s="94"/>
      <c r="W4" s="94"/>
      <c r="X4" s="94"/>
    </row>
    <row r="5" spans="1:24">
      <c r="A5" s="93"/>
      <c r="B5" s="58"/>
      <c r="C5" s="100"/>
      <c r="D5" s="93"/>
      <c r="E5" s="93"/>
      <c r="F5" s="93"/>
      <c r="G5" s="93"/>
      <c r="H5" s="93"/>
      <c r="I5" s="92" t="s">
        <v>648</v>
      </c>
      <c r="J5" s="95">
        <v>1</v>
      </c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</row>
    <row r="6" spans="1:24" ht="17" thickBot="1">
      <c r="A6" s="94"/>
      <c r="B6" s="342" t="s">
        <v>649</v>
      </c>
      <c r="C6" s="94"/>
      <c r="D6" s="94"/>
      <c r="E6" s="94"/>
      <c r="F6" s="94"/>
      <c r="G6" s="94"/>
      <c r="H6" s="94"/>
      <c r="I6" s="94"/>
      <c r="J6" s="94"/>
      <c r="K6" s="101" t="s">
        <v>319</v>
      </c>
      <c r="L6" s="102"/>
      <c r="M6" s="102"/>
      <c r="N6" s="102"/>
      <c r="O6" s="103" t="s">
        <v>320</v>
      </c>
      <c r="P6" s="104"/>
      <c r="Q6" s="104"/>
      <c r="R6" s="104"/>
      <c r="S6" s="102"/>
      <c r="T6" s="102"/>
      <c r="U6" s="102"/>
      <c r="V6" s="102"/>
      <c r="W6" s="102"/>
      <c r="X6" s="102"/>
    </row>
    <row r="7" spans="1:24" ht="49" thickBot="1">
      <c r="A7" s="94"/>
      <c r="B7" s="94"/>
      <c r="C7" s="94"/>
      <c r="D7" s="94"/>
      <c r="E7" s="94"/>
      <c r="F7" s="94"/>
      <c r="G7" s="94"/>
      <c r="H7" s="94"/>
      <c r="I7" s="94"/>
      <c r="J7" s="94"/>
      <c r="K7" s="105" t="s">
        <v>321</v>
      </c>
      <c r="L7" s="106" t="s">
        <v>322</v>
      </c>
      <c r="M7" s="107" t="str">
        <f>"Total Volume (uL) "&amp;P2&amp;" rxn + 10% error"</f>
        <v>Total Volume (uL) 8 rxn + 10% error</v>
      </c>
      <c r="N7" s="102"/>
      <c r="O7" s="108" t="s">
        <v>321</v>
      </c>
      <c r="P7" s="109" t="s">
        <v>322</v>
      </c>
      <c r="Q7" s="109" t="str">
        <f>"Total Vol (uL)
"&amp;P3&amp;" rxn+10% error"</f>
        <v>Total Vol (uL)
1 rxn+10% error</v>
      </c>
      <c r="R7" s="110" t="str">
        <f>$P$4 &amp; " MM (+error)"</f>
        <v>8 MM (+error)</v>
      </c>
      <c r="S7" s="102"/>
      <c r="T7" s="102"/>
      <c r="U7" s="102"/>
      <c r="V7" s="102"/>
      <c r="W7" s="102"/>
      <c r="X7" s="102"/>
    </row>
    <row r="8" spans="1:24" ht="48">
      <c r="A8" s="94"/>
      <c r="B8" s="94"/>
      <c r="C8" s="94"/>
      <c r="D8" s="94"/>
      <c r="E8" s="94"/>
      <c r="F8" s="94"/>
      <c r="G8" s="94"/>
      <c r="H8" s="94"/>
      <c r="I8" s="94"/>
      <c r="J8" s="99"/>
      <c r="K8" s="111" t="s">
        <v>323</v>
      </c>
      <c r="L8" s="112">
        <v>0.6</v>
      </c>
      <c r="M8" s="113">
        <f>L8*$P$2*1.1</f>
        <v>5.28</v>
      </c>
      <c r="N8" s="102"/>
      <c r="O8" s="114" t="s">
        <v>324</v>
      </c>
      <c r="P8" s="115">
        <v>2</v>
      </c>
      <c r="Q8" s="115">
        <f>(P8*$P$3*1.1)</f>
        <v>2.2000000000000002</v>
      </c>
      <c r="R8" s="116">
        <f>Q8*$P$4*1.1</f>
        <v>19.360000000000003</v>
      </c>
      <c r="S8" s="102"/>
      <c r="T8" s="102"/>
      <c r="U8" s="102"/>
      <c r="V8" s="102"/>
      <c r="W8" s="102"/>
      <c r="X8" s="102"/>
    </row>
    <row r="9" spans="1:24">
      <c r="A9" s="94"/>
      <c r="B9" s="94"/>
      <c r="C9" s="94"/>
      <c r="D9" s="94"/>
      <c r="E9" s="94"/>
      <c r="F9" s="94"/>
      <c r="G9" s="94"/>
      <c r="H9" s="94"/>
      <c r="I9" s="94"/>
      <c r="J9" s="99"/>
      <c r="K9" s="117" t="s">
        <v>325</v>
      </c>
      <c r="L9" s="118">
        <v>0.4</v>
      </c>
      <c r="M9" s="119">
        <f>L9*$P$2*1.1</f>
        <v>3.5200000000000005</v>
      </c>
      <c r="N9" s="102"/>
      <c r="O9" s="120" t="s">
        <v>326</v>
      </c>
      <c r="P9" s="121">
        <v>1</v>
      </c>
      <c r="Q9" s="115">
        <f>(P9*$P$3*1.1)</f>
        <v>1.1000000000000001</v>
      </c>
      <c r="R9" s="116">
        <f t="shared" ref="R9:R10" si="0">Q9*$P$4*1.1</f>
        <v>9.6800000000000015</v>
      </c>
      <c r="S9" s="102"/>
      <c r="T9" s="102"/>
      <c r="U9" s="102"/>
      <c r="V9" s="102"/>
      <c r="W9" s="102"/>
      <c r="X9" s="102"/>
    </row>
    <row r="10" spans="1:24" ht="17" thickBot="1">
      <c r="A10" s="94"/>
      <c r="B10" s="94"/>
      <c r="C10" s="94"/>
      <c r="D10" s="94"/>
      <c r="E10" s="94"/>
      <c r="F10" s="94"/>
      <c r="G10" s="94"/>
      <c r="H10" s="94"/>
      <c r="I10" s="94"/>
      <c r="J10" s="99"/>
      <c r="K10" s="117" t="s">
        <v>327</v>
      </c>
      <c r="L10" s="118">
        <v>0.6</v>
      </c>
      <c r="M10" s="119">
        <f>L10*$P$2*1.1</f>
        <v>5.28</v>
      </c>
      <c r="N10" s="102"/>
      <c r="O10" s="122" t="s">
        <v>328</v>
      </c>
      <c r="P10" s="123">
        <v>1</v>
      </c>
      <c r="Q10" s="115">
        <f>(P10*$P$3*1.1)</f>
        <v>1.1000000000000001</v>
      </c>
      <c r="R10" s="116">
        <f t="shared" si="0"/>
        <v>9.6800000000000015</v>
      </c>
      <c r="S10" s="102"/>
      <c r="T10" s="102"/>
      <c r="U10" s="102"/>
      <c r="V10" s="102"/>
      <c r="W10" s="102"/>
      <c r="X10" s="102"/>
    </row>
    <row r="11" spans="1:24" ht="17" thickBot="1">
      <c r="A11" s="94"/>
      <c r="B11" s="94"/>
      <c r="C11" s="94"/>
      <c r="D11" s="94"/>
      <c r="E11" s="94"/>
      <c r="F11" s="94"/>
      <c r="G11" s="94"/>
      <c r="H11" s="94"/>
      <c r="I11" s="94"/>
      <c r="J11" s="99"/>
      <c r="K11" s="124" t="s">
        <v>329</v>
      </c>
      <c r="L11" s="125">
        <v>0.4</v>
      </c>
      <c r="M11" s="126">
        <f>L11*$P$2*1.1</f>
        <v>3.5200000000000005</v>
      </c>
      <c r="N11" s="102"/>
      <c r="O11" s="127" t="s">
        <v>330</v>
      </c>
      <c r="P11" s="128">
        <f>SUM(P8:P10)</f>
        <v>4</v>
      </c>
      <c r="Q11" s="128">
        <f>SUM(Q8:Q10)</f>
        <v>4.4000000000000004</v>
      </c>
      <c r="R11" s="129">
        <f>SUM(R8:R10)</f>
        <v>38.720000000000006</v>
      </c>
      <c r="S11" s="102"/>
      <c r="T11" s="102"/>
      <c r="U11" s="102"/>
      <c r="V11" s="102"/>
      <c r="W11" s="102"/>
      <c r="X11" s="102"/>
    </row>
    <row r="12" spans="1:24" ht="17" thickBot="1">
      <c r="A12" s="94"/>
      <c r="B12" s="94"/>
      <c r="C12" s="94"/>
      <c r="D12" s="94"/>
      <c r="E12" s="94"/>
      <c r="F12" s="94"/>
      <c r="G12" s="94"/>
      <c r="H12" s="94"/>
      <c r="I12" s="94"/>
      <c r="J12" s="99"/>
      <c r="K12" s="130" t="s">
        <v>330</v>
      </c>
      <c r="L12" s="131">
        <f>SUM(L8:L11)</f>
        <v>2</v>
      </c>
      <c r="M12" s="132">
        <f>SUM(M8:M11)</f>
        <v>17.600000000000001</v>
      </c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</row>
    <row r="13" spans="1:24" ht="17" thickBot="1">
      <c r="A13" s="94"/>
      <c r="B13" s="94"/>
      <c r="C13" s="94"/>
      <c r="D13" s="94"/>
      <c r="E13" s="94"/>
      <c r="F13" s="94"/>
      <c r="G13" s="94"/>
      <c r="H13" s="94"/>
      <c r="I13" s="94"/>
      <c r="J13" s="99"/>
      <c r="K13" s="133"/>
      <c r="L13" s="133"/>
      <c r="M13" s="133"/>
      <c r="N13" s="102"/>
      <c r="O13" s="103" t="s">
        <v>320</v>
      </c>
      <c r="P13" s="104"/>
      <c r="Q13" s="104"/>
      <c r="R13" s="104"/>
      <c r="S13" s="103" t="s">
        <v>320</v>
      </c>
      <c r="T13" s="104"/>
      <c r="U13" s="104"/>
      <c r="V13" s="104"/>
      <c r="W13" s="103" t="s">
        <v>320</v>
      </c>
      <c r="X13" s="104"/>
    </row>
    <row r="14" spans="1:24" ht="49" thickBot="1">
      <c r="A14" s="94"/>
      <c r="B14" s="94"/>
      <c r="C14" s="94"/>
      <c r="D14" s="94"/>
      <c r="E14" s="94"/>
      <c r="F14" s="94"/>
      <c r="G14" s="94"/>
      <c r="H14" s="94"/>
      <c r="I14" s="94"/>
      <c r="J14" s="99"/>
      <c r="K14" s="94"/>
      <c r="L14" s="94"/>
      <c r="M14" s="94"/>
      <c r="N14" s="94"/>
      <c r="O14" s="134" t="s">
        <v>331</v>
      </c>
      <c r="P14" s="106" t="s">
        <v>322</v>
      </c>
      <c r="Q14" s="107" t="s">
        <v>332</v>
      </c>
      <c r="R14" s="135"/>
      <c r="S14" s="134" t="s">
        <v>333</v>
      </c>
      <c r="T14" s="106" t="s">
        <v>322</v>
      </c>
      <c r="U14" s="107" t="s">
        <v>332</v>
      </c>
      <c r="V14" s="135"/>
      <c r="W14" s="134" t="s">
        <v>321</v>
      </c>
      <c r="X14" s="107" t="s">
        <v>322</v>
      </c>
    </row>
    <row r="15" spans="1:24">
      <c r="A15" s="94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136" t="s">
        <v>334</v>
      </c>
      <c r="P15" s="137">
        <v>0.5</v>
      </c>
      <c r="Q15" s="138">
        <f>P15*$P$3*1.1*$P$4*1.1*1.1</f>
        <v>5.3240000000000016</v>
      </c>
      <c r="R15" s="139"/>
      <c r="S15" s="136" t="s">
        <v>335</v>
      </c>
      <c r="T15" s="137">
        <v>0.5</v>
      </c>
      <c r="U15" s="138">
        <f>T15*$P$3*1.1</f>
        <v>0.55000000000000004</v>
      </c>
      <c r="V15" s="139"/>
      <c r="W15" s="140" t="s">
        <v>336</v>
      </c>
      <c r="X15" s="141">
        <v>15</v>
      </c>
    </row>
    <row r="16" spans="1:24" ht="49" thickBot="1">
      <c r="A16" s="94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142" t="s">
        <v>337</v>
      </c>
      <c r="P16" s="143">
        <v>0.5</v>
      </c>
      <c r="Q16" s="144">
        <f>P16*$P$3*1.1*$P$4*1.1*1.1</f>
        <v>5.3240000000000016</v>
      </c>
      <c r="R16" s="139"/>
      <c r="S16" s="142" t="s">
        <v>338</v>
      </c>
      <c r="T16" s="143">
        <v>0.5</v>
      </c>
      <c r="U16" s="144">
        <f>T16*$P$3*1.1</f>
        <v>0.55000000000000004</v>
      </c>
      <c r="V16" s="139"/>
      <c r="W16" s="145" t="s">
        <v>324</v>
      </c>
      <c r="X16" s="146">
        <v>2</v>
      </c>
    </row>
    <row r="17" spans="1:24" ht="17" thickBot="1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147" t="s">
        <v>339</v>
      </c>
      <c r="P17" s="148">
        <v>1</v>
      </c>
      <c r="Q17" s="149">
        <f>SUM(Q15:Q16)</f>
        <v>10.648000000000003</v>
      </c>
      <c r="R17" s="150"/>
      <c r="S17" s="147" t="s">
        <v>340</v>
      </c>
      <c r="T17" s="148">
        <v>1</v>
      </c>
      <c r="U17" s="149">
        <f>SUM(U15:U16)</f>
        <v>1.1000000000000001</v>
      </c>
      <c r="V17" s="150"/>
      <c r="W17" s="120" t="s">
        <v>326</v>
      </c>
      <c r="X17" s="146">
        <v>1</v>
      </c>
    </row>
    <row r="18" spans="1:24">
      <c r="A18" s="94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104"/>
      <c r="P18" s="94"/>
      <c r="Q18" s="94"/>
      <c r="R18" s="94"/>
      <c r="S18" s="151" t="s">
        <v>341</v>
      </c>
      <c r="T18" s="94"/>
      <c r="U18" s="104"/>
      <c r="V18" s="104"/>
      <c r="W18" s="120" t="s">
        <v>342</v>
      </c>
      <c r="X18" s="146">
        <v>1</v>
      </c>
    </row>
    <row r="19" spans="1:24" ht="17" thickBot="1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103" t="s">
        <v>320</v>
      </c>
      <c r="R19" s="104"/>
      <c r="S19" s="94"/>
      <c r="T19" s="94"/>
      <c r="U19" s="94"/>
      <c r="V19" s="94"/>
      <c r="W19" s="152" t="s">
        <v>328</v>
      </c>
      <c r="X19" s="153">
        <v>1</v>
      </c>
    </row>
    <row r="20" spans="1:24" ht="65" thickBot="1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103"/>
      <c r="L20" s="103"/>
      <c r="M20" s="104"/>
      <c r="N20" s="104"/>
      <c r="O20" s="104"/>
      <c r="P20" s="104"/>
      <c r="Q20" s="134" t="s">
        <v>343</v>
      </c>
      <c r="R20" s="107" t="str">
        <f>"Total Vol (uL) "&amp;
$P$3&amp;" rxn + 10% error"</f>
        <v>Total Vol (uL) 1 rxn + 10% error</v>
      </c>
      <c r="S20" s="94"/>
      <c r="T20" s="94"/>
      <c r="U20" s="94"/>
      <c r="V20" s="94"/>
      <c r="W20" s="154" t="s">
        <v>330</v>
      </c>
      <c r="X20" s="155">
        <f>SUM(X15:X19)</f>
        <v>20</v>
      </c>
    </row>
    <row r="21" spans="1:24">
      <c r="A21" s="339"/>
      <c r="B21" s="339"/>
      <c r="C21" s="339"/>
      <c r="D21" s="339"/>
      <c r="E21" s="339"/>
      <c r="F21" s="339"/>
      <c r="G21" s="339"/>
      <c r="H21" s="339"/>
      <c r="I21" s="339"/>
      <c r="J21" s="339"/>
      <c r="K21" s="94"/>
      <c r="L21" s="94"/>
      <c r="M21" s="94"/>
      <c r="N21" s="94"/>
      <c r="O21" s="94"/>
      <c r="P21" s="94"/>
      <c r="Q21" s="140" t="s">
        <v>344</v>
      </c>
      <c r="R21" s="141">
        <f>P11*$P$3*1.1</f>
        <v>4.4000000000000004</v>
      </c>
      <c r="S21" s="94"/>
      <c r="T21" s="94"/>
      <c r="U21" s="94"/>
      <c r="V21" s="94"/>
      <c r="W21" s="104"/>
      <c r="X21" s="104"/>
    </row>
    <row r="22" spans="1:24">
      <c r="A22" s="339"/>
      <c r="B22" s="339"/>
      <c r="C22" s="339"/>
      <c r="D22" s="339"/>
      <c r="E22" s="339"/>
      <c r="F22" s="339"/>
      <c r="G22" s="339"/>
      <c r="H22" s="339"/>
      <c r="I22" s="339"/>
      <c r="J22" s="339"/>
      <c r="K22" s="94"/>
      <c r="L22" s="94"/>
      <c r="M22" s="94"/>
      <c r="N22" s="94"/>
      <c r="O22" s="94"/>
      <c r="P22" s="94"/>
      <c r="Q22" s="120" t="s">
        <v>342</v>
      </c>
      <c r="R22" s="146">
        <f>X18*$P$3*1.1</f>
        <v>1.1000000000000001</v>
      </c>
      <c r="S22" s="94"/>
      <c r="T22" s="94"/>
      <c r="U22" s="94"/>
      <c r="V22" s="94"/>
      <c r="W22" s="94"/>
      <c r="X22" s="94"/>
    </row>
    <row r="23" spans="1:24" ht="17" thickBot="1">
      <c r="A23" s="339"/>
      <c r="B23" s="339"/>
      <c r="C23" s="339"/>
      <c r="D23" s="339"/>
      <c r="E23" s="339"/>
      <c r="F23" s="339"/>
      <c r="G23" s="339"/>
      <c r="H23" s="339"/>
      <c r="I23" s="339"/>
      <c r="J23" s="339"/>
      <c r="K23" s="94"/>
      <c r="L23" s="94"/>
      <c r="M23" s="94"/>
      <c r="N23" s="94"/>
      <c r="O23" s="94"/>
      <c r="P23" s="94"/>
      <c r="Q23" s="152" t="s">
        <v>336</v>
      </c>
      <c r="R23" s="153">
        <f>X15*$P$3*1.1</f>
        <v>16.5</v>
      </c>
      <c r="S23" s="94"/>
      <c r="T23" s="94"/>
      <c r="U23" s="94"/>
      <c r="V23" s="94"/>
      <c r="W23" s="94"/>
      <c r="X23" s="94"/>
    </row>
    <row r="24" spans="1:24" ht="17" thickBot="1">
      <c r="A24" s="339"/>
      <c r="B24" s="339"/>
      <c r="C24" s="339"/>
      <c r="D24" s="339"/>
      <c r="E24" s="339"/>
      <c r="F24" s="339"/>
      <c r="G24" s="339"/>
      <c r="H24" s="339"/>
      <c r="I24" s="339"/>
      <c r="J24" s="339"/>
      <c r="K24" s="94"/>
      <c r="L24" s="94"/>
      <c r="M24" s="94"/>
      <c r="N24" s="94"/>
      <c r="O24" s="94"/>
      <c r="P24" s="94"/>
      <c r="Q24" s="154" t="s">
        <v>330</v>
      </c>
      <c r="R24" s="155">
        <f>SUM(R21:R23)</f>
        <v>22</v>
      </c>
      <c r="S24" s="94"/>
      <c r="T24" s="94"/>
      <c r="U24" s="94"/>
      <c r="V24" s="94"/>
      <c r="W24" s="94"/>
      <c r="X24" s="94"/>
    </row>
    <row r="25" spans="1:24">
      <c r="A25" s="339"/>
      <c r="B25" s="339"/>
      <c r="C25" s="339"/>
      <c r="D25" s="339"/>
      <c r="E25" s="339"/>
      <c r="F25" s="339"/>
      <c r="G25" s="339"/>
      <c r="H25" s="339"/>
      <c r="I25" s="339"/>
      <c r="J25" s="339"/>
      <c r="K25" s="94"/>
      <c r="L25" s="94"/>
      <c r="M25" s="94"/>
      <c r="N25" s="94"/>
      <c r="O25" s="94"/>
      <c r="P25" s="94"/>
      <c r="Q25" s="102"/>
      <c r="R25" s="102"/>
      <c r="S25" s="94"/>
      <c r="T25" s="94"/>
      <c r="U25" s="94"/>
      <c r="V25" s="94"/>
      <c r="W25" s="94"/>
      <c r="X25" s="94"/>
    </row>
    <row r="26" spans="1:24">
      <c r="K26" s="94"/>
      <c r="L26" s="104"/>
      <c r="M26" s="104"/>
      <c r="N26" s="104"/>
      <c r="O26" s="104"/>
      <c r="P26" s="104"/>
      <c r="Q26" s="102" t="s">
        <v>345</v>
      </c>
      <c r="R26" s="102"/>
      <c r="S26" s="94"/>
      <c r="T26" s="94"/>
      <c r="U26" s="94"/>
      <c r="V26" s="94"/>
      <c r="W26" s="104"/>
      <c r="X26" s="104"/>
    </row>
    <row r="27" spans="1:24">
      <c r="K27" s="339"/>
      <c r="L27" s="339"/>
      <c r="M27" s="339"/>
      <c r="N27" s="339"/>
      <c r="O27" s="339"/>
      <c r="P27" s="339"/>
      <c r="Q27" s="339"/>
      <c r="R27" s="339"/>
      <c r="S27" s="339"/>
      <c r="T27" s="339"/>
      <c r="U27" s="339"/>
    </row>
    <row r="28" spans="1:24">
      <c r="K28" s="339"/>
      <c r="L28" s="339"/>
      <c r="M28" s="339"/>
      <c r="N28" s="339"/>
      <c r="O28" s="339"/>
      <c r="P28" s="339"/>
      <c r="Q28" s="339"/>
      <c r="R28" s="339"/>
      <c r="S28" s="339"/>
      <c r="T28" s="339"/>
      <c r="U28" s="339"/>
    </row>
    <row r="29" spans="1:24">
      <c r="K29" s="339"/>
      <c r="L29" s="339"/>
      <c r="M29" s="339"/>
      <c r="N29" s="339"/>
      <c r="O29" s="339"/>
      <c r="P29" s="339"/>
      <c r="Q29" s="339"/>
      <c r="R29" s="339"/>
      <c r="S29" s="339"/>
      <c r="T29" s="339"/>
      <c r="U29" s="339"/>
    </row>
    <row r="30" spans="1:24">
      <c r="K30" s="339"/>
      <c r="L30" s="339"/>
      <c r="M30" s="339"/>
      <c r="N30" s="339"/>
      <c r="O30" s="339"/>
      <c r="P30" s="339"/>
      <c r="Q30" s="339"/>
      <c r="R30" s="339"/>
      <c r="S30" s="339"/>
      <c r="T30" s="339"/>
      <c r="U30" s="339"/>
    </row>
    <row r="31" spans="1:24">
      <c r="K31" s="339"/>
      <c r="L31" s="339"/>
      <c r="M31" s="339"/>
      <c r="N31" s="339"/>
      <c r="O31" s="339"/>
      <c r="P31" s="339"/>
      <c r="Q31" s="339"/>
      <c r="R31" s="339"/>
      <c r="S31" s="339"/>
      <c r="T31" s="339"/>
      <c r="U31" s="339"/>
    </row>
  </sheetData>
  <pageMargins left="0.7" right="0.7" top="0.75" bottom="0.75" header="0.3" footer="0.3"/>
  <pageSetup scale="46" orientation="landscape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9D51-6594-5545-9E79-13F8BBF75C86}">
  <sheetPr>
    <pageSetUpPr fitToPage="1"/>
  </sheetPr>
  <dimension ref="A1:W25"/>
  <sheetViews>
    <sheetView workbookViewId="0">
      <selection activeCell="B30" sqref="B30"/>
    </sheetView>
  </sheetViews>
  <sheetFormatPr baseColWidth="10" defaultRowHeight="16"/>
  <cols>
    <col min="1" max="1" width="1.85546875" bestFit="1" customWidth="1"/>
    <col min="2" max="3" width="7.28515625" bestFit="1" customWidth="1"/>
    <col min="4" max="4" width="8.140625" bestFit="1" customWidth="1"/>
    <col min="5" max="6" width="7.28515625" bestFit="1" customWidth="1"/>
    <col min="7" max="9" width="7.28515625" customWidth="1"/>
    <col min="10" max="10" width="8.7109375" bestFit="1" customWidth="1"/>
    <col min="11" max="12" width="7.28515625" bestFit="1" customWidth="1"/>
    <col min="13" max="13" width="7.28515625" customWidth="1"/>
    <col min="14" max="14" width="2.28515625" customWidth="1"/>
    <col min="15" max="15" width="19.5703125" bestFit="1" customWidth="1"/>
    <col min="16" max="16" width="11.5703125" bestFit="1" customWidth="1"/>
    <col min="17" max="17" width="12.85546875" bestFit="1" customWidth="1"/>
    <col min="18" max="18" width="1.5703125" customWidth="1"/>
    <col min="19" max="19" width="1" customWidth="1"/>
    <col min="21" max="21" width="6.28515625" bestFit="1" customWidth="1"/>
    <col min="22" max="22" width="1.140625" customWidth="1"/>
    <col min="23" max="23" width="5.140625" customWidth="1"/>
  </cols>
  <sheetData>
    <row r="1" spans="1:23" ht="17" thickBot="1">
      <c r="A1" s="158" t="s">
        <v>650</v>
      </c>
      <c r="B1" s="158"/>
      <c r="C1" s="158"/>
      <c r="D1" s="158"/>
      <c r="E1" s="158"/>
      <c r="F1" s="156"/>
      <c r="G1" s="156"/>
      <c r="H1" s="156"/>
      <c r="I1" s="156"/>
      <c r="J1" s="156"/>
      <c r="K1" s="156"/>
      <c r="L1" s="156"/>
      <c r="M1" s="156"/>
      <c r="N1" s="156"/>
      <c r="O1" s="157" t="s">
        <v>346</v>
      </c>
      <c r="P1" s="156"/>
      <c r="Q1" s="156"/>
      <c r="R1" s="156"/>
      <c r="S1" s="94"/>
      <c r="T1" s="94"/>
      <c r="U1" s="94"/>
      <c r="V1" s="94"/>
      <c r="W1" s="94"/>
    </row>
    <row r="2" spans="1:23" ht="18" thickBot="1">
      <c r="A2" s="156"/>
      <c r="B2" s="157">
        <v>1</v>
      </c>
      <c r="C2" s="157">
        <v>2</v>
      </c>
      <c r="D2" s="157">
        <v>3</v>
      </c>
      <c r="E2" s="157">
        <v>4</v>
      </c>
      <c r="F2" s="157">
        <v>5</v>
      </c>
      <c r="G2" s="157">
        <v>6</v>
      </c>
      <c r="H2" s="157">
        <v>7</v>
      </c>
      <c r="I2" s="157">
        <v>8</v>
      </c>
      <c r="J2" s="157">
        <v>9</v>
      </c>
      <c r="K2" s="157">
        <v>10</v>
      </c>
      <c r="L2" s="157">
        <v>11</v>
      </c>
      <c r="M2" s="157">
        <v>12</v>
      </c>
      <c r="N2" s="156"/>
      <c r="O2" s="163" t="s">
        <v>321</v>
      </c>
      <c r="P2" s="164" t="s">
        <v>348</v>
      </c>
      <c r="Q2" s="165" t="str">
        <f>U10&amp;" rxn (+error)"</f>
        <v>11 rxn (+error)</v>
      </c>
      <c r="R2" s="156"/>
      <c r="S2" s="159"/>
      <c r="T2" s="160" t="s">
        <v>347</v>
      </c>
      <c r="U2" s="160"/>
      <c r="V2" s="161"/>
      <c r="W2" s="162"/>
    </row>
    <row r="3" spans="1:23" ht="17" thickBot="1">
      <c r="A3" s="156" t="s">
        <v>278</v>
      </c>
      <c r="B3" s="303" t="s">
        <v>27</v>
      </c>
      <c r="C3" s="351" t="s">
        <v>543</v>
      </c>
      <c r="D3" s="358"/>
      <c r="E3" s="358"/>
      <c r="F3" s="358"/>
      <c r="G3" s="358"/>
      <c r="H3" s="358"/>
      <c r="I3" s="358"/>
      <c r="J3" s="358"/>
      <c r="K3" s="358"/>
      <c r="L3" s="358"/>
      <c r="M3" s="359"/>
      <c r="N3" s="156"/>
      <c r="O3" s="169" t="s">
        <v>336</v>
      </c>
      <c r="P3" s="322">
        <v>5.53</v>
      </c>
      <c r="Q3" s="323">
        <f>P3*$U$10*1.1</f>
        <v>66.913000000000011</v>
      </c>
      <c r="R3" s="156"/>
      <c r="S3" s="166"/>
      <c r="T3" s="156" t="s">
        <v>349</v>
      </c>
      <c r="U3" s="156" t="s">
        <v>350</v>
      </c>
      <c r="V3" s="156"/>
      <c r="W3" s="167"/>
    </row>
    <row r="4" spans="1:23">
      <c r="A4" s="156" t="s">
        <v>279</v>
      </c>
      <c r="B4" s="352" t="s">
        <v>42</v>
      </c>
      <c r="C4" s="343" t="s">
        <v>543</v>
      </c>
      <c r="D4" s="360"/>
      <c r="E4" s="360"/>
      <c r="F4" s="360"/>
      <c r="G4" s="360"/>
      <c r="H4" s="360"/>
      <c r="I4" s="360"/>
      <c r="J4" s="360"/>
      <c r="K4" s="360"/>
      <c r="L4" s="360"/>
      <c r="M4" s="361"/>
      <c r="N4" s="156"/>
      <c r="O4" s="324" t="s">
        <v>352</v>
      </c>
      <c r="P4" s="321">
        <v>7.5</v>
      </c>
      <c r="Q4" s="325">
        <f t="shared" ref="Q4:Q8" si="0">P4*$U$10*1.1</f>
        <v>90.750000000000014</v>
      </c>
      <c r="R4" s="156"/>
      <c r="S4" s="166"/>
      <c r="T4" s="161" t="s">
        <v>349</v>
      </c>
      <c r="U4" s="162" t="s">
        <v>351</v>
      </c>
      <c r="V4" s="156"/>
      <c r="W4" s="167"/>
    </row>
    <row r="5" spans="1:23">
      <c r="A5" s="156" t="s">
        <v>280</v>
      </c>
      <c r="B5" s="352" t="s">
        <v>56</v>
      </c>
      <c r="C5" s="343" t="s">
        <v>543</v>
      </c>
      <c r="D5" s="360"/>
      <c r="E5" s="360"/>
      <c r="F5" s="360"/>
      <c r="G5" s="360"/>
      <c r="H5" s="360"/>
      <c r="I5" s="360"/>
      <c r="J5" s="360"/>
      <c r="K5" s="360"/>
      <c r="L5" s="360"/>
      <c r="M5" s="361"/>
      <c r="N5" s="156"/>
      <c r="O5" s="324" t="s">
        <v>356</v>
      </c>
      <c r="P5" s="321">
        <v>7.0000000000000007E-2</v>
      </c>
      <c r="Q5" s="325">
        <f t="shared" si="0"/>
        <v>0.84700000000000009</v>
      </c>
      <c r="R5" s="156"/>
      <c r="S5" s="166"/>
      <c r="T5" s="156" t="s">
        <v>353</v>
      </c>
      <c r="U5" s="167" t="s">
        <v>354</v>
      </c>
      <c r="V5" s="156"/>
      <c r="W5" s="170" t="s">
        <v>355</v>
      </c>
    </row>
    <row r="6" spans="1:23" ht="17" thickBot="1">
      <c r="A6" s="350" t="s">
        <v>281</v>
      </c>
      <c r="B6" s="352" t="s">
        <v>71</v>
      </c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5"/>
      <c r="O6" s="324" t="s">
        <v>358</v>
      </c>
      <c r="P6" s="321">
        <v>0.7</v>
      </c>
      <c r="Q6" s="325">
        <f t="shared" si="0"/>
        <v>8.4700000000000006</v>
      </c>
      <c r="R6" s="156"/>
      <c r="S6" s="166"/>
      <c r="T6" s="171" t="s">
        <v>357</v>
      </c>
      <c r="U6" s="172" t="s">
        <v>354</v>
      </c>
      <c r="V6" s="156"/>
      <c r="W6" s="167"/>
    </row>
    <row r="7" spans="1:23" ht="17" thickBot="1">
      <c r="A7" s="350" t="s">
        <v>282</v>
      </c>
      <c r="B7" s="352" t="s">
        <v>87</v>
      </c>
      <c r="C7" s="354"/>
      <c r="D7" s="354"/>
      <c r="E7" s="354"/>
      <c r="F7" s="354"/>
      <c r="G7" s="354"/>
      <c r="H7" s="354"/>
      <c r="I7" s="354"/>
      <c r="J7" s="354"/>
      <c r="K7" s="354"/>
      <c r="L7" s="354"/>
      <c r="M7" s="355"/>
      <c r="O7" s="324" t="s">
        <v>359</v>
      </c>
      <c r="P7" s="321">
        <v>0.1</v>
      </c>
      <c r="Q7" s="325">
        <f t="shared" si="0"/>
        <v>1.2100000000000002</v>
      </c>
      <c r="R7" s="156"/>
      <c r="S7" s="173"/>
      <c r="T7" s="171"/>
      <c r="U7" s="171"/>
      <c r="V7" s="171"/>
      <c r="W7" s="172"/>
    </row>
    <row r="8" spans="1:23" ht="17" thickBot="1">
      <c r="A8" s="350" t="s">
        <v>283</v>
      </c>
      <c r="B8" s="352" t="s">
        <v>101</v>
      </c>
      <c r="C8" s="354"/>
      <c r="D8" s="354"/>
      <c r="E8" s="354"/>
      <c r="F8" s="354"/>
      <c r="G8" s="354"/>
      <c r="H8" s="354"/>
      <c r="I8" s="354"/>
      <c r="J8" s="354"/>
      <c r="K8" s="354"/>
      <c r="L8" s="354"/>
      <c r="M8" s="355"/>
      <c r="O8" s="326" t="s">
        <v>360</v>
      </c>
      <c r="P8" s="327">
        <v>0.1</v>
      </c>
      <c r="Q8" s="328">
        <f t="shared" si="0"/>
        <v>1.2100000000000002</v>
      </c>
      <c r="R8" s="156"/>
      <c r="S8" s="156"/>
      <c r="T8" s="156"/>
      <c r="U8" s="156"/>
      <c r="V8" s="156"/>
      <c r="W8" s="156"/>
    </row>
    <row r="9" spans="1:23" ht="17" thickBot="1">
      <c r="A9" s="350" t="s">
        <v>284</v>
      </c>
      <c r="B9" s="352" t="s">
        <v>116</v>
      </c>
      <c r="C9" s="354"/>
      <c r="D9" s="354"/>
      <c r="E9" s="354"/>
      <c r="F9" s="354"/>
      <c r="G9" s="354"/>
      <c r="H9" s="354"/>
      <c r="I9" s="354"/>
      <c r="J9" s="354"/>
      <c r="K9" s="354"/>
      <c r="L9" s="354"/>
      <c r="M9" s="355"/>
      <c r="O9" s="318" t="s">
        <v>361</v>
      </c>
      <c r="P9" s="319">
        <v>1</v>
      </c>
      <c r="Q9" s="320" t="s">
        <v>362</v>
      </c>
      <c r="R9" s="156"/>
      <c r="S9" s="156"/>
      <c r="T9" s="156"/>
      <c r="U9" s="156"/>
      <c r="V9" s="156"/>
      <c r="W9" s="156"/>
    </row>
    <row r="10" spans="1:23" ht="17" thickBot="1">
      <c r="A10" s="350" t="s">
        <v>285</v>
      </c>
      <c r="B10" s="353" t="s">
        <v>131</v>
      </c>
      <c r="C10" s="356"/>
      <c r="D10" s="356"/>
      <c r="E10" s="356"/>
      <c r="F10" s="356"/>
      <c r="G10" s="356"/>
      <c r="H10" s="356"/>
      <c r="I10" s="356"/>
      <c r="J10" s="356"/>
      <c r="K10" s="356"/>
      <c r="L10" s="356"/>
      <c r="M10" s="357"/>
      <c r="O10" s="177" t="s">
        <v>364</v>
      </c>
      <c r="P10" s="178">
        <v>15</v>
      </c>
      <c r="Q10" s="179">
        <f>SUM(Q3:Q8)</f>
        <v>169.40000000000003</v>
      </c>
      <c r="R10" s="156"/>
      <c r="S10" s="156"/>
      <c r="T10" s="174" t="s">
        <v>363</v>
      </c>
      <c r="U10" s="176">
        <f>COUNTIF(B3:M10,"*")</f>
        <v>11</v>
      </c>
      <c r="V10" s="156"/>
      <c r="W10" s="156"/>
    </row>
    <row r="11" spans="1:23">
      <c r="O11" s="156"/>
      <c r="P11" s="156"/>
      <c r="Q11" s="156"/>
      <c r="R11" s="156"/>
      <c r="S11" s="156"/>
      <c r="T11" s="156"/>
      <c r="U11" s="156"/>
      <c r="V11" s="156"/>
      <c r="W11" s="156"/>
    </row>
    <row r="12" spans="1:23">
      <c r="O12" s="156"/>
      <c r="P12" s="156"/>
      <c r="Q12" s="156"/>
      <c r="R12" s="156"/>
      <c r="S12" s="156"/>
      <c r="T12" s="156"/>
      <c r="U12" s="156"/>
      <c r="V12" s="156"/>
      <c r="W12" s="156"/>
    </row>
    <row r="13" spans="1:23" ht="17" thickBot="1"/>
    <row r="14" spans="1:23" ht="17" thickBot="1">
      <c r="B14" s="281" t="s">
        <v>544</v>
      </c>
      <c r="C14" s="344" t="s">
        <v>438</v>
      </c>
      <c r="D14" s="280" t="s">
        <v>545</v>
      </c>
    </row>
    <row r="15" spans="1:23" ht="17" thickTop="1">
      <c r="B15" s="368" t="s">
        <v>571</v>
      </c>
      <c r="C15" s="374" t="s">
        <v>656</v>
      </c>
      <c r="D15" s="370">
        <v>30.28</v>
      </c>
    </row>
    <row r="16" spans="1:23">
      <c r="B16" s="371" t="s">
        <v>559</v>
      </c>
      <c r="C16" s="375" t="s">
        <v>656</v>
      </c>
      <c r="D16" s="373">
        <v>29.9</v>
      </c>
    </row>
    <row r="17" spans="2:4">
      <c r="B17" s="371" t="s">
        <v>547</v>
      </c>
      <c r="C17" s="375" t="s">
        <v>656</v>
      </c>
      <c r="D17" s="373">
        <v>29.89</v>
      </c>
    </row>
    <row r="18" spans="2:4">
      <c r="B18" s="332" t="s">
        <v>618</v>
      </c>
      <c r="C18" s="345" t="s">
        <v>116</v>
      </c>
      <c r="D18" s="333">
        <v>19.079999999999998</v>
      </c>
    </row>
    <row r="19" spans="2:4">
      <c r="B19" s="332" t="s">
        <v>582</v>
      </c>
      <c r="C19" s="345" t="s">
        <v>71</v>
      </c>
      <c r="D19" s="333">
        <v>18.73</v>
      </c>
    </row>
    <row r="20" spans="2:4">
      <c r="B20" s="332" t="s">
        <v>630</v>
      </c>
      <c r="C20" s="345" t="s">
        <v>131</v>
      </c>
      <c r="D20" s="333">
        <v>18.309999999999999</v>
      </c>
    </row>
    <row r="21" spans="2:4">
      <c r="B21" s="332" t="s">
        <v>606</v>
      </c>
      <c r="C21" s="345" t="s">
        <v>101</v>
      </c>
      <c r="D21" s="333">
        <v>18.21</v>
      </c>
    </row>
    <row r="22" spans="2:4">
      <c r="B22" s="332" t="s">
        <v>546</v>
      </c>
      <c r="C22" s="346" t="s">
        <v>27</v>
      </c>
      <c r="D22" s="333">
        <v>18.13</v>
      </c>
    </row>
    <row r="23" spans="2:4">
      <c r="B23" s="332" t="s">
        <v>558</v>
      </c>
      <c r="C23" s="346" t="s">
        <v>42</v>
      </c>
      <c r="D23" s="333">
        <v>17.64</v>
      </c>
    </row>
    <row r="24" spans="2:4">
      <c r="B24" s="332" t="s">
        <v>570</v>
      </c>
      <c r="C24" s="345" t="s">
        <v>56</v>
      </c>
      <c r="D24" s="333">
        <v>17.329999999999998</v>
      </c>
    </row>
    <row r="25" spans="2:4" ht="17" thickBot="1">
      <c r="B25" s="336" t="s">
        <v>594</v>
      </c>
      <c r="C25" s="349" t="s">
        <v>87</v>
      </c>
      <c r="D25" s="337">
        <v>16.579999999999998</v>
      </c>
    </row>
  </sheetData>
  <sortState xmlns:xlrd2="http://schemas.microsoft.com/office/spreadsheetml/2017/richdata2" ref="B15:D25">
    <sortCondition descending="1" ref="D15:D25"/>
  </sortState>
  <pageMargins left="0.7" right="0.7" top="0.75" bottom="0.75" header="0.3" footer="0.3"/>
  <pageSetup scale="44" orientation="portrait" horizontalDpi="0" verticalDpi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5869-DDD6-8B48-ABDD-3D7E09FB579C}">
  <sheetPr>
    <pageSetUpPr fitToPage="1"/>
  </sheetPr>
  <dimension ref="A1:Y23"/>
  <sheetViews>
    <sheetView workbookViewId="0">
      <selection activeCell="AA22" sqref="AA22"/>
    </sheetView>
  </sheetViews>
  <sheetFormatPr baseColWidth="10" defaultRowHeight="16"/>
  <cols>
    <col min="1" max="1" width="2.140625" bestFit="1" customWidth="1"/>
    <col min="2" max="2" width="8.140625" bestFit="1" customWidth="1"/>
    <col min="3" max="3" width="8.7109375" bestFit="1" customWidth="1"/>
    <col min="4" max="8" width="8.140625" bestFit="1" customWidth="1"/>
    <col min="9" max="11" width="8.140625" customWidth="1"/>
    <col min="12" max="12" width="8.7109375" bestFit="1" customWidth="1"/>
    <col min="13" max="13" width="8.140625" customWidth="1"/>
    <col min="14" max="14" width="9.140625" bestFit="1" customWidth="1"/>
    <col min="15" max="15" width="15.85546875" customWidth="1"/>
    <col min="16" max="16" width="7.5703125" bestFit="1" customWidth="1"/>
    <col min="17" max="17" width="13.5703125" bestFit="1" customWidth="1"/>
    <col min="18" max="18" width="1" customWidth="1"/>
    <col min="19" max="19" width="10.42578125" bestFit="1" customWidth="1"/>
    <col min="20" max="20" width="5.28515625" bestFit="1" customWidth="1"/>
    <col min="21" max="21" width="1.140625" customWidth="1"/>
    <col min="22" max="22" width="4.42578125" bestFit="1" customWidth="1"/>
    <col min="23" max="23" width="2.85546875" customWidth="1"/>
    <col min="24" max="24" width="7" bestFit="1" customWidth="1"/>
    <col min="25" max="25" width="2" bestFit="1" customWidth="1"/>
  </cols>
  <sheetData>
    <row r="1" spans="1:25" ht="17" thickBot="1">
      <c r="A1" s="181"/>
      <c r="B1" s="157" t="s">
        <v>296</v>
      </c>
      <c r="C1" s="157" t="s">
        <v>297</v>
      </c>
      <c r="D1" s="157" t="s">
        <v>298</v>
      </c>
      <c r="E1" s="157" t="s">
        <v>299</v>
      </c>
      <c r="F1" s="157" t="s">
        <v>300</v>
      </c>
      <c r="G1" s="157" t="s">
        <v>301</v>
      </c>
      <c r="H1" s="157" t="s">
        <v>302</v>
      </c>
      <c r="I1" s="157" t="s">
        <v>303</v>
      </c>
      <c r="J1" s="157" t="s">
        <v>304</v>
      </c>
      <c r="K1" s="157" t="s">
        <v>305</v>
      </c>
      <c r="L1" s="157" t="s">
        <v>306</v>
      </c>
      <c r="M1" s="157" t="s">
        <v>307</v>
      </c>
      <c r="N1" s="156"/>
    </row>
    <row r="2" spans="1:25" ht="17" thickBot="1">
      <c r="A2" s="156"/>
      <c r="B2" s="182">
        <v>1</v>
      </c>
      <c r="C2" s="182">
        <v>2</v>
      </c>
      <c r="D2" s="182">
        <v>3</v>
      </c>
      <c r="E2" s="182">
        <v>4</v>
      </c>
      <c r="F2" s="182">
        <v>5</v>
      </c>
      <c r="G2" s="182">
        <v>6</v>
      </c>
      <c r="H2" s="182">
        <v>7</v>
      </c>
      <c r="I2" s="182">
        <v>8</v>
      </c>
      <c r="J2" s="182">
        <v>9</v>
      </c>
      <c r="K2" s="182">
        <v>10</v>
      </c>
      <c r="L2" s="182">
        <v>11</v>
      </c>
      <c r="M2" s="182">
        <v>12</v>
      </c>
      <c r="N2" s="176"/>
      <c r="R2" s="183"/>
      <c r="S2" s="184" t="s">
        <v>365</v>
      </c>
      <c r="T2" s="185"/>
      <c r="U2" s="185"/>
      <c r="V2" s="186"/>
      <c r="X2" s="187" t="s">
        <v>366</v>
      </c>
      <c r="Y2" s="175">
        <f>COUNTIF(B3:B10,"*")</f>
        <v>7</v>
      </c>
    </row>
    <row r="3" spans="1:25" ht="17" thickBot="1">
      <c r="A3" s="174" t="s">
        <v>278</v>
      </c>
      <c r="B3" s="188" t="s">
        <v>14</v>
      </c>
      <c r="C3" s="189" t="s">
        <v>31</v>
      </c>
      <c r="D3" s="190" t="s">
        <v>46</v>
      </c>
      <c r="E3" s="189" t="s">
        <v>61</v>
      </c>
      <c r="F3" s="189" t="s">
        <v>75</v>
      </c>
      <c r="G3" s="189" t="s">
        <v>91</v>
      </c>
      <c r="H3" s="189" t="s">
        <v>106</v>
      </c>
      <c r="I3" s="189" t="s">
        <v>120</v>
      </c>
      <c r="J3" s="189" t="s">
        <v>135</v>
      </c>
      <c r="K3" s="189" t="s">
        <v>151</v>
      </c>
      <c r="L3" s="189" t="s">
        <v>537</v>
      </c>
      <c r="M3" s="191" t="s">
        <v>180</v>
      </c>
      <c r="N3" s="157" t="s">
        <v>308</v>
      </c>
      <c r="R3" s="192"/>
      <c r="S3" s="193" t="s">
        <v>367</v>
      </c>
      <c r="T3" s="193" t="s">
        <v>354</v>
      </c>
      <c r="U3" s="193"/>
      <c r="V3" s="194"/>
    </row>
    <row r="4" spans="1:25">
      <c r="A4" s="174" t="s">
        <v>279</v>
      </c>
      <c r="B4" s="195" t="s">
        <v>19</v>
      </c>
      <c r="C4" s="196" t="s">
        <v>33</v>
      </c>
      <c r="D4" s="196" t="s">
        <v>48</v>
      </c>
      <c r="E4" s="196" t="s">
        <v>63</v>
      </c>
      <c r="F4" s="196" t="s">
        <v>77</v>
      </c>
      <c r="G4" s="196" t="s">
        <v>93</v>
      </c>
      <c r="H4" s="196" t="s">
        <v>108</v>
      </c>
      <c r="I4" s="196" t="s">
        <v>122</v>
      </c>
      <c r="J4" s="196" t="s">
        <v>137</v>
      </c>
      <c r="K4" s="196" t="s">
        <v>153</v>
      </c>
      <c r="L4" s="196" t="s">
        <v>168</v>
      </c>
      <c r="M4" s="197" t="s">
        <v>182</v>
      </c>
      <c r="N4" s="157" t="s">
        <v>310</v>
      </c>
      <c r="R4" s="192"/>
      <c r="S4" s="185" t="s">
        <v>349</v>
      </c>
      <c r="T4" s="186" t="s">
        <v>368</v>
      </c>
      <c r="U4" s="193"/>
      <c r="V4" s="194"/>
    </row>
    <row r="5" spans="1:25">
      <c r="A5" s="174" t="s">
        <v>280</v>
      </c>
      <c r="B5" s="198" t="s">
        <v>21</v>
      </c>
      <c r="C5" s="199" t="s">
        <v>35</v>
      </c>
      <c r="D5" s="199" t="s">
        <v>50</v>
      </c>
      <c r="E5" s="199" t="s">
        <v>65</v>
      </c>
      <c r="F5" s="199" t="s">
        <v>79</v>
      </c>
      <c r="G5" s="199" t="s">
        <v>95</v>
      </c>
      <c r="H5" s="199" t="s">
        <v>110</v>
      </c>
      <c r="I5" s="199" t="s">
        <v>125</v>
      </c>
      <c r="J5" s="199" t="s">
        <v>139</v>
      </c>
      <c r="K5" s="199" t="s">
        <v>155</v>
      </c>
      <c r="L5" s="199" t="s">
        <v>170</v>
      </c>
      <c r="M5" s="200" t="s">
        <v>184</v>
      </c>
      <c r="N5" s="157" t="s">
        <v>312</v>
      </c>
      <c r="R5" s="192"/>
      <c r="S5" s="193" t="s">
        <v>369</v>
      </c>
      <c r="T5" s="194" t="s">
        <v>370</v>
      </c>
      <c r="U5" s="193"/>
      <c r="V5" s="201" t="s">
        <v>371</v>
      </c>
    </row>
    <row r="6" spans="1:25" ht="17" thickBot="1">
      <c r="A6" s="174" t="s">
        <v>281</v>
      </c>
      <c r="B6" s="202" t="s">
        <v>23</v>
      </c>
      <c r="C6" s="203" t="s">
        <v>37</v>
      </c>
      <c r="D6" s="203" t="s">
        <v>52</v>
      </c>
      <c r="E6" s="203" t="s">
        <v>67</v>
      </c>
      <c r="F6" s="203" t="s">
        <v>83</v>
      </c>
      <c r="G6" s="203" t="s">
        <v>97</v>
      </c>
      <c r="H6" s="203" t="s">
        <v>112</v>
      </c>
      <c r="I6" s="203" t="s">
        <v>127</v>
      </c>
      <c r="J6" s="203" t="s">
        <v>141</v>
      </c>
      <c r="K6" s="203" t="s">
        <v>157</v>
      </c>
      <c r="L6" s="203" t="s">
        <v>172</v>
      </c>
      <c r="M6" s="204" t="s">
        <v>186</v>
      </c>
      <c r="N6" s="157" t="s">
        <v>314</v>
      </c>
      <c r="R6" s="192"/>
      <c r="S6" s="205" t="s">
        <v>357</v>
      </c>
      <c r="T6" s="206" t="s">
        <v>354</v>
      </c>
      <c r="U6" s="193"/>
      <c r="V6" s="194"/>
    </row>
    <row r="7" spans="1:25" ht="17" thickBot="1">
      <c r="A7" s="174" t="s">
        <v>282</v>
      </c>
      <c r="B7" s="207" t="s">
        <v>25</v>
      </c>
      <c r="C7" s="208" t="s">
        <v>534</v>
      </c>
      <c r="D7" s="208" t="s">
        <v>54</v>
      </c>
      <c r="E7" s="208" t="s">
        <v>69</v>
      </c>
      <c r="F7" s="208" t="s">
        <v>85</v>
      </c>
      <c r="G7" s="208" t="s">
        <v>99</v>
      </c>
      <c r="H7" s="208" t="s">
        <v>114</v>
      </c>
      <c r="I7" s="208" t="s">
        <v>129</v>
      </c>
      <c r="J7" s="208" t="s">
        <v>143</v>
      </c>
      <c r="K7" s="208" t="s">
        <v>159</v>
      </c>
      <c r="L7" s="208" t="s">
        <v>174</v>
      </c>
      <c r="M7" s="209" t="s">
        <v>189</v>
      </c>
      <c r="N7" s="157" t="s">
        <v>315</v>
      </c>
      <c r="R7" s="210"/>
      <c r="S7" s="205" t="s">
        <v>372</v>
      </c>
      <c r="T7" s="205" t="s">
        <v>373</v>
      </c>
      <c r="U7" s="205"/>
      <c r="V7" s="206"/>
    </row>
    <row r="8" spans="1:25">
      <c r="A8" s="174" t="s">
        <v>283</v>
      </c>
      <c r="B8" s="211" t="s">
        <v>27</v>
      </c>
      <c r="C8" s="212" t="s">
        <v>42</v>
      </c>
      <c r="D8" s="212" t="s">
        <v>56</v>
      </c>
      <c r="E8" s="212" t="s">
        <v>71</v>
      </c>
      <c r="F8" s="212" t="s">
        <v>87</v>
      </c>
      <c r="G8" s="212" t="s">
        <v>101</v>
      </c>
      <c r="H8" s="212" t="s">
        <v>116</v>
      </c>
      <c r="I8" s="212" t="s">
        <v>131</v>
      </c>
      <c r="J8" s="212" t="s">
        <v>147</v>
      </c>
      <c r="K8" s="212" t="s">
        <v>161</v>
      </c>
      <c r="L8" s="212" t="s">
        <v>176</v>
      </c>
      <c r="M8" s="213" t="s">
        <v>191</v>
      </c>
      <c r="N8" s="157" t="s">
        <v>316</v>
      </c>
    </row>
    <row r="9" spans="1:25">
      <c r="A9" s="174" t="s">
        <v>284</v>
      </c>
      <c r="B9" s="214" t="s">
        <v>29</v>
      </c>
      <c r="C9" s="215" t="s">
        <v>44</v>
      </c>
      <c r="D9" s="215" t="s">
        <v>58</v>
      </c>
      <c r="E9" s="215" t="s">
        <v>73</v>
      </c>
      <c r="F9" s="215" t="s">
        <v>89</v>
      </c>
      <c r="G9" s="215" t="s">
        <v>104</v>
      </c>
      <c r="H9" s="215" t="s">
        <v>118</v>
      </c>
      <c r="I9" s="215" t="s">
        <v>133</v>
      </c>
      <c r="J9" s="215" t="s">
        <v>149</v>
      </c>
      <c r="K9" s="215" t="s">
        <v>163</v>
      </c>
      <c r="L9" s="215" t="s">
        <v>178</v>
      </c>
      <c r="M9" s="216" t="s">
        <v>193</v>
      </c>
      <c r="N9" s="157" t="s">
        <v>317</v>
      </c>
    </row>
    <row r="10" spans="1:25" ht="17" thickBot="1">
      <c r="A10" s="174" t="s">
        <v>285</v>
      </c>
      <c r="B10" s="217"/>
      <c r="C10" s="218"/>
      <c r="D10" s="218"/>
      <c r="E10" s="218"/>
      <c r="F10" s="218"/>
      <c r="G10" s="218"/>
      <c r="H10" s="218"/>
      <c r="I10" s="218"/>
      <c r="J10" s="218"/>
      <c r="K10" s="218"/>
      <c r="L10" s="218"/>
      <c r="M10" s="219"/>
      <c r="N10" s="157"/>
    </row>
    <row r="11" spans="1:25" ht="17" thickBot="1">
      <c r="A11" s="156"/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</row>
    <row r="12" spans="1:25" ht="17" thickBot="1">
      <c r="A12" s="156"/>
      <c r="B12" s="182" t="s">
        <v>278</v>
      </c>
      <c r="C12" s="220" t="s">
        <v>279</v>
      </c>
      <c r="D12" s="182" t="s">
        <v>280</v>
      </c>
      <c r="E12" s="182" t="s">
        <v>281</v>
      </c>
      <c r="F12" s="182" t="s">
        <v>282</v>
      </c>
      <c r="G12" s="182" t="s">
        <v>283</v>
      </c>
      <c r="H12" s="182" t="s">
        <v>284</v>
      </c>
      <c r="I12" s="182" t="s">
        <v>285</v>
      </c>
      <c r="J12" s="156"/>
      <c r="K12" s="156"/>
      <c r="L12" s="156"/>
      <c r="M12" s="174" t="s">
        <v>318</v>
      </c>
      <c r="N12" s="182">
        <v>1</v>
      </c>
      <c r="O12" s="221" t="s">
        <v>374</v>
      </c>
      <c r="P12" s="222" t="s">
        <v>375</v>
      </c>
      <c r="Q12" s="223" t="str">
        <f>Y2 &amp;" pools (+error)"</f>
        <v>7 pools (+error)</v>
      </c>
    </row>
    <row r="13" spans="1:25" ht="17" thickBot="1">
      <c r="A13" s="224">
        <v>1</v>
      </c>
      <c r="B13" s="225" t="s">
        <v>386</v>
      </c>
      <c r="C13" s="226" t="s">
        <v>387</v>
      </c>
      <c r="D13" s="227" t="s">
        <v>388</v>
      </c>
      <c r="E13" s="228" t="s">
        <v>389</v>
      </c>
      <c r="F13" s="229" t="s">
        <v>390</v>
      </c>
      <c r="G13" s="230" t="s">
        <v>391</v>
      </c>
      <c r="H13" s="231" t="s">
        <v>392</v>
      </c>
      <c r="I13" s="232"/>
      <c r="O13" s="168" t="s">
        <v>376</v>
      </c>
      <c r="P13" s="233">
        <v>1</v>
      </c>
      <c r="Q13" s="234">
        <f t="shared" ref="Q13:Q19" si="0">P13*$Y$2*1.1</f>
        <v>7.7000000000000011</v>
      </c>
    </row>
    <row r="14" spans="1:25" ht="18">
      <c r="O14" s="235" t="s">
        <v>377</v>
      </c>
      <c r="P14" s="236">
        <v>14.4</v>
      </c>
      <c r="Q14" s="237">
        <f t="shared" si="0"/>
        <v>110.88000000000001</v>
      </c>
    </row>
    <row r="15" spans="1:25">
      <c r="O15" s="235" t="s">
        <v>378</v>
      </c>
      <c r="P15" s="236">
        <v>1</v>
      </c>
      <c r="Q15" s="237">
        <f t="shared" si="0"/>
        <v>7.7000000000000011</v>
      </c>
    </row>
    <row r="16" spans="1:25">
      <c r="O16" s="235" t="s">
        <v>379</v>
      </c>
      <c r="P16" s="236">
        <v>1</v>
      </c>
      <c r="Q16" s="237">
        <f t="shared" si="0"/>
        <v>7.7000000000000011</v>
      </c>
    </row>
    <row r="17" spans="10:17">
      <c r="O17" s="235" t="s">
        <v>380</v>
      </c>
      <c r="P17" s="236">
        <v>0.6</v>
      </c>
      <c r="Q17" s="237">
        <f t="shared" si="0"/>
        <v>4.620000000000001</v>
      </c>
    </row>
    <row r="18" spans="10:17">
      <c r="O18" s="235" t="s">
        <v>381</v>
      </c>
      <c r="P18" s="236">
        <v>5</v>
      </c>
      <c r="Q18" s="237">
        <f t="shared" si="0"/>
        <v>38.5</v>
      </c>
    </row>
    <row r="19" spans="10:17" ht="17" thickBot="1">
      <c r="O19" s="238" t="s">
        <v>382</v>
      </c>
      <c r="P19" s="239">
        <v>1</v>
      </c>
      <c r="Q19" s="240">
        <f t="shared" si="0"/>
        <v>7.7000000000000011</v>
      </c>
    </row>
    <row r="20" spans="10:17" ht="17" thickBot="1">
      <c r="O20" s="241" t="s">
        <v>330</v>
      </c>
      <c r="P20" s="242">
        <f>SUM(P13:P19)</f>
        <v>24</v>
      </c>
      <c r="Q20" s="243">
        <f>SUM(Q13:Q19)</f>
        <v>184.8</v>
      </c>
    </row>
    <row r="22" spans="10:17" ht="80" customHeight="1">
      <c r="O22" s="244" t="s">
        <v>383</v>
      </c>
      <c r="P22" s="245">
        <v>6</v>
      </c>
    </row>
    <row r="23" spans="10:17" ht="64" customHeight="1">
      <c r="J23" s="367" t="s">
        <v>384</v>
      </c>
      <c r="K23" s="367"/>
      <c r="L23" s="367"/>
      <c r="M23" s="367"/>
      <c r="N23" s="367"/>
      <c r="O23" s="244" t="s">
        <v>385</v>
      </c>
      <c r="P23" s="245">
        <v>20</v>
      </c>
    </row>
  </sheetData>
  <mergeCells count="1">
    <mergeCell ref="J23:N23"/>
  </mergeCells>
  <pageMargins left="0.7" right="0.7" top="0.75" bottom="0.75" header="0.3" footer="0.3"/>
  <pageSetup scale="40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FD4B-AE24-184B-AAC1-D2B413E1F59F}">
  <sheetPr>
    <pageSetUpPr fitToPage="1"/>
  </sheetPr>
  <dimension ref="A1:Y23"/>
  <sheetViews>
    <sheetView workbookViewId="0">
      <selection activeCell="B1" sqref="B1"/>
    </sheetView>
  </sheetViews>
  <sheetFormatPr baseColWidth="10" defaultRowHeight="16"/>
  <cols>
    <col min="1" max="1" width="2.140625" bestFit="1" customWidth="1"/>
    <col min="2" max="6" width="8.140625" bestFit="1" customWidth="1"/>
    <col min="7" max="7" width="8.7109375" bestFit="1" customWidth="1"/>
    <col min="8" max="8" width="8.140625" bestFit="1" customWidth="1"/>
    <col min="9" max="11" width="8.140625" customWidth="1"/>
    <col min="12" max="13" width="8.7109375" bestFit="1" customWidth="1"/>
    <col min="14" max="14" width="9.140625" bestFit="1" customWidth="1"/>
    <col min="15" max="15" width="15.85546875" customWidth="1"/>
    <col min="16" max="16" width="7.5703125" bestFit="1" customWidth="1"/>
    <col min="17" max="17" width="13.5703125" bestFit="1" customWidth="1"/>
    <col min="18" max="18" width="1" customWidth="1"/>
    <col min="19" max="19" width="10.42578125" bestFit="1" customWidth="1"/>
    <col min="20" max="20" width="5.28515625" bestFit="1" customWidth="1"/>
    <col min="21" max="21" width="1.140625" customWidth="1"/>
    <col min="22" max="22" width="4.42578125" bestFit="1" customWidth="1"/>
    <col min="23" max="23" width="2.85546875" customWidth="1"/>
    <col min="24" max="24" width="7" bestFit="1" customWidth="1"/>
    <col min="25" max="25" width="2" bestFit="1" customWidth="1"/>
  </cols>
  <sheetData>
    <row r="1" spans="1:25" ht="17" thickBot="1">
      <c r="A1" s="181"/>
      <c r="B1" s="157" t="s">
        <v>296</v>
      </c>
      <c r="C1" s="157" t="s">
        <v>297</v>
      </c>
      <c r="D1" s="157" t="s">
        <v>298</v>
      </c>
      <c r="E1" s="157" t="s">
        <v>299</v>
      </c>
      <c r="F1" s="157" t="s">
        <v>300</v>
      </c>
      <c r="G1" s="157" t="s">
        <v>301</v>
      </c>
      <c r="H1" s="157" t="s">
        <v>302</v>
      </c>
      <c r="I1" s="157" t="s">
        <v>303</v>
      </c>
      <c r="J1" s="157" t="s">
        <v>304</v>
      </c>
      <c r="K1" s="157" t="s">
        <v>305</v>
      </c>
      <c r="L1" s="157" t="s">
        <v>306</v>
      </c>
      <c r="M1" s="157" t="s">
        <v>307</v>
      </c>
      <c r="N1" s="156"/>
    </row>
    <row r="2" spans="1:25" ht="17" thickBot="1">
      <c r="A2" s="156"/>
      <c r="B2" s="182">
        <v>1</v>
      </c>
      <c r="C2" s="182">
        <v>2</v>
      </c>
      <c r="D2" s="182">
        <v>3</v>
      </c>
      <c r="E2" s="182">
        <v>4</v>
      </c>
      <c r="F2" s="182">
        <v>5</v>
      </c>
      <c r="G2" s="182">
        <v>6</v>
      </c>
      <c r="H2" s="182">
        <v>7</v>
      </c>
      <c r="I2" s="182">
        <v>8</v>
      </c>
      <c r="J2" s="182">
        <v>9</v>
      </c>
      <c r="K2" s="182">
        <v>10</v>
      </c>
      <c r="L2" s="182">
        <v>11</v>
      </c>
      <c r="M2" s="182">
        <v>12</v>
      </c>
      <c r="N2" s="176"/>
      <c r="R2" s="183"/>
      <c r="S2" s="184" t="s">
        <v>365</v>
      </c>
      <c r="T2" s="185"/>
      <c r="U2" s="185"/>
      <c r="V2" s="186"/>
      <c r="X2" s="187" t="s">
        <v>366</v>
      </c>
      <c r="Y2" s="175">
        <f>COUNTIF(B3:B10,"*")</f>
        <v>4</v>
      </c>
    </row>
    <row r="3" spans="1:25" ht="17" thickBot="1">
      <c r="A3" s="174" t="s">
        <v>278</v>
      </c>
      <c r="B3" s="188" t="s">
        <v>195</v>
      </c>
      <c r="C3" s="189" t="s">
        <v>203</v>
      </c>
      <c r="D3" s="190" t="s">
        <v>213</v>
      </c>
      <c r="E3" s="189" t="s">
        <v>221</v>
      </c>
      <c r="F3" s="189" t="s">
        <v>229</v>
      </c>
      <c r="G3" s="189" t="s">
        <v>238</v>
      </c>
      <c r="H3" s="189" t="s">
        <v>246</v>
      </c>
      <c r="I3" s="189" t="s">
        <v>253</v>
      </c>
      <c r="J3" s="189" t="s">
        <v>259</v>
      </c>
      <c r="K3" s="189" t="s">
        <v>265</v>
      </c>
      <c r="L3" s="189" t="s">
        <v>532</v>
      </c>
      <c r="M3" s="191" t="s">
        <v>536</v>
      </c>
      <c r="N3" s="157" t="s">
        <v>308</v>
      </c>
      <c r="R3" s="192"/>
      <c r="S3" s="193" t="s">
        <v>367</v>
      </c>
      <c r="T3" s="193" t="s">
        <v>354</v>
      </c>
      <c r="U3" s="193"/>
      <c r="V3" s="194"/>
    </row>
    <row r="4" spans="1:25">
      <c r="A4" s="174" t="s">
        <v>279</v>
      </c>
      <c r="B4" s="195" t="s">
        <v>197</v>
      </c>
      <c r="C4" s="196" t="s">
        <v>205</v>
      </c>
      <c r="D4" s="196" t="s">
        <v>215</v>
      </c>
      <c r="E4" s="196" t="s">
        <v>223</v>
      </c>
      <c r="F4" s="196" t="s">
        <v>232</v>
      </c>
      <c r="G4" s="196" t="s">
        <v>240</v>
      </c>
      <c r="H4" s="196" t="s">
        <v>248</v>
      </c>
      <c r="I4" s="196" t="s">
        <v>255</v>
      </c>
      <c r="J4" s="196" t="s">
        <v>261</v>
      </c>
      <c r="K4" s="196" t="s">
        <v>267</v>
      </c>
      <c r="L4" s="196" t="s">
        <v>533</v>
      </c>
      <c r="M4" s="197" t="s">
        <v>538</v>
      </c>
      <c r="N4" s="157" t="s">
        <v>310</v>
      </c>
      <c r="R4" s="192"/>
      <c r="S4" s="185" t="s">
        <v>349</v>
      </c>
      <c r="T4" s="186" t="s">
        <v>368</v>
      </c>
      <c r="U4" s="193"/>
      <c r="V4" s="194"/>
    </row>
    <row r="5" spans="1:25">
      <c r="A5" s="174" t="s">
        <v>280</v>
      </c>
      <c r="B5" s="198" t="s">
        <v>199</v>
      </c>
      <c r="C5" s="199" t="s">
        <v>207</v>
      </c>
      <c r="D5" s="199" t="s">
        <v>217</v>
      </c>
      <c r="E5" s="199" t="s">
        <v>225</v>
      </c>
      <c r="F5" s="199" t="s">
        <v>234</v>
      </c>
      <c r="G5" s="199" t="s">
        <v>242</v>
      </c>
      <c r="H5" s="199" t="s">
        <v>250</v>
      </c>
      <c r="I5" s="199" t="s">
        <v>257</v>
      </c>
      <c r="J5" s="199" t="s">
        <v>263</v>
      </c>
      <c r="K5" s="199" t="s">
        <v>269</v>
      </c>
      <c r="L5" s="199" t="s">
        <v>535</v>
      </c>
      <c r="M5" s="200" t="s">
        <v>539</v>
      </c>
      <c r="N5" s="157" t="s">
        <v>312</v>
      </c>
      <c r="R5" s="192"/>
      <c r="S5" s="193" t="s">
        <v>369</v>
      </c>
      <c r="T5" s="194" t="s">
        <v>370</v>
      </c>
      <c r="U5" s="193"/>
      <c r="V5" s="201" t="s">
        <v>371</v>
      </c>
    </row>
    <row r="6" spans="1:25" ht="17" thickBot="1">
      <c r="A6" s="174" t="s">
        <v>281</v>
      </c>
      <c r="B6" s="202" t="s">
        <v>201</v>
      </c>
      <c r="C6" s="203" t="s">
        <v>211</v>
      </c>
      <c r="D6" s="203" t="s">
        <v>219</v>
      </c>
      <c r="E6" s="203" t="s">
        <v>227</v>
      </c>
      <c r="F6" s="203" t="s">
        <v>236</v>
      </c>
      <c r="G6" s="203" t="s">
        <v>540</v>
      </c>
      <c r="H6" s="272"/>
      <c r="I6" s="272"/>
      <c r="J6" s="272"/>
      <c r="K6" s="272"/>
      <c r="L6" s="272"/>
      <c r="M6" s="273"/>
      <c r="N6" s="157" t="s">
        <v>314</v>
      </c>
      <c r="R6" s="192"/>
      <c r="S6" s="205" t="s">
        <v>357</v>
      </c>
      <c r="T6" s="206" t="s">
        <v>354</v>
      </c>
      <c r="U6" s="193"/>
      <c r="V6" s="194"/>
    </row>
    <row r="7" spans="1:25" ht="17" thickBot="1">
      <c r="A7" s="174" t="s">
        <v>282</v>
      </c>
      <c r="B7" s="246"/>
      <c r="C7" s="247"/>
      <c r="D7" s="247"/>
      <c r="E7" s="247"/>
      <c r="F7" s="247"/>
      <c r="G7" s="247"/>
      <c r="H7" s="247"/>
      <c r="I7" s="247"/>
      <c r="J7" s="247"/>
      <c r="K7" s="247"/>
      <c r="L7" s="247"/>
      <c r="M7" s="248"/>
      <c r="N7" s="157"/>
      <c r="R7" s="210"/>
      <c r="S7" s="205" t="s">
        <v>372</v>
      </c>
      <c r="T7" s="205" t="s">
        <v>373</v>
      </c>
      <c r="U7" s="205"/>
      <c r="V7" s="206"/>
    </row>
    <row r="8" spans="1:25">
      <c r="A8" s="174" t="s">
        <v>283</v>
      </c>
      <c r="B8" s="249"/>
      <c r="C8" s="250"/>
      <c r="D8" s="250"/>
      <c r="E8" s="250"/>
      <c r="F8" s="250"/>
      <c r="G8" s="250"/>
      <c r="H8" s="250"/>
      <c r="I8" s="250"/>
      <c r="J8" s="250"/>
      <c r="K8" s="250"/>
      <c r="L8" s="250"/>
      <c r="M8" s="251"/>
      <c r="N8" s="157"/>
    </row>
    <row r="9" spans="1:25">
      <c r="A9" s="174" t="s">
        <v>284</v>
      </c>
      <c r="B9" s="252"/>
      <c r="C9" s="253"/>
      <c r="D9" s="253"/>
      <c r="E9" s="253"/>
      <c r="F9" s="253"/>
      <c r="G9" s="253"/>
      <c r="H9" s="253"/>
      <c r="I9" s="253"/>
      <c r="J9" s="253"/>
      <c r="K9" s="253"/>
      <c r="L9" s="253"/>
      <c r="M9" s="254"/>
      <c r="N9" s="157"/>
    </row>
    <row r="10" spans="1:25" ht="17" thickBot="1">
      <c r="A10" s="174" t="s">
        <v>285</v>
      </c>
      <c r="B10" s="269"/>
      <c r="C10" s="270"/>
      <c r="D10" s="270"/>
      <c r="E10" s="270"/>
      <c r="F10" s="270"/>
      <c r="G10" s="270"/>
      <c r="H10" s="270"/>
      <c r="I10" s="270"/>
      <c r="J10" s="270"/>
      <c r="K10" s="270"/>
      <c r="L10" s="270"/>
      <c r="M10" s="271"/>
      <c r="N10" s="157"/>
    </row>
    <row r="11" spans="1:25" ht="17" thickBot="1">
      <c r="A11" s="156"/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</row>
    <row r="12" spans="1:25" ht="17" thickBot="1">
      <c r="A12" s="156"/>
      <c r="B12" s="182" t="s">
        <v>278</v>
      </c>
      <c r="C12" s="220" t="s">
        <v>279</v>
      </c>
      <c r="D12" s="182" t="s">
        <v>280</v>
      </c>
      <c r="E12" s="182" t="s">
        <v>281</v>
      </c>
      <c r="F12" s="182" t="s">
        <v>282</v>
      </c>
      <c r="G12" s="182" t="s">
        <v>283</v>
      </c>
      <c r="H12" s="182" t="s">
        <v>284</v>
      </c>
      <c r="I12" s="182" t="s">
        <v>285</v>
      </c>
      <c r="J12" s="156"/>
      <c r="K12" s="156"/>
      <c r="L12" s="156"/>
      <c r="M12" s="174" t="s">
        <v>318</v>
      </c>
      <c r="N12" s="182">
        <v>2</v>
      </c>
      <c r="O12" s="221" t="s">
        <v>374</v>
      </c>
      <c r="P12" s="222" t="s">
        <v>375</v>
      </c>
      <c r="Q12" s="223" t="str">
        <f>Y2 &amp;" pools (+error)"</f>
        <v>4 pools (+error)</v>
      </c>
    </row>
    <row r="13" spans="1:25" ht="17" thickBot="1">
      <c r="A13" s="224">
        <v>1</v>
      </c>
      <c r="B13" s="225" t="s">
        <v>395</v>
      </c>
      <c r="C13" s="226" t="s">
        <v>396</v>
      </c>
      <c r="D13" s="227" t="s">
        <v>397</v>
      </c>
      <c r="E13" s="228" t="s">
        <v>398</v>
      </c>
      <c r="F13" s="265"/>
      <c r="G13" s="266"/>
      <c r="H13" s="267"/>
      <c r="I13" s="268"/>
      <c r="O13" s="168" t="s">
        <v>376</v>
      </c>
      <c r="P13" s="233">
        <v>1</v>
      </c>
      <c r="Q13" s="234">
        <f t="shared" ref="Q13:Q19" si="0">P13*$Y$2*1.1</f>
        <v>4.4000000000000004</v>
      </c>
    </row>
    <row r="14" spans="1:25" ht="18">
      <c r="O14" s="235" t="s">
        <v>377</v>
      </c>
      <c r="P14" s="236">
        <v>14.4</v>
      </c>
      <c r="Q14" s="237">
        <f>P14*$Y$2*1.1</f>
        <v>63.360000000000007</v>
      </c>
    </row>
    <row r="15" spans="1:25">
      <c r="O15" s="235" t="s">
        <v>378</v>
      </c>
      <c r="P15" s="236">
        <v>1</v>
      </c>
      <c r="Q15" s="237">
        <f t="shared" si="0"/>
        <v>4.4000000000000004</v>
      </c>
    </row>
    <row r="16" spans="1:25">
      <c r="O16" s="235" t="s">
        <v>379</v>
      </c>
      <c r="P16" s="236">
        <v>1</v>
      </c>
      <c r="Q16" s="237">
        <f t="shared" si="0"/>
        <v>4.4000000000000004</v>
      </c>
    </row>
    <row r="17" spans="10:17">
      <c r="O17" s="235" t="s">
        <v>380</v>
      </c>
      <c r="P17" s="236">
        <v>0.6</v>
      </c>
      <c r="Q17" s="237">
        <f t="shared" si="0"/>
        <v>2.64</v>
      </c>
    </row>
    <row r="18" spans="10:17">
      <c r="O18" s="235" t="s">
        <v>381</v>
      </c>
      <c r="P18" s="236">
        <v>5</v>
      </c>
      <c r="Q18" s="237">
        <f t="shared" si="0"/>
        <v>22</v>
      </c>
    </row>
    <row r="19" spans="10:17" ht="17" thickBot="1">
      <c r="O19" s="238" t="s">
        <v>382</v>
      </c>
      <c r="P19" s="239">
        <v>1</v>
      </c>
      <c r="Q19" s="240">
        <f t="shared" si="0"/>
        <v>4.4000000000000004</v>
      </c>
    </row>
    <row r="20" spans="10:17" ht="17" thickBot="1">
      <c r="O20" s="241" t="s">
        <v>330</v>
      </c>
      <c r="P20" s="242">
        <f>SUM(P13:P19)</f>
        <v>24</v>
      </c>
      <c r="Q20" s="243">
        <f>SUM(Q13:Q19)</f>
        <v>105.60000000000002</v>
      </c>
    </row>
    <row r="22" spans="10:17" ht="80" customHeight="1">
      <c r="O22" s="244" t="s">
        <v>383</v>
      </c>
      <c r="P22" s="245">
        <v>6</v>
      </c>
    </row>
    <row r="23" spans="10:17" ht="64" customHeight="1">
      <c r="J23" s="367" t="s">
        <v>384</v>
      </c>
      <c r="K23" s="367"/>
      <c r="L23" s="367"/>
      <c r="M23" s="367"/>
      <c r="N23" s="367"/>
      <c r="O23" s="244" t="s">
        <v>385</v>
      </c>
      <c r="P23" s="245">
        <v>20</v>
      </c>
    </row>
  </sheetData>
  <mergeCells count="1">
    <mergeCell ref="J23:N23"/>
  </mergeCells>
  <phoneticPr fontId="25" type="noConversion"/>
  <pageMargins left="0.7" right="0.7" top="0.75" bottom="0.75" header="0.3" footer="0.3"/>
  <pageSetup scale="40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E6B7-8363-EE40-953F-5C65D696CC75}">
  <sheetPr>
    <pageSetUpPr fitToPage="1"/>
  </sheetPr>
  <dimension ref="A1:T5"/>
  <sheetViews>
    <sheetView workbookViewId="0">
      <selection activeCell="T38" sqref="T38"/>
    </sheetView>
  </sheetViews>
  <sheetFormatPr baseColWidth="10" defaultRowHeight="16"/>
  <cols>
    <col min="1" max="1" width="6" customWidth="1"/>
    <col min="2" max="2" width="8.28515625" customWidth="1"/>
    <col min="3" max="8" width="8.28515625" bestFit="1" customWidth="1"/>
    <col min="9" max="9" width="6" customWidth="1"/>
    <col min="10" max="13" width="8.28515625" bestFit="1" customWidth="1"/>
    <col min="14" max="20" width="6" customWidth="1"/>
  </cols>
  <sheetData>
    <row r="1" spans="1:20">
      <c r="A1" s="224" t="s">
        <v>393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</row>
    <row r="2" spans="1:20" ht="17" thickBot="1">
      <c r="A2" s="255">
        <v>1</v>
      </c>
      <c r="B2" s="255">
        <v>2</v>
      </c>
      <c r="C2" s="255">
        <v>3</v>
      </c>
      <c r="D2" s="255">
        <v>4</v>
      </c>
      <c r="E2" s="255">
        <v>5</v>
      </c>
      <c r="F2" s="255">
        <v>6</v>
      </c>
      <c r="G2" s="255">
        <v>7</v>
      </c>
      <c r="H2" s="255">
        <v>8</v>
      </c>
      <c r="I2" s="255">
        <v>9</v>
      </c>
      <c r="J2" s="255">
        <v>10</v>
      </c>
      <c r="K2" s="255">
        <v>11</v>
      </c>
      <c r="L2" s="255">
        <v>12</v>
      </c>
      <c r="M2" s="255">
        <v>13</v>
      </c>
      <c r="N2" s="255">
        <v>14</v>
      </c>
      <c r="O2" s="255">
        <v>15</v>
      </c>
      <c r="P2" s="255">
        <v>16</v>
      </c>
      <c r="Q2" s="255">
        <v>17</v>
      </c>
      <c r="R2" s="255">
        <v>18</v>
      </c>
      <c r="S2" s="255">
        <v>19</v>
      </c>
      <c r="T2" s="255">
        <v>20</v>
      </c>
    </row>
    <row r="3" spans="1:20" ht="17" thickBot="1">
      <c r="A3" s="256" t="s">
        <v>394</v>
      </c>
      <c r="B3" s="257" t="s">
        <v>386</v>
      </c>
      <c r="C3" s="258" t="s">
        <v>387</v>
      </c>
      <c r="D3" s="259" t="s">
        <v>388</v>
      </c>
      <c r="E3" s="260" t="s">
        <v>389</v>
      </c>
      <c r="F3" s="261" t="s">
        <v>390</v>
      </c>
      <c r="G3" s="262" t="s">
        <v>391</v>
      </c>
      <c r="H3" s="263" t="s">
        <v>392</v>
      </c>
      <c r="I3" s="256" t="s">
        <v>394</v>
      </c>
      <c r="J3" s="257" t="s">
        <v>395</v>
      </c>
      <c r="K3" s="258" t="s">
        <v>396</v>
      </c>
      <c r="L3" s="259" t="s">
        <v>397</v>
      </c>
      <c r="M3" s="260" t="s">
        <v>398</v>
      </c>
      <c r="N3" s="256" t="s">
        <v>394</v>
      </c>
      <c r="O3" s="264"/>
      <c r="P3" s="264"/>
      <c r="Q3" s="264"/>
      <c r="R3" s="264"/>
      <c r="S3" s="264"/>
      <c r="T3" s="264"/>
    </row>
    <row r="4" spans="1:20" ht="17" thickBot="1"/>
    <row r="5" spans="1:20" ht="17" thickBot="1">
      <c r="A5" s="362"/>
      <c r="B5" s="363"/>
      <c r="C5" s="363"/>
      <c r="D5" s="363"/>
      <c r="E5" s="363"/>
      <c r="F5" s="363"/>
      <c r="G5" s="363"/>
      <c r="H5" s="363"/>
      <c r="I5" s="363"/>
      <c r="J5" s="363"/>
      <c r="K5" s="363"/>
      <c r="L5" s="363"/>
      <c r="M5" s="363"/>
      <c r="N5" s="363"/>
      <c r="O5" s="363"/>
      <c r="P5" s="363"/>
      <c r="Q5" s="363"/>
      <c r="R5" s="363"/>
      <c r="S5" s="363"/>
      <c r="T5" s="364"/>
    </row>
  </sheetData>
  <pageMargins left="0.7" right="0.7" top="0.75" bottom="0.75" header="0.3" footer="0.3"/>
  <pageSetup scale="50" orientation="portrait" horizontalDpi="0" verticalDpi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D91A-3B52-384A-9D54-74D5919F78E7}">
  <dimension ref="A1:D16"/>
  <sheetViews>
    <sheetView tabSelected="1" workbookViewId="0">
      <selection activeCell="F8" sqref="F8"/>
    </sheetView>
  </sheetViews>
  <sheetFormatPr baseColWidth="10" defaultRowHeight="16"/>
  <cols>
    <col min="2" max="2" width="14.7109375" customWidth="1"/>
    <col min="3" max="3" width="7.42578125" bestFit="1" customWidth="1"/>
    <col min="7" max="7" width="5" bestFit="1" customWidth="1"/>
  </cols>
  <sheetData>
    <row r="1" spans="1:4">
      <c r="A1" s="156" t="s">
        <v>658</v>
      </c>
      <c r="B1" s="156"/>
      <c r="C1" s="377">
        <v>25</v>
      </c>
      <c r="D1" s="377" t="s">
        <v>654</v>
      </c>
    </row>
    <row r="2" spans="1:4">
      <c r="A2" s="156" t="s">
        <v>399</v>
      </c>
      <c r="B2" s="156"/>
      <c r="C2" s="156"/>
      <c r="D2" s="156"/>
    </row>
    <row r="3" spans="1:4">
      <c r="A3" s="156" t="s">
        <v>400</v>
      </c>
      <c r="B3" s="156"/>
      <c r="C3" s="156"/>
      <c r="D3" s="156"/>
    </row>
    <row r="4" spans="1:4">
      <c r="A4" s="156" t="s">
        <v>401</v>
      </c>
      <c r="B4" s="156"/>
      <c r="C4" s="156"/>
      <c r="D4" s="156"/>
    </row>
    <row r="5" spans="1:4">
      <c r="A5" s="156"/>
      <c r="B5" s="156"/>
      <c r="C5" s="156"/>
      <c r="D5" s="156"/>
    </row>
    <row r="6" spans="1:4">
      <c r="A6" s="187" t="s">
        <v>651</v>
      </c>
      <c r="B6">
        <f>C1*(COUNTIF(gel!A3:T5,"*")-COUNTIF(gel!A3:T5,"L"))</f>
        <v>275</v>
      </c>
      <c r="C6" t="s">
        <v>654</v>
      </c>
      <c r="D6" s="156"/>
    </row>
    <row r="7" spans="1:4">
      <c r="A7" s="187" t="s">
        <v>652</v>
      </c>
      <c r="B7">
        <f>B6*5</f>
        <v>1375</v>
      </c>
      <c r="C7" t="s">
        <v>654</v>
      </c>
      <c r="D7" s="156"/>
    </row>
    <row r="8" spans="1:4">
      <c r="A8" s="187" t="s">
        <v>653</v>
      </c>
      <c r="B8">
        <f>SUM(B6:B7)</f>
        <v>1650</v>
      </c>
      <c r="C8" t="s">
        <v>654</v>
      </c>
      <c r="D8" s="156"/>
    </row>
    <row r="9" spans="1:4">
      <c r="A9" s="156"/>
      <c r="B9" s="156"/>
      <c r="C9" s="156"/>
      <c r="D9" s="156"/>
    </row>
    <row r="10" spans="1:4">
      <c r="A10" s="157" t="s">
        <v>402</v>
      </c>
      <c r="B10" s="156"/>
      <c r="C10" s="156"/>
      <c r="D10" s="156"/>
    </row>
    <row r="11" spans="1:4">
      <c r="A11" s="174" t="s">
        <v>276</v>
      </c>
      <c r="B11" s="156"/>
      <c r="C11" s="156"/>
      <c r="D11" s="156"/>
    </row>
    <row r="12" spans="1:4">
      <c r="A12" s="181">
        <v>74.8</v>
      </c>
      <c r="B12" s="156"/>
      <c r="C12" s="174" t="s">
        <v>403</v>
      </c>
      <c r="D12" s="376">
        <f>(A12/(660*180))*10^6</f>
        <v>629.62962962962956</v>
      </c>
    </row>
    <row r="13" spans="1:4">
      <c r="A13" s="156"/>
      <c r="B13" s="156"/>
      <c r="C13" s="156"/>
      <c r="D13" s="156"/>
    </row>
    <row r="14" spans="1:4">
      <c r="A14" s="157" t="s">
        <v>404</v>
      </c>
      <c r="B14" s="156"/>
      <c r="C14" s="156"/>
      <c r="D14" s="156"/>
    </row>
    <row r="15" spans="1:4">
      <c r="A15" s="174" t="s">
        <v>276</v>
      </c>
      <c r="B15" s="174" t="s">
        <v>270</v>
      </c>
      <c r="C15" s="174" t="s">
        <v>271</v>
      </c>
      <c r="D15" s="156"/>
    </row>
    <row r="16" spans="1:4">
      <c r="A16" s="156">
        <v>224</v>
      </c>
      <c r="B16" s="156">
        <v>1.8</v>
      </c>
      <c r="C16" s="156">
        <v>2.1800000000000002</v>
      </c>
      <c r="D16" s="156"/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9189-EE7A-6941-9BD1-E26CB2495346}">
  <dimension ref="A1:I21"/>
  <sheetViews>
    <sheetView workbookViewId="0">
      <selection activeCell="D18" sqref="D18:E18"/>
    </sheetView>
  </sheetViews>
  <sheetFormatPr baseColWidth="10" defaultRowHeight="16"/>
  <sheetData>
    <row r="1" spans="1:9">
      <c r="A1" s="224" t="s">
        <v>405</v>
      </c>
      <c r="B1" s="224" t="s">
        <v>406</v>
      </c>
      <c r="C1" s="224" t="s">
        <v>407</v>
      </c>
      <c r="D1" s="224"/>
    </row>
    <row r="2" spans="1:9" ht="17">
      <c r="A2" t="s">
        <v>427</v>
      </c>
      <c r="B2" t="str" cm="1">
        <f t="array" ref="B2">[1]!revcom(F2)</f>
        <v>GAGTGG</v>
      </c>
      <c r="C2" t="str">
        <f>H2</f>
        <v>ATCACG</v>
      </c>
      <c r="E2" t="s">
        <v>408</v>
      </c>
      <c r="F2" t="s">
        <v>409</v>
      </c>
      <c r="G2" s="274" t="s">
        <v>410</v>
      </c>
      <c r="H2" s="274" t="s">
        <v>411</v>
      </c>
      <c r="I2" s="277"/>
    </row>
    <row r="3" spans="1:9" ht="17">
      <c r="A3" t="s">
        <v>428</v>
      </c>
      <c r="B3" t="str" cm="1">
        <f t="array" ref="B3">[1]!revcom(F3)</f>
        <v>GGTAGC</v>
      </c>
      <c r="C3" t="str">
        <f t="shared" ref="C3:C12" si="0">H3</f>
        <v>ATCACG</v>
      </c>
      <c r="E3" t="s">
        <v>412</v>
      </c>
      <c r="F3" t="s">
        <v>413</v>
      </c>
      <c r="G3" s="274" t="s">
        <v>410</v>
      </c>
      <c r="H3" s="274" t="s">
        <v>411</v>
      </c>
      <c r="I3" s="277"/>
    </row>
    <row r="4" spans="1:9">
      <c r="A4" t="s">
        <v>429</v>
      </c>
      <c r="B4" t="str" cm="1">
        <f t="array" ref="B4">[1]!revcom(F4)</f>
        <v>ACTGAT</v>
      </c>
      <c r="C4" t="str">
        <f t="shared" si="0"/>
        <v>ATCACG</v>
      </c>
      <c r="E4" t="s">
        <v>414</v>
      </c>
      <c r="F4" t="s">
        <v>415</v>
      </c>
      <c r="G4" s="274" t="s">
        <v>410</v>
      </c>
      <c r="H4" s="274" t="s">
        <v>411</v>
      </c>
    </row>
    <row r="5" spans="1:9">
      <c r="A5" t="s">
        <v>430</v>
      </c>
      <c r="B5" t="str" cm="1">
        <f t="array" ref="B5">[1]!revcom(F5)</f>
        <v>ATGAGC</v>
      </c>
      <c r="C5" t="str">
        <f t="shared" si="0"/>
        <v>ATCACG</v>
      </c>
      <c r="E5" t="s">
        <v>416</v>
      </c>
      <c r="F5" t="s">
        <v>417</v>
      </c>
      <c r="G5" s="274" t="s">
        <v>410</v>
      </c>
      <c r="H5" s="274" t="s">
        <v>411</v>
      </c>
    </row>
    <row r="6" spans="1:9">
      <c r="A6" t="s">
        <v>431</v>
      </c>
      <c r="B6" t="str" cm="1">
        <f t="array" ref="B6">[1]!revcom(F6)</f>
        <v>CAAAAG</v>
      </c>
      <c r="C6" t="str">
        <f t="shared" si="0"/>
        <v>ATCACG</v>
      </c>
      <c r="E6" t="s">
        <v>418</v>
      </c>
      <c r="F6" t="s">
        <v>419</v>
      </c>
      <c r="G6" s="274" t="s">
        <v>410</v>
      </c>
      <c r="H6" s="274" t="s">
        <v>411</v>
      </c>
    </row>
    <row r="7" spans="1:9">
      <c r="A7" t="s">
        <v>432</v>
      </c>
      <c r="B7" t="str" cm="1">
        <f t="array" ref="B7">[1]!revcom(F7)</f>
        <v>CAACTA</v>
      </c>
      <c r="C7" t="str">
        <f t="shared" si="0"/>
        <v>ATCACG</v>
      </c>
      <c r="E7" t="s">
        <v>420</v>
      </c>
      <c r="F7" t="s">
        <v>421</v>
      </c>
      <c r="G7" s="274" t="s">
        <v>410</v>
      </c>
      <c r="H7" s="274" t="s">
        <v>411</v>
      </c>
    </row>
    <row r="8" spans="1:9">
      <c r="A8" t="s">
        <v>433</v>
      </c>
      <c r="B8" t="str" cm="1">
        <f t="array" ref="B8">[1]!revcom(F8)</f>
        <v>CACCGG</v>
      </c>
      <c r="C8" t="str">
        <f t="shared" si="0"/>
        <v>ATCACG</v>
      </c>
      <c r="E8" t="s">
        <v>422</v>
      </c>
      <c r="F8" t="s">
        <v>423</v>
      </c>
      <c r="G8" s="274" t="s">
        <v>410</v>
      </c>
      <c r="H8" s="274" t="s">
        <v>411</v>
      </c>
    </row>
    <row r="9" spans="1:9">
      <c r="A9" t="s">
        <v>434</v>
      </c>
      <c r="B9" t="str" cm="1">
        <f t="array" ref="B9">[1]!revcom(F9)</f>
        <v>GAGTGG</v>
      </c>
      <c r="C9" t="str">
        <f t="shared" si="0"/>
        <v>ACTTGA</v>
      </c>
      <c r="E9" t="s">
        <v>408</v>
      </c>
      <c r="F9" t="s">
        <v>409</v>
      </c>
      <c r="G9" s="274" t="s">
        <v>424</v>
      </c>
      <c r="H9" s="274" t="s">
        <v>425</v>
      </c>
    </row>
    <row r="10" spans="1:9">
      <c r="A10" t="s">
        <v>435</v>
      </c>
      <c r="B10" t="str" cm="1">
        <f t="array" ref="B10">[1]!revcom(F10)</f>
        <v>GGTAGC</v>
      </c>
      <c r="C10" t="str">
        <f t="shared" si="0"/>
        <v>ACTTGA</v>
      </c>
      <c r="E10" t="s">
        <v>412</v>
      </c>
      <c r="F10" t="s">
        <v>413</v>
      </c>
      <c r="G10" s="274" t="s">
        <v>424</v>
      </c>
      <c r="H10" s="274" t="s">
        <v>425</v>
      </c>
    </row>
    <row r="11" spans="1:9">
      <c r="A11" t="s">
        <v>436</v>
      </c>
      <c r="B11" t="str" cm="1">
        <f t="array" ref="B11">[1]!revcom(F11)</f>
        <v>ACTGAT</v>
      </c>
      <c r="C11" t="str">
        <f t="shared" si="0"/>
        <v>ACTTGA</v>
      </c>
      <c r="E11" t="s">
        <v>414</v>
      </c>
      <c r="F11" t="s">
        <v>415</v>
      </c>
      <c r="G11" s="274" t="s">
        <v>424</v>
      </c>
      <c r="H11" s="274" t="s">
        <v>425</v>
      </c>
    </row>
    <row r="12" spans="1:9">
      <c r="A12" t="s">
        <v>437</v>
      </c>
      <c r="B12" t="str" cm="1">
        <f t="array" ref="B12">[1]!revcom(F12)</f>
        <v>ATGAGC</v>
      </c>
      <c r="C12" t="str">
        <f t="shared" si="0"/>
        <v>ACTTGA</v>
      </c>
      <c r="E12" t="s">
        <v>416</v>
      </c>
      <c r="F12" t="s">
        <v>417</v>
      </c>
      <c r="G12" s="274" t="s">
        <v>424</v>
      </c>
      <c r="H12" s="274" t="s">
        <v>425</v>
      </c>
    </row>
    <row r="21" spans="7:8">
      <c r="G21" s="274"/>
      <c r="H21" s="274"/>
    </row>
  </sheetData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D8EB-AD64-5C49-AE96-44469A57457E}">
  <dimension ref="A1:D28"/>
  <sheetViews>
    <sheetView workbookViewId="0">
      <selection activeCell="D16" sqref="D16:D27"/>
    </sheetView>
  </sheetViews>
  <sheetFormatPr baseColWidth="10" defaultRowHeight="16"/>
  <cols>
    <col min="1" max="1" width="11" bestFit="1" customWidth="1"/>
    <col min="2" max="2" width="70.5703125" bestFit="1" customWidth="1"/>
  </cols>
  <sheetData>
    <row r="1" spans="1:4" ht="17">
      <c r="A1" s="275" t="s">
        <v>438</v>
      </c>
      <c r="B1" s="275" t="s">
        <v>439</v>
      </c>
      <c r="C1" s="275" t="s">
        <v>440</v>
      </c>
      <c r="D1" s="275" t="s">
        <v>441</v>
      </c>
    </row>
    <row r="2" spans="1:4" ht="17">
      <c r="A2" s="276" t="s">
        <v>380</v>
      </c>
      <c r="B2" s="276" t="s">
        <v>442</v>
      </c>
      <c r="C2" s="277" t="s">
        <v>411</v>
      </c>
      <c r="D2" s="275"/>
    </row>
    <row r="3" spans="1:4" ht="17">
      <c r="A3" s="276" t="s">
        <v>443</v>
      </c>
      <c r="B3" s="276" t="s">
        <v>444</v>
      </c>
      <c r="C3" s="277" t="s">
        <v>425</v>
      </c>
      <c r="D3" s="275"/>
    </row>
    <row r="4" spans="1:4" ht="17">
      <c r="A4" s="276" t="s">
        <v>445</v>
      </c>
      <c r="B4" s="276" t="s">
        <v>446</v>
      </c>
      <c r="C4" s="278" t="s">
        <v>426</v>
      </c>
      <c r="D4" s="275"/>
    </row>
    <row r="5" spans="1:4" ht="17">
      <c r="A5" s="276" t="s">
        <v>447</v>
      </c>
      <c r="B5" s="276" t="s">
        <v>448</v>
      </c>
      <c r="C5" s="278" t="s">
        <v>449</v>
      </c>
      <c r="D5" s="275"/>
    </row>
    <row r="6" spans="1:4" ht="17">
      <c r="A6" s="276" t="s">
        <v>450</v>
      </c>
      <c r="B6" s="276" t="s">
        <v>451</v>
      </c>
      <c r="C6" s="278" t="s">
        <v>452</v>
      </c>
      <c r="D6" s="275"/>
    </row>
    <row r="7" spans="1:4" ht="17">
      <c r="A7" s="276" t="s">
        <v>453</v>
      </c>
      <c r="B7" s="276" t="s">
        <v>454</v>
      </c>
      <c r="C7" s="278" t="s">
        <v>455</v>
      </c>
      <c r="D7" s="275"/>
    </row>
    <row r="8" spans="1:4" ht="17">
      <c r="A8" s="276" t="s">
        <v>456</v>
      </c>
      <c r="B8" s="276" t="s">
        <v>457</v>
      </c>
      <c r="C8" s="278" t="s">
        <v>409</v>
      </c>
      <c r="D8" s="275" t="s">
        <v>458</v>
      </c>
    </row>
    <row r="9" spans="1:4" ht="17">
      <c r="A9" s="276" t="s">
        <v>459</v>
      </c>
      <c r="B9" s="276" t="s">
        <v>460</v>
      </c>
      <c r="C9" s="278" t="s">
        <v>413</v>
      </c>
      <c r="D9" s="275" t="s">
        <v>461</v>
      </c>
    </row>
    <row r="10" spans="1:4" ht="17">
      <c r="A10" s="276" t="s">
        <v>462</v>
      </c>
      <c r="B10" s="276" t="s">
        <v>463</v>
      </c>
      <c r="C10" s="278" t="s">
        <v>415</v>
      </c>
      <c r="D10" s="275" t="s">
        <v>464</v>
      </c>
    </row>
    <row r="11" spans="1:4" ht="17">
      <c r="A11" s="276" t="s">
        <v>465</v>
      </c>
      <c r="B11" s="276" t="s">
        <v>466</v>
      </c>
      <c r="C11" s="278" t="s">
        <v>417</v>
      </c>
      <c r="D11" s="275" t="s">
        <v>467</v>
      </c>
    </row>
    <row r="12" spans="1:4" ht="17">
      <c r="A12" s="276" t="s">
        <v>468</v>
      </c>
      <c r="B12" s="276" t="s">
        <v>469</v>
      </c>
      <c r="C12" s="278" t="s">
        <v>470</v>
      </c>
      <c r="D12" s="275" t="s">
        <v>471</v>
      </c>
    </row>
    <row r="13" spans="1:4" ht="17">
      <c r="A13" s="276" t="s">
        <v>472</v>
      </c>
      <c r="B13" s="276" t="s">
        <v>473</v>
      </c>
      <c r="C13" s="278" t="s">
        <v>419</v>
      </c>
      <c r="D13" s="275" t="s">
        <v>474</v>
      </c>
    </row>
    <row r="14" spans="1:4" ht="17">
      <c r="A14" s="276" t="s">
        <v>475</v>
      </c>
      <c r="B14" s="276" t="s">
        <v>476</v>
      </c>
      <c r="C14" s="278" t="s">
        <v>421</v>
      </c>
      <c r="D14" s="275" t="s">
        <v>477</v>
      </c>
    </row>
    <row r="15" spans="1:4" ht="17">
      <c r="A15" s="276" t="s">
        <v>478</v>
      </c>
      <c r="B15" s="276" t="s">
        <v>479</v>
      </c>
      <c r="C15" s="278" t="s">
        <v>423</v>
      </c>
      <c r="D15" s="275" t="s">
        <v>480</v>
      </c>
    </row>
    <row r="16" spans="1:4" ht="17">
      <c r="A16" s="276" t="s">
        <v>481</v>
      </c>
      <c r="B16" s="276" t="s">
        <v>482</v>
      </c>
      <c r="C16" s="278" t="s">
        <v>483</v>
      </c>
      <c r="D16" s="275" t="s">
        <v>484</v>
      </c>
    </row>
    <row r="17" spans="1:4" ht="17">
      <c r="A17" s="276" t="s">
        <v>485</v>
      </c>
      <c r="B17" s="276" t="s">
        <v>486</v>
      </c>
      <c r="C17" s="278" t="s">
        <v>487</v>
      </c>
      <c r="D17" s="275" t="s">
        <v>488</v>
      </c>
    </row>
    <row r="18" spans="1:4" ht="17">
      <c r="A18" s="276" t="s">
        <v>489</v>
      </c>
      <c r="B18" s="276" t="s">
        <v>490</v>
      </c>
      <c r="C18" s="278" t="s">
        <v>491</v>
      </c>
      <c r="D18" s="275" t="s">
        <v>492</v>
      </c>
    </row>
    <row r="19" spans="1:4" ht="17">
      <c r="A19" s="276" t="s">
        <v>493</v>
      </c>
      <c r="B19" s="276" t="s">
        <v>494</v>
      </c>
      <c r="C19" s="278" t="s">
        <v>495</v>
      </c>
      <c r="D19" s="275" t="s">
        <v>496</v>
      </c>
    </row>
    <row r="20" spans="1:4" ht="17">
      <c r="A20" s="276" t="s">
        <v>497</v>
      </c>
      <c r="B20" s="276" t="s">
        <v>498</v>
      </c>
      <c r="C20" s="278" t="s">
        <v>499</v>
      </c>
      <c r="D20" s="275" t="s">
        <v>500</v>
      </c>
    </row>
    <row r="21" spans="1:4" ht="17">
      <c r="A21" s="276" t="s">
        <v>501</v>
      </c>
      <c r="B21" s="276" t="s">
        <v>502</v>
      </c>
      <c r="C21" s="278" t="s">
        <v>503</v>
      </c>
      <c r="D21" s="275" t="s">
        <v>504</v>
      </c>
    </row>
    <row r="22" spans="1:4" ht="17">
      <c r="A22" s="276" t="s">
        <v>505</v>
      </c>
      <c r="B22" s="276" t="s">
        <v>506</v>
      </c>
      <c r="C22" s="278" t="s">
        <v>507</v>
      </c>
      <c r="D22" s="275" t="s">
        <v>508</v>
      </c>
    </row>
    <row r="23" spans="1:4" ht="17">
      <c r="A23" s="276" t="s">
        <v>509</v>
      </c>
      <c r="B23" s="276" t="s">
        <v>510</v>
      </c>
      <c r="C23" s="278" t="s">
        <v>511</v>
      </c>
      <c r="D23" s="275" t="s">
        <v>512</v>
      </c>
    </row>
    <row r="24" spans="1:4" ht="17">
      <c r="A24" s="276" t="s">
        <v>513</v>
      </c>
      <c r="B24" s="276" t="s">
        <v>514</v>
      </c>
      <c r="C24" s="278" t="s">
        <v>515</v>
      </c>
      <c r="D24" s="275" t="s">
        <v>516</v>
      </c>
    </row>
    <row r="25" spans="1:4" ht="17">
      <c r="A25" s="276" t="s">
        <v>517</v>
      </c>
      <c r="B25" s="276" t="s">
        <v>518</v>
      </c>
      <c r="C25" s="278" t="s">
        <v>519</v>
      </c>
      <c r="D25" s="275" t="s">
        <v>520</v>
      </c>
    </row>
    <row r="26" spans="1:4" ht="17">
      <c r="A26" s="276" t="s">
        <v>521</v>
      </c>
      <c r="B26" s="276" t="s">
        <v>522</v>
      </c>
      <c r="C26" s="278" t="s">
        <v>504</v>
      </c>
      <c r="D26" s="275" t="s">
        <v>503</v>
      </c>
    </row>
    <row r="27" spans="1:4" ht="17">
      <c r="A27" s="276" t="s">
        <v>523</v>
      </c>
      <c r="B27" s="276" t="s">
        <v>524</v>
      </c>
      <c r="C27" s="278" t="s">
        <v>525</v>
      </c>
      <c r="D27" s="275" t="s">
        <v>526</v>
      </c>
    </row>
    <row r="28" spans="1:4">
      <c r="A28" s="156"/>
      <c r="B28" s="156"/>
      <c r="C28" s="156"/>
      <c r="D28" s="15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samples</vt:lpstr>
      <vt:lpstr>quantification</vt:lpstr>
      <vt:lpstr>dilutions</vt:lpstr>
      <vt:lpstr>dilutionPlate1</vt:lpstr>
      <vt:lpstr>dilutionPlate2</vt:lpstr>
      <vt:lpstr>ligationPlate1</vt:lpstr>
      <vt:lpstr>ligationPlate2</vt:lpstr>
      <vt:lpstr>qPCRPlate1</vt:lpstr>
      <vt:lpstr>qPCRPlate2</vt:lpstr>
      <vt:lpstr>reLigation</vt:lpstr>
      <vt:lpstr>qPCR3</vt:lpstr>
      <vt:lpstr>2bRADPlate1</vt:lpstr>
      <vt:lpstr>2bRADPlate2</vt:lpstr>
      <vt:lpstr>gel</vt:lpstr>
      <vt:lpstr>finalPool</vt:lpstr>
      <vt:lpstr>barcodedPools</vt:lpstr>
      <vt:lpstr>allBarcodes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Eckert</cp:lastModifiedBy>
  <cp:lastPrinted>2021-02-03T22:32:55Z</cp:lastPrinted>
  <dcterms:created xsi:type="dcterms:W3CDTF">2021-01-25T21:49:24Z</dcterms:created>
  <dcterms:modified xsi:type="dcterms:W3CDTF">2021-02-05T03:41:00Z</dcterms:modified>
</cp:coreProperties>
</file>