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ryaneckert/Desktop/2bRAD/"/>
    </mc:Choice>
  </mc:AlternateContent>
  <xr:revisionPtr revIDLastSave="0" documentId="8_{53FD7749-F7F3-F846-B407-78941DA9639C}" xr6:coauthVersionLast="45" xr6:coauthVersionMax="45" xr10:uidLastSave="{00000000-0000-0000-0000-000000000000}"/>
  <bookViews>
    <workbookView xWindow="900" yWindow="460" windowWidth="28800" windowHeight="13020" activeTab="5" xr2:uid="{00000000-000D-0000-FFFF-FFFF00000000}"/>
  </bookViews>
  <sheets>
    <sheet name="Digestion MM" sheetId="1" r:id="rId1"/>
    <sheet name="Ligation MM" sheetId="2" r:id="rId2"/>
    <sheet name="qPCR" sheetId="7" r:id="rId3"/>
    <sheet name="Test Amplification MM" sheetId="3" r:id="rId4"/>
    <sheet name="Pooled Amplification" sheetId="5" r:id="rId5"/>
    <sheet name="Sheet2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5" l="1"/>
  <c r="C6" i="5"/>
  <c r="C18" i="7" l="1"/>
  <c r="C13" i="7"/>
  <c r="C14" i="7"/>
  <c r="C15" i="7"/>
  <c r="C16" i="7"/>
  <c r="C17" i="7"/>
  <c r="C12" i="7"/>
  <c r="B18" i="7"/>
  <c r="B6" i="10" l="1"/>
  <c r="C3" i="10"/>
  <c r="C4" i="10"/>
  <c r="C5" i="10"/>
  <c r="C2" i="10"/>
  <c r="C6" i="10" l="1"/>
  <c r="C25" i="10"/>
  <c r="C24" i="10"/>
  <c r="C23" i="10"/>
  <c r="C22" i="10"/>
  <c r="C21" i="10"/>
  <c r="C20" i="10"/>
  <c r="C19" i="10"/>
  <c r="C18" i="10"/>
  <c r="C17" i="10"/>
  <c r="B14" i="10"/>
  <c r="C13" i="10"/>
  <c r="C12" i="10"/>
  <c r="C11" i="10"/>
  <c r="C10" i="10"/>
  <c r="C9" i="10"/>
  <c r="C20" i="3"/>
  <c r="C8" i="5"/>
  <c r="C7" i="5"/>
  <c r="C5" i="5"/>
  <c r="C4" i="5"/>
  <c r="C3" i="5"/>
  <c r="C9" i="5" s="1"/>
  <c r="C2" i="5"/>
  <c r="C13" i="3"/>
  <c r="C14" i="3"/>
  <c r="C15" i="3"/>
  <c r="C16" i="3"/>
  <c r="C17" i="3"/>
  <c r="C18" i="3"/>
  <c r="C19" i="3"/>
  <c r="C12" i="3"/>
  <c r="B22" i="1"/>
  <c r="C22" i="1" s="1"/>
  <c r="C21" i="1"/>
  <c r="C20" i="1"/>
  <c r="C19" i="1"/>
  <c r="C18" i="1"/>
  <c r="C14" i="10" l="1"/>
  <c r="C5" i="7"/>
  <c r="C3" i="7"/>
  <c r="C4" i="7"/>
  <c r="C6" i="7"/>
  <c r="C7" i="7"/>
  <c r="C2" i="7"/>
  <c r="C8" i="7" s="1"/>
  <c r="B8" i="7"/>
  <c r="C6" i="3" l="1"/>
  <c r="K17" i="2"/>
  <c r="B9" i="3"/>
  <c r="C3" i="3"/>
  <c r="C4" i="3"/>
  <c r="C5" i="3"/>
  <c r="C7" i="3"/>
  <c r="C8" i="3"/>
  <c r="C2" i="3"/>
  <c r="B15" i="2"/>
  <c r="C14" i="2"/>
  <c r="D14" i="2" s="1"/>
  <c r="C13" i="2"/>
  <c r="D13" i="2" s="1"/>
  <c r="C12" i="2"/>
  <c r="D12" i="2" s="1"/>
  <c r="C9" i="3" l="1"/>
  <c r="C15" i="2"/>
  <c r="D15" i="2" s="1"/>
  <c r="B7" i="2" l="1"/>
  <c r="C3" i="2"/>
  <c r="C4" i="2"/>
  <c r="C5" i="2"/>
  <c r="C6" i="2"/>
  <c r="C2" i="2"/>
  <c r="C13" i="1"/>
  <c r="C14" i="1"/>
  <c r="C15" i="1"/>
  <c r="C12" i="1"/>
  <c r="C3" i="1"/>
  <c r="C4" i="1"/>
  <c r="C5" i="1"/>
  <c r="C6" i="1"/>
  <c r="C2" i="1"/>
  <c r="C7" i="2" l="1"/>
</calcChain>
</file>

<file path=xl/sharedStrings.xml><?xml version="1.0" encoding="utf-8"?>
<sst xmlns="http://schemas.openxmlformats.org/spreadsheetml/2006/main" count="178" uniqueCount="63">
  <si>
    <t>Component</t>
  </si>
  <si>
    <t>Reaction Vol (uL)</t>
  </si>
  <si>
    <t>NEB Buffer #3</t>
  </si>
  <si>
    <t>150 µM SAM</t>
  </si>
  <si>
    <t>NFW</t>
  </si>
  <si>
    <t>BcgI (2 U µl-1)</t>
  </si>
  <si>
    <t>Total</t>
  </si>
  <si>
    <t>New Version</t>
  </si>
  <si>
    <t>Old Version</t>
  </si>
  <si>
    <t>320 µM SAM</t>
  </si>
  <si>
    <t>5 μM Adapter 1*</t>
  </si>
  <si>
    <t>5 μM Adapter 2*</t>
  </si>
  <si>
    <t>T4 DNA ligase</t>
  </si>
  <si>
    <t xml:space="preserve">Total Volume (uL)
106 rxns 
(96 rxn+10% error)
</t>
  </si>
  <si>
    <t>10x T4 ligase buffer w 10 mM ATP</t>
  </si>
  <si>
    <t xml:space="preserve">Total Volume (uL)
8 rxn+10% error
</t>
  </si>
  <si>
    <t>To Make MASTER MM</t>
  </si>
  <si>
    <t>To which a different one of these is added:</t>
  </si>
  <si>
    <t>10 μM IC1-P5</t>
  </si>
  <si>
    <t>10 μM IC2-P7</t>
  </si>
  <si>
    <t>10 μM TruSeq-Un primer</t>
  </si>
  <si>
    <t>10x Titanium buffer</t>
  </si>
  <si>
    <t>Titanium Taq</t>
  </si>
  <si>
    <t>2.5 mM dNTP</t>
  </si>
  <si>
    <t>5ILL-NNRW</t>
  </si>
  <si>
    <t>Anti5ill-NNRW</t>
  </si>
  <si>
    <t>Total Volume (uL)</t>
  </si>
  <si>
    <t>Adapter 1</t>
  </si>
  <si>
    <t>Adapter 1 Component</t>
  </si>
  <si>
    <t>Adapter 2 Component</t>
  </si>
  <si>
    <t>3illBC(1-12)</t>
  </si>
  <si>
    <t>Anti-ill-BC(1-12)</t>
  </si>
  <si>
    <t>Adapter 2</t>
  </si>
  <si>
    <t>SYBR Green Mastermix</t>
  </si>
  <si>
    <t>10 uM TruSeq</t>
  </si>
  <si>
    <t>10 uM P5</t>
  </si>
  <si>
    <t>10 uM P7</t>
  </si>
  <si>
    <t xml:space="preserve">Total Volume (uL)
(75 rxn+10% error)
</t>
  </si>
  <si>
    <t>1 uM any ILLBC  Primer</t>
  </si>
  <si>
    <t>H2O</t>
  </si>
  <si>
    <t>Reagent</t>
  </si>
  <si>
    <t>per sample</t>
  </si>
  <si>
    <t>dNTPs 2.5 mM ea</t>
  </si>
  <si>
    <r>
      <t>H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O</t>
    </r>
  </si>
  <si>
    <t>10 µM IC1-P5</t>
  </si>
  <si>
    <t>10 µM IC1-P7</t>
  </si>
  <si>
    <t>1 µM ILL-BC oligo</t>
  </si>
  <si>
    <t>10 µM TruSeq_UN oligo</t>
  </si>
  <si>
    <t>master mix (8 samples + 10% error)</t>
  </si>
  <si>
    <t>master mix (8 pooled samples + 10% error)</t>
  </si>
  <si>
    <t>To each sample add a different 1 uM ILL-BC oligo</t>
  </si>
  <si>
    <t>Add 20 uL NFW to 5 uL aliquot of 10 uM TruSeq primers to dilute to 2 uM</t>
  </si>
  <si>
    <t xml:space="preserve">Total Volume (uL)
96 rxn+10% error
</t>
  </si>
  <si>
    <t xml:space="preserve">Total Volume (uL)
(51 rxn+10% error)
</t>
  </si>
  <si>
    <t>TruSeq_Un1</t>
  </si>
  <si>
    <t xml:space="preserve">      10 µM IC1-P5</t>
  </si>
  <si>
    <t xml:space="preserve">      10 µM IC1-P7</t>
  </si>
  <si>
    <t>50 total volume</t>
  </si>
  <si>
    <t>If you need to use more than one truseq dilute the 10 uM truSeq by adding 20 uL of NFW and individually pipetting 3 uL into each tube</t>
  </si>
  <si>
    <t>To each sample add pooled ligation</t>
  </si>
  <si>
    <t>Total Volume for 12 MM + 10% Error</t>
  </si>
  <si>
    <t>Initial MM</t>
  </si>
  <si>
    <t>Add 20 uL of the appropriate ligation mix to each well using multichannel pipette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</si>
</sst>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vertAlign val="subscript"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 indent="5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 indent="5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opLeftCell="A9" workbookViewId="0">
      <selection activeCell="E19" sqref="E19"/>
    </sheetView>
  </sheetViews>
  <sheetFormatPr baseColWidth="10" defaultColWidth="8.83203125" defaultRowHeight="15"/>
  <cols>
    <col min="1" max="1" width="16.6640625" customWidth="1"/>
    <col min="2" max="2" width="16.1640625" bestFit="1" customWidth="1"/>
    <col min="3" max="3" width="17.5" customWidth="1"/>
  </cols>
  <sheetData>
    <row r="1" spans="1:4" ht="64">
      <c r="A1" s="4" t="s">
        <v>0</v>
      </c>
      <c r="B1" s="4" t="s">
        <v>1</v>
      </c>
      <c r="C1" s="5" t="s">
        <v>13</v>
      </c>
      <c r="D1" t="s">
        <v>7</v>
      </c>
    </row>
    <row r="2" spans="1:4">
      <c r="A2" s="2" t="s">
        <v>2</v>
      </c>
      <c r="B2" s="2">
        <v>0.6</v>
      </c>
      <c r="C2" s="2">
        <f>B2*106</f>
        <v>63.599999999999994</v>
      </c>
    </row>
    <row r="3" spans="1:4">
      <c r="A3" s="2" t="s">
        <v>3</v>
      </c>
      <c r="B3" s="2">
        <v>0.4</v>
      </c>
      <c r="C3" s="2">
        <f>B3*106</f>
        <v>42.400000000000006</v>
      </c>
    </row>
    <row r="4" spans="1:4">
      <c r="A4" s="2" t="s">
        <v>4</v>
      </c>
      <c r="B4" s="2">
        <v>0.75</v>
      </c>
      <c r="C4" s="2">
        <f>B4*106</f>
        <v>79.5</v>
      </c>
    </row>
    <row r="5" spans="1:4">
      <c r="A5" s="2" t="s">
        <v>5</v>
      </c>
      <c r="B5" s="2">
        <v>0.25</v>
      </c>
      <c r="C5" s="2">
        <f>B5*106</f>
        <v>26.5</v>
      </c>
    </row>
    <row r="6" spans="1:4">
      <c r="A6" s="4" t="s">
        <v>6</v>
      </c>
      <c r="B6" s="4">
        <v>2</v>
      </c>
      <c r="C6" s="4">
        <f>B6*106</f>
        <v>212</v>
      </c>
    </row>
    <row r="10" spans="1:4">
      <c r="D10" t="s">
        <v>8</v>
      </c>
    </row>
    <row r="11" spans="1:4" ht="64">
      <c r="A11" s="4" t="s">
        <v>0</v>
      </c>
      <c r="B11" s="4" t="s">
        <v>1</v>
      </c>
      <c r="C11" s="5" t="s">
        <v>13</v>
      </c>
    </row>
    <row r="12" spans="1:4">
      <c r="A12" s="2" t="s">
        <v>2</v>
      </c>
      <c r="B12" s="2">
        <v>0.6</v>
      </c>
      <c r="C12" s="2">
        <f>B12*106</f>
        <v>63.599999999999994</v>
      </c>
    </row>
    <row r="13" spans="1:4">
      <c r="A13" s="2" t="s">
        <v>9</v>
      </c>
      <c r="B13" s="2">
        <v>0.4</v>
      </c>
      <c r="C13" s="2">
        <f>B13*106</f>
        <v>42.400000000000006</v>
      </c>
    </row>
    <row r="14" spans="1:4">
      <c r="A14" s="2" t="s">
        <v>5</v>
      </c>
      <c r="B14" s="2">
        <v>1</v>
      </c>
      <c r="C14" s="2">
        <f>B14*106</f>
        <v>106</v>
      </c>
    </row>
    <row r="15" spans="1:4">
      <c r="A15" s="4" t="s">
        <v>6</v>
      </c>
      <c r="B15" s="4">
        <v>2</v>
      </c>
      <c r="C15" s="4">
        <f>B15*106</f>
        <v>212</v>
      </c>
    </row>
    <row r="17" spans="1:3" ht="64">
      <c r="A17" s="14" t="s">
        <v>0</v>
      </c>
      <c r="B17" s="14" t="s">
        <v>1</v>
      </c>
      <c r="C17" s="15" t="s">
        <v>13</v>
      </c>
    </row>
    <row r="18" spans="1:3">
      <c r="A18" s="16" t="s">
        <v>2</v>
      </c>
      <c r="B18" s="16">
        <v>0.6</v>
      </c>
      <c r="C18" s="16">
        <f>B18*106</f>
        <v>63.599999999999994</v>
      </c>
    </row>
    <row r="19" spans="1:3">
      <c r="A19" s="16" t="s">
        <v>9</v>
      </c>
      <c r="B19" s="16">
        <v>0.4</v>
      </c>
      <c r="C19" s="16">
        <f>B19*106</f>
        <v>42.400000000000006</v>
      </c>
    </row>
    <row r="20" spans="1:3">
      <c r="A20" s="16" t="s">
        <v>5</v>
      </c>
      <c r="B20" s="16">
        <v>0.6</v>
      </c>
      <c r="C20" s="16">
        <f>B20*106</f>
        <v>63.599999999999994</v>
      </c>
    </row>
    <row r="21" spans="1:3">
      <c r="A21" s="16" t="s">
        <v>39</v>
      </c>
      <c r="B21" s="16">
        <v>0.4</v>
      </c>
      <c r="C21" s="16">
        <f>B21*106</f>
        <v>42.400000000000006</v>
      </c>
    </row>
    <row r="22" spans="1:3">
      <c r="A22" s="14" t="s">
        <v>6</v>
      </c>
      <c r="B22" s="14">
        <f>SUM(B18:B21)</f>
        <v>2</v>
      </c>
      <c r="C22" s="14">
        <f>B22*106</f>
        <v>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3"/>
  <sheetViews>
    <sheetView topLeftCell="A32" workbookViewId="0">
      <selection activeCell="F22" sqref="F22"/>
    </sheetView>
  </sheetViews>
  <sheetFormatPr baseColWidth="10" defaultColWidth="8.83203125" defaultRowHeight="15"/>
  <cols>
    <col min="1" max="1" width="18.33203125" bestFit="1" customWidth="1"/>
    <col min="2" max="2" width="14.5" customWidth="1"/>
    <col min="3" max="4" width="14.6640625" customWidth="1"/>
    <col min="5" max="5" width="11.6640625" customWidth="1"/>
    <col min="10" max="10" width="12.1640625" customWidth="1"/>
    <col min="11" max="11" width="14.1640625" customWidth="1"/>
  </cols>
  <sheetData>
    <row r="1" spans="1:12" ht="48">
      <c r="A1" s="8" t="s">
        <v>0</v>
      </c>
      <c r="B1" s="8" t="s">
        <v>1</v>
      </c>
      <c r="C1" s="8" t="s">
        <v>15</v>
      </c>
      <c r="E1" s="8" t="s">
        <v>28</v>
      </c>
      <c r="F1" s="8" t="s">
        <v>1</v>
      </c>
      <c r="G1" s="8" t="s">
        <v>26</v>
      </c>
    </row>
    <row r="2" spans="1:12" ht="17">
      <c r="A2" s="10" t="s">
        <v>4</v>
      </c>
      <c r="B2" s="7">
        <v>15</v>
      </c>
      <c r="C2" s="7">
        <f>(B2*8)+(B2*8*0.1)</f>
        <v>132</v>
      </c>
      <c r="E2" s="9" t="s">
        <v>24</v>
      </c>
      <c r="F2" s="10">
        <v>0.5</v>
      </c>
      <c r="G2" s="10">
        <v>60</v>
      </c>
    </row>
    <row r="3" spans="1:12" ht="34">
      <c r="A3" s="10" t="s">
        <v>14</v>
      </c>
      <c r="B3" s="7">
        <v>2</v>
      </c>
      <c r="C3" s="7">
        <f t="shared" ref="C3:C6" si="0">(B3*8)+(B3*8*0.1)</f>
        <v>17.600000000000001</v>
      </c>
      <c r="E3" s="9" t="s">
        <v>25</v>
      </c>
      <c r="F3" s="10">
        <v>0.5</v>
      </c>
      <c r="G3" s="10">
        <v>60</v>
      </c>
    </row>
    <row r="4" spans="1:12" ht="16">
      <c r="A4" s="10" t="s">
        <v>10</v>
      </c>
      <c r="B4" s="7">
        <v>1</v>
      </c>
      <c r="C4" s="7">
        <f t="shared" si="0"/>
        <v>8.8000000000000007</v>
      </c>
      <c r="E4" s="8" t="s">
        <v>27</v>
      </c>
      <c r="F4" s="10">
        <v>1</v>
      </c>
      <c r="G4" s="10">
        <v>120</v>
      </c>
    </row>
    <row r="5" spans="1:12" ht="16">
      <c r="A5" s="10" t="s">
        <v>11</v>
      </c>
      <c r="B5" s="7">
        <v>1</v>
      </c>
      <c r="C5" s="7">
        <f t="shared" si="0"/>
        <v>8.8000000000000007</v>
      </c>
      <c r="E5" s="1"/>
      <c r="F5" s="1"/>
      <c r="G5" s="1"/>
    </row>
    <row r="6" spans="1:12" ht="48">
      <c r="A6" s="10" t="s">
        <v>12</v>
      </c>
      <c r="B6" s="7">
        <v>1</v>
      </c>
      <c r="C6" s="7">
        <f t="shared" si="0"/>
        <v>8.8000000000000007</v>
      </c>
      <c r="E6" s="8" t="s">
        <v>29</v>
      </c>
      <c r="F6" s="8" t="s">
        <v>1</v>
      </c>
      <c r="G6" s="8" t="s">
        <v>26</v>
      </c>
    </row>
    <row r="7" spans="1:12" ht="17">
      <c r="A7" s="11" t="s">
        <v>6</v>
      </c>
      <c r="B7" s="11">
        <f>SUM(B2:B6)</f>
        <v>20</v>
      </c>
      <c r="C7" s="11">
        <f>SUM(C2:C6)</f>
        <v>176.00000000000003</v>
      </c>
      <c r="E7" s="9" t="s">
        <v>30</v>
      </c>
      <c r="F7" s="10">
        <v>0.5</v>
      </c>
      <c r="G7" s="10">
        <v>5</v>
      </c>
    </row>
    <row r="8" spans="1:12" ht="34">
      <c r="E8" s="9" t="s">
        <v>31</v>
      </c>
      <c r="F8" s="10">
        <v>0.5</v>
      </c>
      <c r="G8" s="10">
        <v>5</v>
      </c>
    </row>
    <row r="9" spans="1:12" ht="16">
      <c r="A9" s="3" t="s">
        <v>16</v>
      </c>
      <c r="E9" s="8" t="s">
        <v>32</v>
      </c>
      <c r="F9" s="10">
        <v>1</v>
      </c>
      <c r="G9" s="10">
        <v>10</v>
      </c>
    </row>
    <row r="11" spans="1:12" ht="48">
      <c r="A11" s="8" t="s">
        <v>0</v>
      </c>
      <c r="B11" s="8" t="s">
        <v>1</v>
      </c>
      <c r="C11" s="8" t="s">
        <v>15</v>
      </c>
      <c r="D11" s="8" t="s">
        <v>60</v>
      </c>
      <c r="J11" s="8" t="s">
        <v>0</v>
      </c>
      <c r="K11" s="8" t="s">
        <v>1</v>
      </c>
    </row>
    <row r="12" spans="1:12" ht="32">
      <c r="A12" s="10" t="s">
        <v>14</v>
      </c>
      <c r="B12" s="7">
        <v>2</v>
      </c>
      <c r="C12" s="7">
        <f t="shared" ref="C12:C14" si="1">(B12*8)+(B12*8*0.1)</f>
        <v>17.600000000000001</v>
      </c>
      <c r="D12" s="7">
        <f>C12*12*1.1</f>
        <v>232.32000000000005</v>
      </c>
      <c r="J12" s="10" t="s">
        <v>4</v>
      </c>
      <c r="K12" s="7">
        <v>15</v>
      </c>
    </row>
    <row r="13" spans="1:12" ht="48">
      <c r="A13" s="10" t="s">
        <v>10</v>
      </c>
      <c r="B13" s="7">
        <v>1</v>
      </c>
      <c r="C13" s="7">
        <f t="shared" si="1"/>
        <v>8.8000000000000007</v>
      </c>
      <c r="D13" s="7">
        <f>C13*12*1.1</f>
        <v>116.16000000000003</v>
      </c>
      <c r="J13" s="10" t="s">
        <v>14</v>
      </c>
      <c r="K13" s="7">
        <v>2</v>
      </c>
    </row>
    <row r="14" spans="1:12" ht="32">
      <c r="A14" s="10" t="s">
        <v>12</v>
      </c>
      <c r="B14" s="7">
        <v>1</v>
      </c>
      <c r="C14" s="7">
        <f t="shared" si="1"/>
        <v>8.8000000000000007</v>
      </c>
      <c r="D14" s="7">
        <f>C14*12*1.1</f>
        <v>116.16000000000003</v>
      </c>
      <c r="J14" s="10" t="s">
        <v>10</v>
      </c>
      <c r="K14" s="7">
        <v>1</v>
      </c>
    </row>
    <row r="15" spans="1:12" ht="32">
      <c r="A15" s="11" t="s">
        <v>6</v>
      </c>
      <c r="B15" s="11">
        <f>SUM(B12:B14)</f>
        <v>4</v>
      </c>
      <c r="C15" s="11">
        <f>SUM(C12:C14)</f>
        <v>35.200000000000003</v>
      </c>
      <c r="D15" s="11">
        <f>C15*12*1.1</f>
        <v>464.6400000000001</v>
      </c>
      <c r="J15" s="10" t="s">
        <v>11</v>
      </c>
      <c r="K15" s="7">
        <v>1</v>
      </c>
      <c r="L15" s="2"/>
    </row>
    <row r="16" spans="1:12" ht="16">
      <c r="J16" s="10" t="s">
        <v>12</v>
      </c>
      <c r="K16" s="7">
        <v>1</v>
      </c>
    </row>
    <row r="17" spans="1:11" ht="64">
      <c r="A17" s="10" t="s">
        <v>17</v>
      </c>
      <c r="B17" s="8" t="s">
        <v>15</v>
      </c>
      <c r="J17" s="11" t="s">
        <v>6</v>
      </c>
      <c r="K17" s="11">
        <f>SUM(K12:K16)</f>
        <v>20</v>
      </c>
    </row>
    <row r="18" spans="1:11" ht="16">
      <c r="A18" s="10" t="s">
        <v>61</v>
      </c>
      <c r="B18" s="40">
        <v>35.200000000000003</v>
      </c>
      <c r="I18" s="38"/>
      <c r="J18" s="38"/>
    </row>
    <row r="19" spans="1:11" ht="16">
      <c r="A19" s="10" t="s">
        <v>11</v>
      </c>
      <c r="B19" s="7">
        <v>8.8000000000000007</v>
      </c>
    </row>
    <row r="20" spans="1:11" ht="16">
      <c r="A20" s="10" t="s">
        <v>4</v>
      </c>
      <c r="B20" s="7">
        <v>132</v>
      </c>
      <c r="C20" s="6"/>
    </row>
    <row r="21" spans="1:11" ht="16">
      <c r="A21" s="23" t="s">
        <v>6</v>
      </c>
      <c r="B21" s="41">
        <v>176</v>
      </c>
    </row>
    <row r="23" spans="1:11" ht="64">
      <c r="A23" s="39" t="s">
        <v>62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S19" sqref="S19"/>
    </sheetView>
  </sheetViews>
  <sheetFormatPr baseColWidth="10" defaultColWidth="8.83203125" defaultRowHeight="15"/>
  <cols>
    <col min="1" max="1" width="21.5" bestFit="1" customWidth="1"/>
    <col min="2" max="2" width="16.1640625" bestFit="1" customWidth="1"/>
    <col min="3" max="3" width="18.6640625" customWidth="1"/>
  </cols>
  <sheetData>
    <row r="1" spans="1:3" ht="48">
      <c r="A1" s="11" t="s">
        <v>0</v>
      </c>
      <c r="B1" s="11" t="s">
        <v>1</v>
      </c>
      <c r="C1" s="8" t="s">
        <v>37</v>
      </c>
    </row>
    <row r="2" spans="1:3">
      <c r="A2" s="7" t="s">
        <v>4</v>
      </c>
      <c r="B2" s="7">
        <v>5.53</v>
      </c>
      <c r="C2" s="12">
        <f>(B2*1.1)*75</f>
        <v>456.22500000000008</v>
      </c>
    </row>
    <row r="3" spans="1:3">
      <c r="A3" s="7" t="s">
        <v>33</v>
      </c>
      <c r="B3" s="7">
        <v>7.5</v>
      </c>
      <c r="C3" s="12">
        <f t="shared" ref="C3:C7" si="0">(B3*1.1)*75</f>
        <v>618.75</v>
      </c>
    </row>
    <row r="4" spans="1:3">
      <c r="A4" s="7" t="s">
        <v>34</v>
      </c>
      <c r="B4" s="7">
        <v>7.0000000000000007E-2</v>
      </c>
      <c r="C4" s="12">
        <f t="shared" si="0"/>
        <v>5.7750000000000012</v>
      </c>
    </row>
    <row r="5" spans="1:3">
      <c r="A5" s="7" t="s">
        <v>38</v>
      </c>
      <c r="B5" s="7">
        <v>0.7</v>
      </c>
      <c r="C5" s="12">
        <f>(B5*1.1)*75</f>
        <v>57.75</v>
      </c>
    </row>
    <row r="6" spans="1:3">
      <c r="A6" s="7" t="s">
        <v>35</v>
      </c>
      <c r="B6" s="7">
        <v>0.1</v>
      </c>
      <c r="C6" s="12">
        <f t="shared" si="0"/>
        <v>8.2500000000000018</v>
      </c>
    </row>
    <row r="7" spans="1:3">
      <c r="A7" s="7" t="s">
        <v>36</v>
      </c>
      <c r="B7" s="7">
        <v>0.1</v>
      </c>
      <c r="C7" s="12">
        <f t="shared" si="0"/>
        <v>8.2500000000000018</v>
      </c>
    </row>
    <row r="8" spans="1:3">
      <c r="A8" s="11" t="s">
        <v>6</v>
      </c>
      <c r="B8" s="11">
        <f>SUM(B2:B7)</f>
        <v>14</v>
      </c>
      <c r="C8" s="32">
        <f>SUM(C2:C7)</f>
        <v>1155.0000000000002</v>
      </c>
    </row>
    <row r="9" spans="1:3">
      <c r="A9" s="4"/>
      <c r="B9" s="4"/>
      <c r="C9" s="4"/>
    </row>
    <row r="11" spans="1:3" ht="48">
      <c r="A11" s="11" t="s">
        <v>0</v>
      </c>
      <c r="B11" s="11" t="s">
        <v>1</v>
      </c>
      <c r="C11" s="8" t="s">
        <v>53</v>
      </c>
    </row>
    <row r="12" spans="1:3">
      <c r="A12" s="7" t="s">
        <v>4</v>
      </c>
      <c r="B12" s="7">
        <v>5.53</v>
      </c>
      <c r="C12" s="12">
        <f>(B12*1.1)*51</f>
        <v>310.23300000000006</v>
      </c>
    </row>
    <row r="13" spans="1:3">
      <c r="A13" s="7" t="s">
        <v>33</v>
      </c>
      <c r="B13" s="7">
        <v>7.5</v>
      </c>
      <c r="C13" s="12">
        <f t="shared" ref="C13:C17" si="1">(B13*1.1)*51</f>
        <v>420.75</v>
      </c>
    </row>
    <row r="14" spans="1:3">
      <c r="A14" s="7" t="s">
        <v>34</v>
      </c>
      <c r="B14" s="7">
        <v>7.0000000000000007E-2</v>
      </c>
      <c r="C14" s="12">
        <f t="shared" si="1"/>
        <v>3.9270000000000005</v>
      </c>
    </row>
    <row r="15" spans="1:3">
      <c r="A15" s="7" t="s">
        <v>38</v>
      </c>
      <c r="B15" s="7">
        <v>0.7</v>
      </c>
      <c r="C15" s="12">
        <f t="shared" si="1"/>
        <v>39.270000000000003</v>
      </c>
    </row>
    <row r="16" spans="1:3">
      <c r="A16" s="7" t="s">
        <v>35</v>
      </c>
      <c r="B16" s="7">
        <v>0.1</v>
      </c>
      <c r="C16" s="12">
        <f t="shared" si="1"/>
        <v>5.61</v>
      </c>
    </row>
    <row r="17" spans="1:3">
      <c r="A17" s="7" t="s">
        <v>36</v>
      </c>
      <c r="B17" s="7">
        <v>0.1</v>
      </c>
      <c r="C17" s="12">
        <f t="shared" si="1"/>
        <v>5.61</v>
      </c>
    </row>
    <row r="18" spans="1:3">
      <c r="A18" s="11" t="s">
        <v>6</v>
      </c>
      <c r="B18" s="11">
        <f>SUM(B12:B17)</f>
        <v>14</v>
      </c>
      <c r="C18" s="32">
        <f>SUM(C12:C17)</f>
        <v>785.40000000000009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1" sqref="A11:C20"/>
    </sheetView>
  </sheetViews>
  <sheetFormatPr baseColWidth="10" defaultColWidth="8.83203125" defaultRowHeight="15"/>
  <cols>
    <col min="1" max="1" width="27.5" customWidth="1"/>
    <col min="3" max="3" width="15.33203125" customWidth="1"/>
    <col min="6" max="6" width="25.5" customWidth="1"/>
    <col min="7" max="7" width="18.5" customWidth="1"/>
  </cols>
  <sheetData>
    <row r="1" spans="1:3" ht="48">
      <c r="A1" s="8" t="s">
        <v>0</v>
      </c>
      <c r="B1" s="8" t="s">
        <v>1</v>
      </c>
      <c r="C1" s="8" t="s">
        <v>15</v>
      </c>
    </row>
    <row r="2" spans="1:3">
      <c r="A2" s="7" t="s">
        <v>4</v>
      </c>
      <c r="B2" s="7">
        <v>7.2</v>
      </c>
      <c r="C2" s="7">
        <f>(B2*8)+(B2*8*0.1)</f>
        <v>63.36</v>
      </c>
    </row>
    <row r="3" spans="1:3">
      <c r="A3" s="7" t="s">
        <v>23</v>
      </c>
      <c r="B3" s="7">
        <v>2.5</v>
      </c>
      <c r="C3" s="7">
        <f t="shared" ref="C3:C8" si="0">(B3*8)+(B3*8*0.1)</f>
        <v>22</v>
      </c>
    </row>
    <row r="4" spans="1:3">
      <c r="A4" s="7" t="s">
        <v>18</v>
      </c>
      <c r="B4" s="7">
        <v>0.4</v>
      </c>
      <c r="C4" s="7">
        <f t="shared" si="0"/>
        <v>3.5200000000000005</v>
      </c>
    </row>
    <row r="5" spans="1:3">
      <c r="A5" s="7" t="s">
        <v>19</v>
      </c>
      <c r="B5" s="7">
        <v>0.4</v>
      </c>
      <c r="C5" s="7">
        <f t="shared" si="0"/>
        <v>3.5200000000000005</v>
      </c>
    </row>
    <row r="6" spans="1:3">
      <c r="A6" s="7" t="s">
        <v>20</v>
      </c>
      <c r="B6" s="7">
        <v>0.3</v>
      </c>
      <c r="C6" s="7">
        <f>(B6*8)+(B6*8*0.1)</f>
        <v>2.6399999999999997</v>
      </c>
    </row>
    <row r="7" spans="1:3">
      <c r="A7" s="7" t="s">
        <v>21</v>
      </c>
      <c r="B7" s="7">
        <v>2</v>
      </c>
      <c r="C7" s="7">
        <f t="shared" si="0"/>
        <v>17.600000000000001</v>
      </c>
    </row>
    <row r="8" spans="1:3">
      <c r="A8" s="7" t="s">
        <v>22</v>
      </c>
      <c r="B8" s="7">
        <v>0.2</v>
      </c>
      <c r="C8" s="7">
        <f t="shared" si="0"/>
        <v>1.7600000000000002</v>
      </c>
    </row>
    <row r="9" spans="1:3">
      <c r="A9" s="11" t="s">
        <v>6</v>
      </c>
      <c r="B9" s="11">
        <f>SUM(B2:B8)</f>
        <v>13</v>
      </c>
      <c r="C9" s="11">
        <f>SUM(C2:C8)</f>
        <v>114.39999999999999</v>
      </c>
    </row>
    <row r="10" spans="1:3">
      <c r="A10" s="2"/>
      <c r="B10" s="2"/>
      <c r="C10" s="2"/>
    </row>
    <row r="11" spans="1:3" ht="42">
      <c r="A11" s="17" t="s">
        <v>40</v>
      </c>
      <c r="B11" s="17" t="s">
        <v>41</v>
      </c>
      <c r="C11" s="17" t="s">
        <v>48</v>
      </c>
    </row>
    <row r="12" spans="1:3">
      <c r="A12" s="18" t="s">
        <v>42</v>
      </c>
      <c r="B12" s="18">
        <v>0.4</v>
      </c>
      <c r="C12" s="18">
        <f>B12*8.8</f>
        <v>3.5200000000000005</v>
      </c>
    </row>
    <row r="13" spans="1:3" ht="16">
      <c r="A13" s="18" t="s">
        <v>43</v>
      </c>
      <c r="B13" s="18">
        <v>9.6999999999999993</v>
      </c>
      <c r="C13" s="18">
        <f t="shared" ref="C13:C20" si="1">B13*8.8</f>
        <v>85.36</v>
      </c>
    </row>
    <row r="14" spans="1:3">
      <c r="A14" s="18" t="s">
        <v>44</v>
      </c>
      <c r="B14" s="18">
        <v>0.4</v>
      </c>
      <c r="C14" s="18">
        <f t="shared" si="1"/>
        <v>3.5200000000000005</v>
      </c>
    </row>
    <row r="15" spans="1:3">
      <c r="A15" s="18" t="s">
        <v>45</v>
      </c>
      <c r="B15" s="18">
        <v>0.4</v>
      </c>
      <c r="C15" s="18">
        <f t="shared" si="1"/>
        <v>3.5200000000000005</v>
      </c>
    </row>
    <row r="16" spans="1:3">
      <c r="A16" s="18" t="s">
        <v>46</v>
      </c>
      <c r="B16" s="18">
        <v>2.4</v>
      </c>
      <c r="C16" s="18">
        <f t="shared" si="1"/>
        <v>21.12</v>
      </c>
    </row>
    <row r="17" spans="1:3">
      <c r="A17" s="18" t="s">
        <v>47</v>
      </c>
      <c r="B17" s="18">
        <v>0.3</v>
      </c>
      <c r="C17" s="18">
        <f t="shared" si="1"/>
        <v>2.64</v>
      </c>
    </row>
    <row r="18" spans="1:3">
      <c r="A18" s="18" t="s">
        <v>21</v>
      </c>
      <c r="B18" s="18">
        <v>2</v>
      </c>
      <c r="C18" s="18">
        <f t="shared" si="1"/>
        <v>17.600000000000001</v>
      </c>
    </row>
    <row r="19" spans="1:3">
      <c r="A19" s="18" t="s">
        <v>22</v>
      </c>
      <c r="B19" s="18">
        <v>0.4</v>
      </c>
      <c r="C19" s="18">
        <f t="shared" si="1"/>
        <v>3.5200000000000005</v>
      </c>
    </row>
    <row r="20" spans="1:3">
      <c r="A20" s="19" t="s">
        <v>6</v>
      </c>
      <c r="B20" s="18">
        <v>16</v>
      </c>
      <c r="C20" s="18">
        <f t="shared" si="1"/>
        <v>140.80000000000001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workbookViewId="0">
      <selection activeCell="C11" sqref="C11"/>
    </sheetView>
  </sheetViews>
  <sheetFormatPr baseColWidth="10" defaultColWidth="8.83203125" defaultRowHeight="15"/>
  <cols>
    <col min="1" max="1" width="22.83203125" bestFit="1" customWidth="1"/>
    <col min="3" max="3" width="18.5" customWidth="1"/>
    <col min="7" max="7" width="24.83203125" customWidth="1"/>
  </cols>
  <sheetData>
    <row r="1" spans="1:8" ht="43" thickBot="1">
      <c r="A1" s="17" t="s">
        <v>40</v>
      </c>
      <c r="B1" s="17" t="s">
        <v>41</v>
      </c>
      <c r="C1" s="17" t="s">
        <v>49</v>
      </c>
      <c r="G1" s="33" t="s">
        <v>40</v>
      </c>
      <c r="H1" s="34" t="s">
        <v>41</v>
      </c>
    </row>
    <row r="2" spans="1:8" ht="16" thickBot="1">
      <c r="A2" s="18" t="s">
        <v>42</v>
      </c>
      <c r="B2" s="18">
        <v>1</v>
      </c>
      <c r="C2" s="18">
        <f>B2*8.8</f>
        <v>8.8000000000000007</v>
      </c>
      <c r="G2" s="35" t="s">
        <v>42</v>
      </c>
      <c r="H2" s="36">
        <v>1</v>
      </c>
    </row>
    <row r="3" spans="1:8" ht="17" thickBot="1">
      <c r="A3" s="18" t="s">
        <v>43</v>
      </c>
      <c r="B3" s="18">
        <v>14.4</v>
      </c>
      <c r="C3" s="18">
        <f t="shared" ref="C3:C8" si="0">B3*8.8</f>
        <v>126.72000000000001</v>
      </c>
      <c r="G3" s="35" t="s">
        <v>43</v>
      </c>
      <c r="H3" s="36">
        <v>25</v>
      </c>
    </row>
    <row r="4" spans="1:8" ht="16" thickBot="1">
      <c r="A4" s="18" t="s">
        <v>44</v>
      </c>
      <c r="B4" s="18">
        <v>1</v>
      </c>
      <c r="C4" s="18">
        <f t="shared" si="0"/>
        <v>8.8000000000000007</v>
      </c>
      <c r="G4" s="37" t="s">
        <v>55</v>
      </c>
      <c r="H4" s="36">
        <v>1</v>
      </c>
    </row>
    <row r="5" spans="1:8" ht="16" thickBot="1">
      <c r="A5" s="18" t="s">
        <v>45</v>
      </c>
      <c r="B5" s="18">
        <v>1</v>
      </c>
      <c r="C5" s="18">
        <f t="shared" si="0"/>
        <v>8.8000000000000007</v>
      </c>
      <c r="G5" s="37" t="s">
        <v>56</v>
      </c>
      <c r="H5" s="36">
        <v>1</v>
      </c>
    </row>
    <row r="6" spans="1:8" ht="16" thickBot="1">
      <c r="A6" s="18" t="s">
        <v>54</v>
      </c>
      <c r="B6" s="18">
        <v>0.6</v>
      </c>
      <c r="C6" s="18">
        <f t="shared" si="0"/>
        <v>5.28</v>
      </c>
      <c r="G6" s="35" t="s">
        <v>21</v>
      </c>
      <c r="H6" s="36">
        <v>5</v>
      </c>
    </row>
    <row r="7" spans="1:8" ht="16" thickBot="1">
      <c r="A7" s="18" t="s">
        <v>21</v>
      </c>
      <c r="B7" s="18">
        <v>5</v>
      </c>
      <c r="C7" s="18">
        <f t="shared" si="0"/>
        <v>44</v>
      </c>
      <c r="G7" s="35" t="s">
        <v>22</v>
      </c>
      <c r="H7" s="36">
        <v>1</v>
      </c>
    </row>
    <row r="8" spans="1:8">
      <c r="A8" s="18" t="s">
        <v>22</v>
      </c>
      <c r="B8" s="18">
        <v>1</v>
      </c>
      <c r="C8" s="18">
        <f t="shared" si="0"/>
        <v>8.8000000000000007</v>
      </c>
    </row>
    <row r="9" spans="1:8">
      <c r="A9" s="17" t="s">
        <v>6</v>
      </c>
      <c r="B9" s="19">
        <f>SUM(B2:B8)</f>
        <v>24</v>
      </c>
      <c r="C9" s="17">
        <f>SUM(C2:C8)</f>
        <v>211.20000000000005</v>
      </c>
    </row>
    <row r="10" spans="1:8">
      <c r="G10" t="s">
        <v>57</v>
      </c>
    </row>
    <row r="11" spans="1:8" ht="28">
      <c r="A11" s="20" t="s">
        <v>50</v>
      </c>
      <c r="B11" s="20">
        <v>6</v>
      </c>
    </row>
    <row r="12" spans="1:8" ht="28">
      <c r="A12" s="20" t="s">
        <v>59</v>
      </c>
      <c r="B12" s="20">
        <v>20</v>
      </c>
    </row>
    <row r="16" spans="1:8">
      <c r="A16" t="s">
        <v>58</v>
      </c>
    </row>
    <row r="17" spans="1:2" ht="48">
      <c r="A17" s="21" t="s">
        <v>51</v>
      </c>
      <c r="B17" s="13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5"/>
  <sheetViews>
    <sheetView tabSelected="1" workbookViewId="0">
      <selection sqref="A1:C6"/>
    </sheetView>
  </sheetViews>
  <sheetFormatPr baseColWidth="10" defaultColWidth="8.83203125" defaultRowHeight="15"/>
  <cols>
    <col min="1" max="1" width="13.1640625" bestFit="1" customWidth="1"/>
    <col min="2" max="2" width="16.1640625" bestFit="1" customWidth="1"/>
    <col min="3" max="3" width="21" customWidth="1"/>
  </cols>
  <sheetData>
    <row r="1" spans="1:7" ht="48">
      <c r="A1" s="22" t="s">
        <v>0</v>
      </c>
      <c r="B1" s="22" t="s">
        <v>1</v>
      </c>
      <c r="C1" s="23" t="s">
        <v>52</v>
      </c>
      <c r="D1" s="24"/>
      <c r="E1" s="24"/>
      <c r="F1" s="24"/>
      <c r="G1" s="24"/>
    </row>
    <row r="2" spans="1:7">
      <c r="A2" s="25" t="s">
        <v>2</v>
      </c>
      <c r="B2" s="25">
        <v>0.6</v>
      </c>
      <c r="C2" s="25">
        <f>B2*96*1.1</f>
        <v>63.36</v>
      </c>
      <c r="D2" s="24"/>
      <c r="E2" s="24"/>
      <c r="F2" s="24"/>
      <c r="G2" s="24"/>
    </row>
    <row r="3" spans="1:7">
      <c r="A3" s="25" t="s">
        <v>9</v>
      </c>
      <c r="B3" s="25">
        <v>0.4</v>
      </c>
      <c r="C3" s="25">
        <f t="shared" ref="C3:C5" si="0">B3*96*1.1</f>
        <v>42.240000000000009</v>
      </c>
      <c r="D3" s="24"/>
    </row>
    <row r="4" spans="1:7">
      <c r="A4" s="25" t="s">
        <v>39</v>
      </c>
      <c r="B4" s="25">
        <v>0.4</v>
      </c>
      <c r="C4" s="25">
        <f t="shared" si="0"/>
        <v>42.240000000000009</v>
      </c>
      <c r="D4" s="24"/>
      <c r="E4" s="24"/>
      <c r="F4" s="24"/>
      <c r="G4" s="24"/>
    </row>
    <row r="5" spans="1:7">
      <c r="A5" s="25" t="s">
        <v>5</v>
      </c>
      <c r="B5" s="25">
        <v>0.6</v>
      </c>
      <c r="C5" s="25">
        <f t="shared" si="0"/>
        <v>63.36</v>
      </c>
      <c r="D5" s="24"/>
      <c r="E5" s="24"/>
      <c r="F5" s="24"/>
      <c r="G5" s="24"/>
    </row>
    <row r="6" spans="1:7">
      <c r="A6" s="22" t="s">
        <v>6</v>
      </c>
      <c r="B6" s="22">
        <f>SUM(B2:B5)</f>
        <v>2</v>
      </c>
      <c r="C6" s="22">
        <f>SUM(C2:C5)</f>
        <v>211.20000000000005</v>
      </c>
      <c r="D6" s="24"/>
      <c r="E6" s="24"/>
      <c r="F6" s="24"/>
      <c r="G6" s="24"/>
    </row>
    <row r="7" spans="1:7">
      <c r="A7" s="24"/>
      <c r="B7" s="24"/>
      <c r="C7" s="24"/>
      <c r="D7" s="24"/>
      <c r="E7" s="24"/>
      <c r="F7" s="24"/>
      <c r="G7" s="24"/>
    </row>
    <row r="8" spans="1:7" ht="48">
      <c r="A8" s="23" t="s">
        <v>0</v>
      </c>
      <c r="B8" s="23" t="s">
        <v>1</v>
      </c>
      <c r="C8" s="23" t="s">
        <v>15</v>
      </c>
      <c r="D8" s="24"/>
      <c r="E8" s="23" t="s">
        <v>28</v>
      </c>
      <c r="F8" s="23" t="s">
        <v>1</v>
      </c>
      <c r="G8" s="23" t="s">
        <v>26</v>
      </c>
    </row>
    <row r="9" spans="1:7" ht="34">
      <c r="A9" s="26" t="s">
        <v>4</v>
      </c>
      <c r="B9" s="25">
        <v>15</v>
      </c>
      <c r="C9" s="25">
        <f>(B9*8)+(B9*8*0.1)</f>
        <v>132</v>
      </c>
      <c r="D9" s="24"/>
      <c r="E9" s="27" t="s">
        <v>24</v>
      </c>
      <c r="F9" s="26">
        <v>0.5</v>
      </c>
      <c r="G9" s="26">
        <v>60</v>
      </c>
    </row>
    <row r="10" spans="1:7" ht="48">
      <c r="A10" s="26" t="s">
        <v>14</v>
      </c>
      <c r="B10" s="25">
        <v>2</v>
      </c>
      <c r="C10" s="25">
        <f t="shared" ref="C10:C13" si="1">(B10*8)+(B10*8*0.1)</f>
        <v>17.600000000000001</v>
      </c>
      <c r="D10" s="24"/>
      <c r="E10" s="27" t="s">
        <v>25</v>
      </c>
      <c r="F10" s="26">
        <v>0.5</v>
      </c>
      <c r="G10" s="26">
        <v>60</v>
      </c>
    </row>
    <row r="11" spans="1:7" ht="32">
      <c r="A11" s="26" t="s">
        <v>10</v>
      </c>
      <c r="B11" s="25">
        <v>1</v>
      </c>
      <c r="C11" s="25">
        <f t="shared" si="1"/>
        <v>8.8000000000000007</v>
      </c>
      <c r="D11" s="24"/>
      <c r="E11" s="23" t="s">
        <v>27</v>
      </c>
      <c r="F11" s="26">
        <v>1</v>
      </c>
      <c r="G11" s="26">
        <v>120</v>
      </c>
    </row>
    <row r="12" spans="1:7" ht="32">
      <c r="A12" s="26" t="s">
        <v>11</v>
      </c>
      <c r="B12" s="25">
        <v>1</v>
      </c>
      <c r="C12" s="25">
        <f t="shared" si="1"/>
        <v>8.8000000000000007</v>
      </c>
      <c r="D12" s="24"/>
      <c r="E12" s="28"/>
      <c r="F12" s="28"/>
      <c r="G12" s="28"/>
    </row>
    <row r="13" spans="1:7" ht="48">
      <c r="A13" s="26" t="s">
        <v>12</v>
      </c>
      <c r="B13" s="25">
        <v>1</v>
      </c>
      <c r="C13" s="25">
        <f t="shared" si="1"/>
        <v>8.8000000000000007</v>
      </c>
      <c r="D13" s="24"/>
      <c r="E13" s="23" t="s">
        <v>29</v>
      </c>
      <c r="F13" s="23" t="s">
        <v>1</v>
      </c>
      <c r="G13" s="23" t="s">
        <v>26</v>
      </c>
    </row>
    <row r="14" spans="1:7" ht="34">
      <c r="A14" s="22" t="s">
        <v>6</v>
      </c>
      <c r="B14" s="22">
        <f>SUM(B9:B13)</f>
        <v>20</v>
      </c>
      <c r="C14" s="22">
        <f>SUM(C9:C13)</f>
        <v>176.00000000000003</v>
      </c>
      <c r="D14" s="24"/>
      <c r="E14" s="27" t="s">
        <v>30</v>
      </c>
      <c r="F14" s="26">
        <v>0.5</v>
      </c>
      <c r="G14" s="26">
        <v>5</v>
      </c>
    </row>
    <row r="15" spans="1:7" ht="34">
      <c r="A15" s="24"/>
      <c r="B15" s="24"/>
      <c r="C15" s="24"/>
      <c r="D15" s="24"/>
      <c r="E15" s="27" t="s">
        <v>31</v>
      </c>
      <c r="F15" s="26">
        <v>0.5</v>
      </c>
      <c r="G15" s="26">
        <v>5</v>
      </c>
    </row>
    <row r="16" spans="1:7" ht="28">
      <c r="A16" s="29" t="s">
        <v>40</v>
      </c>
      <c r="B16" s="29" t="s">
        <v>41</v>
      </c>
      <c r="C16" s="29" t="s">
        <v>48</v>
      </c>
      <c r="D16" s="24"/>
      <c r="E16" s="23" t="s">
        <v>32</v>
      </c>
      <c r="F16" s="26">
        <v>1</v>
      </c>
      <c r="G16" s="26">
        <v>10</v>
      </c>
    </row>
    <row r="17" spans="1:7" ht="28">
      <c r="A17" s="30" t="s">
        <v>42</v>
      </c>
      <c r="B17" s="30">
        <v>0.4</v>
      </c>
      <c r="C17" s="30">
        <f>B17*8.8</f>
        <v>3.5200000000000005</v>
      </c>
      <c r="D17" s="24"/>
      <c r="E17" s="24"/>
      <c r="F17" s="24"/>
      <c r="G17" s="24"/>
    </row>
    <row r="18" spans="1:7" ht="16">
      <c r="A18" s="30" t="s">
        <v>43</v>
      </c>
      <c r="B18" s="30">
        <v>9.6999999999999993</v>
      </c>
      <c r="C18" s="30">
        <f t="shared" ref="C18:C25" si="2">B18*8.8</f>
        <v>85.36</v>
      </c>
      <c r="D18" s="24"/>
      <c r="E18" s="24"/>
      <c r="F18" s="24"/>
      <c r="G18" s="24"/>
    </row>
    <row r="19" spans="1:7">
      <c r="A19" s="30" t="s">
        <v>44</v>
      </c>
      <c r="B19" s="30">
        <v>0.4</v>
      </c>
      <c r="C19" s="30">
        <f t="shared" si="2"/>
        <v>3.5200000000000005</v>
      </c>
      <c r="D19" s="24"/>
      <c r="E19" s="24"/>
      <c r="F19" s="24"/>
      <c r="G19" s="24"/>
    </row>
    <row r="20" spans="1:7">
      <c r="A20" s="30" t="s">
        <v>45</v>
      </c>
      <c r="B20" s="30">
        <v>0.4</v>
      </c>
      <c r="C20" s="30">
        <f t="shared" si="2"/>
        <v>3.5200000000000005</v>
      </c>
      <c r="D20" s="24"/>
      <c r="E20" s="24"/>
      <c r="F20" s="24"/>
      <c r="G20" s="24"/>
    </row>
    <row r="21" spans="1:7" ht="28">
      <c r="A21" s="30" t="s">
        <v>46</v>
      </c>
      <c r="B21" s="30">
        <v>2.4</v>
      </c>
      <c r="C21" s="30">
        <f t="shared" si="2"/>
        <v>21.12</v>
      </c>
      <c r="D21" s="24"/>
      <c r="E21" s="24"/>
      <c r="F21" s="24"/>
      <c r="G21" s="24"/>
    </row>
    <row r="22" spans="1:7" ht="42">
      <c r="A22" s="30" t="s">
        <v>47</v>
      </c>
      <c r="B22" s="30">
        <v>0.3</v>
      </c>
      <c r="C22" s="30">
        <f t="shared" si="2"/>
        <v>2.64</v>
      </c>
      <c r="D22" s="24"/>
      <c r="E22" s="24"/>
      <c r="F22" s="24"/>
      <c r="G22" s="24"/>
    </row>
    <row r="23" spans="1:7" ht="28">
      <c r="A23" s="30" t="s">
        <v>21</v>
      </c>
      <c r="B23" s="30">
        <v>2</v>
      </c>
      <c r="C23" s="30">
        <f t="shared" si="2"/>
        <v>17.600000000000001</v>
      </c>
      <c r="D23" s="24"/>
      <c r="E23" s="24"/>
      <c r="F23" s="24"/>
      <c r="G23" s="24"/>
    </row>
    <row r="24" spans="1:7">
      <c r="A24" s="30" t="s">
        <v>22</v>
      </c>
      <c r="B24" s="30">
        <v>0.4</v>
      </c>
      <c r="C24" s="30">
        <f t="shared" si="2"/>
        <v>3.5200000000000005</v>
      </c>
      <c r="D24" s="24"/>
      <c r="E24" s="24"/>
      <c r="F24" s="24"/>
      <c r="G24" s="24"/>
    </row>
    <row r="25" spans="1:7">
      <c r="A25" s="31" t="s">
        <v>6</v>
      </c>
      <c r="B25" s="30">
        <v>16</v>
      </c>
      <c r="C25" s="30">
        <f t="shared" si="2"/>
        <v>140.80000000000001</v>
      </c>
      <c r="D25" s="24"/>
      <c r="E25" s="24"/>
      <c r="F25" s="24"/>
      <c r="G25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Digestion MM</vt:lpstr>
      <vt:lpstr>Ligation MM</vt:lpstr>
      <vt:lpstr>qPCR</vt:lpstr>
      <vt:lpstr>Test Amplification MM</vt:lpstr>
      <vt:lpstr>Pooled Amplification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Sturm</dc:creator>
  <cp:lastModifiedBy>Ryan Eckert</cp:lastModifiedBy>
  <cp:lastPrinted>2020-02-19T14:57:25Z</cp:lastPrinted>
  <dcterms:created xsi:type="dcterms:W3CDTF">2019-05-29T20:29:40Z</dcterms:created>
  <dcterms:modified xsi:type="dcterms:W3CDTF">2020-05-14T19:52:12Z</dcterms:modified>
</cp:coreProperties>
</file>