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targetgroup.corp.local\userdata\Cardiff\ryan.knight\My Documents\x - Mine\"/>
    </mc:Choice>
  </mc:AlternateContent>
  <bookViews>
    <workbookView xWindow="0" yWindow="0" windowWidth="18900" windowHeight="9045" tabRatio="917" firstSheet="1" activeTab="2"/>
  </bookViews>
  <sheets>
    <sheet name="Meaningless Calls" sheetId="11" state="hidden" r:id="rId1"/>
    <sheet name="Tel No." sheetId="10" r:id="rId2"/>
    <sheet name="Budget - Wk" sheetId="21" r:id="rId3"/>
    <sheet name="Timesheets" sheetId="3" r:id="rId4"/>
    <sheet name="Calendar" sheetId="15" r:id="rId5"/>
    <sheet name="Time-Table" sheetId="4" r:id="rId6"/>
    <sheet name="My Week" sheetId="5" r:id="rId7"/>
    <sheet name="Edx" sheetId="19" r:id="rId8"/>
    <sheet name="Matrix" sheetId="12" r:id="rId9"/>
    <sheet name="Dinner" sheetId="13" r:id="rId10"/>
    <sheet name="World Cup 2018" sheetId="6" r:id="rId11"/>
    <sheet name="Roman Emperors" sheetId="18" r:id="rId12"/>
    <sheet name="Damnatio Memoriae" sheetId="17" r:id="rId13"/>
    <sheet name="SearchBot" sheetId="20" r:id="rId14"/>
    <sheet name="VBA" sheetId="7" r:id="rId15"/>
    <sheet name="Formulas" sheetId="8" r:id="rId16"/>
  </sheets>
  <functionGroups builtInGroupCount="18"/>
  <definedNames>
    <definedName name="_xlnm._FilterDatabase" localSheetId="9" hidden="1">Dinner!$B$2:$L$2</definedName>
    <definedName name="_xlnm._FilterDatabase" localSheetId="7" hidden="1">Edx!$C$2:$E$74</definedName>
    <definedName name="_xlnm._FilterDatabase" localSheetId="0" hidden="1">'Meaningless Calls'!$C$3:$M$3</definedName>
    <definedName name="_xlnm._FilterDatabase" localSheetId="6" hidden="1">'My Week'!$G$25:$I$25</definedName>
    <definedName name="_xlnm._FilterDatabase" localSheetId="3" hidden="1">Timesheets!$A$6:$J$16</definedName>
    <definedName name="aMon1800">'My Week'!$C$62:$C$63</definedName>
    <definedName name="aMon1830">'My Week'!$C$64:$C$65</definedName>
    <definedName name="aMon1900">'My Week'!$C$66:$C$67</definedName>
    <definedName name="aMon1930">'My Week'!$C$68</definedName>
    <definedName name="aMon2030">'My Week'!$C$71</definedName>
    <definedName name="BgtWkMmm" localSheetId="2">'Budget - Wk'!$I$1</definedName>
    <definedName name="BgtWkMmm">#REF!</definedName>
    <definedName name="bTue1800">'My Week'!$D$62:$D$63</definedName>
    <definedName name="bTue1830">'My Week'!$D$64:$D$65</definedName>
    <definedName name="bTue1900">'My Week'!$D$66</definedName>
    <definedName name="bTue1930">'My Week'!$D$68</definedName>
    <definedName name="bTue2000">'My Week'!$D$69:$D$70</definedName>
    <definedName name="bTue2030">'My Week'!$D$71</definedName>
    <definedName name="cal01MmmList" localSheetId="4">Calendar!$X$3:$X$14</definedName>
    <definedName name="cal01Mmmm">Calendar!$C$2</definedName>
    <definedName name="cal01MmmmYyyy">Calendar!$C$1</definedName>
    <definedName name="cal01Yyyy">Calendar!$E$2</definedName>
    <definedName name="cal01YyyyList">Calendar!$Y$3:$Y$14</definedName>
    <definedName name="calCntBzz" localSheetId="4">Calendar!$M$5:$M$27</definedName>
    <definedName name="calCntCgt" localSheetId="4">Calendar!$O$5:$O$27</definedName>
    <definedName name="calCntTcf" localSheetId="4">Calendar!$Q$5:$Q$27</definedName>
    <definedName name="calDddBzzBlu">Calendar!$T$7</definedName>
    <definedName name="calDddBzzGrn">Calendar!$T$6</definedName>
    <definedName name="calDddBzzRed">Calendar!$T$4</definedName>
    <definedName name="calDddBzzYlw">Calendar!$T$5</definedName>
    <definedName name="calDddCgtBlu">Calendar!$U$7</definedName>
    <definedName name="calDddCgtGrn">Calendar!$U$6</definedName>
    <definedName name="calDddCgtRed">Calendar!$U$4</definedName>
    <definedName name="calDddCgtYlw">Calendar!$U$5</definedName>
    <definedName name="calDddTcfBlu">Calendar!$V$7</definedName>
    <definedName name="calDddTcfGrn">Calendar!$V$6</definedName>
    <definedName name="calDddTcfRed">Calendar!$V$4</definedName>
    <definedName name="calDddTcfYlw">Calendar!$V$5</definedName>
    <definedName name="callsEntryRange">'Meaningless Calls'!$C$4:$M$150</definedName>
    <definedName name="calRngAll">Calendar!$C$5:$Q$7,Calendar!$C$9:$Q$11,Calendar!$C$13:$Q$15,Calendar!$C$17:$Q$19,Calendar!$C$21:$Q$23,Calendar!$C$25:$Q$28</definedName>
    <definedName name="calRngBzz" localSheetId="4">Calendar!$C$5:$I$5,Calendar!$C$9:$I$9,Calendar!$C$13:$I$13,Calendar!$C$17:$I$17,Calendar!$C$21:$I$21,Calendar!$C$25:$I$25</definedName>
    <definedName name="calRngCgt" localSheetId="4">Calendar!$C$6:$I$6,Calendar!$C$10:$I$10,Calendar!$C$14:$I$14,Calendar!$C$18:$I$18,Calendar!$C$22:$I$22,Calendar!$C$26:$I$26</definedName>
    <definedName name="calRngTcf" localSheetId="4">Calendar!$C$7:$I$7,Calendar!$C$11:$I$11,Calendar!$C$15:$I$15,Calendar!$C$19:$I$19,Calendar!$C$23:$I$23,Calendar!$C$27:$I$27</definedName>
    <definedName name="calSumBzz" localSheetId="4">Calendar!$L$5:$L$27</definedName>
    <definedName name="calSumBzzBlu">Calendar!$T$12</definedName>
    <definedName name="calSumBzzGrn">Calendar!$T$11</definedName>
    <definedName name="calSumBzzRed">Calendar!$T$9</definedName>
    <definedName name="calSumBzzYlw">Calendar!$T$10</definedName>
    <definedName name="calSumCgt" localSheetId="4">Calendar!$N$5:$N$27</definedName>
    <definedName name="calSumCgtBlu">Calendar!$U$12</definedName>
    <definedName name="calSumCgtGrn">Calendar!$U$11</definedName>
    <definedName name="calSumCgtRed">Calendar!$U$9</definedName>
    <definedName name="calSumCgtYlw">Calendar!$U$10</definedName>
    <definedName name="calSumTcf" localSheetId="4">Calendar!$P$5:$P$27</definedName>
    <definedName name="calSumTcfBlu">Calendar!$V$12</definedName>
    <definedName name="calSumTcfGrn">Calendar!$V$11</definedName>
    <definedName name="calSumTcfRed">Calendar!$V$9</definedName>
    <definedName name="calSumTcfYlw">Calendar!$V$10</definedName>
    <definedName name="CFShow">Timesheets!$A$5</definedName>
    <definedName name="Choices">OFFSET('Time-Table'!$D$28,0,0,COUNTA('Time-Table'!$B:$B),1)</definedName>
    <definedName name="cWed1800">'My Week'!$E$62:$E$63</definedName>
    <definedName name="cWed1830">'My Week'!$E$64</definedName>
    <definedName name="cWed1900">'My Week'!$E$66</definedName>
    <definedName name="cWed1930">'My Week'!$E$68</definedName>
    <definedName name="cWed2000">'My Week'!$E$69</definedName>
    <definedName name="tshAll">Timesheets!$B$7:$L$38,Timesheets!$N$7:$O$38,Timesheets!$Q$7:$T$38,Timesheets!$V$7:$V$38,Timesheets!$X$7:$AA$38,Timesheets!$AC$7:$AF$38,Timesheets!$AH$7:$AI$38,Timesheets!$AP$7:$AT$38,Timesheets!$AV$7:$AV$38,Timesheets!$AX$7:$AX$38</definedName>
    <definedName name="tshEditable">Timesheets!$D$6:$H$38,Timesheets!$K$6:$K$38,Timesheets!$AC$6:$AE$38,Timesheets!$AP$6:$AS$38</definedName>
    <definedName name="tshFormulas">Timesheets!$B$7:$C$38,Timesheets!$I$7:$J$38,Timesheets!$L$7:$L$38,Timesheets!$N$7:$O$38,Timesheets!$Q$7:$T$38,Timesheets!$V$7:$V$38,Timesheets!$X$7:$AA$38,Timesheets!$AF$7:$AF$38,Timesheets!$AH$7:$AI$38,Timesheets!$AT$7:$AT$38,Timesheets!$AV$7:$AV$38,Timesheets!$AX$7:$AX$38</definedName>
    <definedName name="tshNI">Timesheets!$R$3</definedName>
    <definedName name="tshTDD">Timesheets!$S$3</definedName>
    <definedName name="tshTFA">Timesheets!$N$3</definedName>
    <definedName name="tshTXD">Timesheets!$Q$3</definedName>
    <definedName name="tshTXW">Timesheets!$O$3</definedName>
    <definedName name="Z_60251D44_998B_425E_BE6C_7231703F4025_.wvu.Cols" localSheetId="2" hidden="1">'Budget - Wk'!#REF!</definedName>
    <definedName name="Z_60251D44_998B_425E_BE6C_7231703F4025_.wvu.Cols" localSheetId="3" hidden="1">Timesheets!$AC:$AF,Timesheets!$AH:$AJ</definedName>
    <definedName name="Z_60251D44_998B_425E_BE6C_7231703F4025_.wvu.FilterData" localSheetId="0" hidden="1">'Meaningless Calls'!$B$3:$M$16</definedName>
    <definedName name="Z_60251D44_998B_425E_BE6C_7231703F4025_.wvu.FilterData" localSheetId="6" hidden="1">'My Week'!$G$25:$I$25</definedName>
    <definedName name="Z_60251D44_998B_425E_BE6C_7231703F4025_.wvu.FilterData" localSheetId="3" hidden="1">Timesheets!$A$6:$J$16</definedName>
    <definedName name="Z_60251D44_998B_425E_BE6C_7231703F4025_.wvu.Rows" localSheetId="6" hidden="1">'My Week'!$4:$14,'My Week'!$50:$54,'My Week'!$57:$61</definedName>
    <definedName name="Z_60251D44_998B_425E_BE6C_7231703F4025_.wvu.Rows" localSheetId="5" hidden="1">'Time-Table'!$12:$17</definedName>
    <definedName name="Z_60251D44_998B_425E_BE6C_7231703F4025_.wvu.Rows" localSheetId="10" hidden="1">'World Cup 2018'!$1:$1,'World Cup 2018'!$13:$13</definedName>
  </definedNames>
  <calcPr calcId="171027"/>
  <customWorkbookViews>
    <customWorkbookView name="Ryan Knight - Personal View" guid="{60251D44-998B-425E-BE6C-7231703F4025}" mergeInterval="0" personalView="1" xWindow="1" yWindow="311" windowWidth="1279" windowHeight="684" tabRatio="815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1" l="1"/>
  <c r="F20" i="21" l="1"/>
  <c r="H17" i="21"/>
  <c r="K5" i="21" l="1"/>
  <c r="L5" i="21"/>
  <c r="P2" i="6" l="1"/>
  <c r="L18" i="21"/>
  <c r="C13" i="21" l="1"/>
  <c r="D3" i="10" l="1"/>
  <c r="E3" i="10" s="1"/>
  <c r="J20" i="21" l="1"/>
  <c r="J21" i="21" s="1"/>
  <c r="L6" i="21" l="1"/>
  <c r="L7" i="21"/>
  <c r="L8" i="21"/>
  <c r="L9" i="21"/>
  <c r="L10" i="21"/>
  <c r="L11" i="21"/>
  <c r="L4" i="21"/>
  <c r="N5" i="21"/>
  <c r="N6" i="21"/>
  <c r="N7" i="21"/>
  <c r="N8" i="21"/>
  <c r="N9" i="21"/>
  <c r="N10" i="21"/>
  <c r="N11" i="21"/>
  <c r="N4" i="21"/>
  <c r="O9" i="21"/>
  <c r="O8" i="21"/>
  <c r="K3" i="21" l="1"/>
  <c r="M4" i="21" l="1"/>
  <c r="M6" i="21"/>
  <c r="M7" i="21"/>
  <c r="M8" i="21"/>
  <c r="M9" i="21"/>
  <c r="M10" i="21"/>
  <c r="M5" i="21"/>
  <c r="G19" i="21"/>
  <c r="E19" i="21"/>
  <c r="G18" i="21"/>
  <c r="H18" i="21" s="1"/>
  <c r="L20" i="21"/>
  <c r="L21" i="21" s="1"/>
  <c r="J22" i="21"/>
  <c r="F11" i="21"/>
  <c r="G11" i="21" s="1"/>
  <c r="G12" i="21" s="1"/>
  <c r="I12" i="21" s="1"/>
  <c r="K10" i="21"/>
  <c r="K9" i="21"/>
  <c r="C9" i="21"/>
  <c r="K8" i="21"/>
  <c r="O7" i="21"/>
  <c r="K7" i="21" s="1"/>
  <c r="F7" i="21"/>
  <c r="G7" i="21" s="1"/>
  <c r="O6" i="21"/>
  <c r="K6" i="21" s="1"/>
  <c r="C5" i="21"/>
  <c r="O4" i="21"/>
  <c r="F3" i="21"/>
  <c r="G3" i="21" s="1"/>
  <c r="E18" i="21" l="1"/>
  <c r="F19" i="21"/>
  <c r="G20" i="21"/>
  <c r="H19" i="21"/>
  <c r="G4" i="21"/>
  <c r="G8" i="21"/>
  <c r="I8" i="21" s="1"/>
  <c r="K4" i="21"/>
  <c r="K12" i="21" s="1"/>
  <c r="K13" i="21" s="1"/>
  <c r="O12" i="21"/>
  <c r="O13" i="21" s="1"/>
  <c r="I3" i="21"/>
  <c r="L22" i="21"/>
  <c r="Q3" i="21" s="1"/>
  <c r="Q12" i="21" s="1"/>
  <c r="M3" i="21"/>
  <c r="M12" i="21" s="1"/>
  <c r="I11" i="21"/>
  <c r="I7" i="21"/>
  <c r="E17" i="21" l="1"/>
  <c r="F17" i="21" s="1"/>
  <c r="F18" i="21"/>
  <c r="H20" i="21"/>
  <c r="Q13" i="21"/>
  <c r="I9" i="21" s="1"/>
  <c r="M13" i="21"/>
  <c r="I4" i="21"/>
  <c r="S4" i="21" s="1"/>
  <c r="S8" i="21"/>
  <c r="E28" i="4" a="1"/>
  <c r="E28" i="4" s="1"/>
  <c r="G5" i="21" l="1"/>
  <c r="G13" i="21"/>
  <c r="G9" i="21"/>
  <c r="I13" i="21"/>
  <c r="I5" i="21"/>
  <c r="S12" i="21"/>
  <c r="B4" i="19"/>
  <c r="B5" i="19"/>
  <c r="B6" i="19"/>
  <c r="B7" i="19"/>
  <c r="B8" i="19"/>
  <c r="B9" i="19"/>
  <c r="B10" i="19"/>
  <c r="B11" i="19"/>
  <c r="B12" i="19"/>
  <c r="B13" i="19"/>
  <c r="B14" i="19"/>
  <c r="B15" i="19"/>
  <c r="B16" i="19"/>
  <c r="B17" i="19"/>
  <c r="B18" i="19"/>
  <c r="B19" i="19"/>
  <c r="B20" i="19"/>
  <c r="B21" i="19"/>
  <c r="B22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3" i="19"/>
  <c r="E41" i="4" l="1" a="1"/>
  <c r="E41" i="4" s="1"/>
  <c r="E29" i="4" a="1"/>
  <c r="E29" i="4" s="1"/>
  <c r="E30" i="4" a="1"/>
  <c r="E30" i="4" s="1"/>
  <c r="E31" i="4" a="1"/>
  <c r="E31" i="4" s="1"/>
  <c r="E32" i="4" a="1"/>
  <c r="E32" i="4" s="1"/>
  <c r="E33" i="4" a="1"/>
  <c r="E33" i="4" s="1"/>
  <c r="E34" i="4" a="1"/>
  <c r="E34" i="4" s="1"/>
  <c r="E35" i="4" a="1"/>
  <c r="E35" i="4" s="1"/>
  <c r="E36" i="4" a="1"/>
  <c r="E36" i="4" s="1"/>
  <c r="E37" i="4" a="1"/>
  <c r="E37" i="4" s="1"/>
  <c r="E38" i="4" a="1"/>
  <c r="E38" i="4" s="1"/>
  <c r="E39" i="4" a="1"/>
  <c r="E39" i="4" s="1"/>
  <c r="E40" i="4" a="1"/>
  <c r="E40" i="4" s="1"/>
  <c r="E42" i="4" a="1"/>
  <c r="E42" i="4" s="1"/>
  <c r="I39" i="4" l="1"/>
  <c r="I38" i="4"/>
  <c r="I37" i="4"/>
  <c r="AT13" i="3" l="1"/>
  <c r="AV10" i="3"/>
  <c r="AV8" i="3"/>
  <c r="AV7" i="3"/>
  <c r="I31" i="3"/>
  <c r="A31" i="3" s="1"/>
  <c r="AF31" i="3"/>
  <c r="AT31" i="3"/>
  <c r="AV31" i="3"/>
  <c r="I32" i="3"/>
  <c r="A32" i="3" s="1"/>
  <c r="AF32" i="3"/>
  <c r="AT32" i="3"/>
  <c r="AV32" i="3"/>
  <c r="I33" i="3"/>
  <c r="A33" i="3" s="1"/>
  <c r="AF33" i="3"/>
  <c r="AT33" i="3"/>
  <c r="AV33" i="3"/>
  <c r="I34" i="3"/>
  <c r="A34" i="3" s="1"/>
  <c r="AF34" i="3"/>
  <c r="AT34" i="3"/>
  <c r="AV34" i="3"/>
  <c r="I35" i="3"/>
  <c r="A35" i="3" s="1"/>
  <c r="AF35" i="3"/>
  <c r="AT35" i="3"/>
  <c r="AV35" i="3"/>
  <c r="I36" i="3"/>
  <c r="A36" i="3" s="1"/>
  <c r="AF36" i="3"/>
  <c r="AT36" i="3"/>
  <c r="AV36" i="3"/>
  <c r="I37" i="3"/>
  <c r="A37" i="3" s="1"/>
  <c r="AF37" i="3"/>
  <c r="AT37" i="3"/>
  <c r="AV37" i="3"/>
  <c r="I38" i="3"/>
  <c r="A38" i="3" s="1"/>
  <c r="AF38" i="3"/>
  <c r="AT38" i="3"/>
  <c r="AV38" i="3"/>
  <c r="AT8" i="3"/>
  <c r="AT9" i="3"/>
  <c r="AT10" i="3"/>
  <c r="AT11" i="3"/>
  <c r="AT12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7" i="3"/>
  <c r="AV9" i="3"/>
  <c r="AV11" i="3"/>
  <c r="AV12" i="3"/>
  <c r="AV13" i="3"/>
  <c r="AV14" i="3"/>
  <c r="AV15" i="3"/>
  <c r="AV16" i="3"/>
  <c r="AV17" i="3"/>
  <c r="AV18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5" i="3" l="1"/>
  <c r="J37" i="3"/>
  <c r="J35" i="3"/>
  <c r="J33" i="3"/>
  <c r="J31" i="3"/>
  <c r="J38" i="3"/>
  <c r="J36" i="3"/>
  <c r="J34" i="3"/>
  <c r="J32" i="3"/>
  <c r="E5" i="10"/>
  <c r="L35" i="3" l="1"/>
  <c r="O35" i="3" s="1"/>
  <c r="X35" i="3"/>
  <c r="Z35" i="3"/>
  <c r="Y35" i="3"/>
  <c r="AA35" i="3"/>
  <c r="L38" i="3"/>
  <c r="N38" i="3" s="1"/>
  <c r="X38" i="3"/>
  <c r="Z38" i="3"/>
  <c r="Y38" i="3"/>
  <c r="AA38" i="3"/>
  <c r="L34" i="3"/>
  <c r="X34" i="3"/>
  <c r="Z34" i="3"/>
  <c r="Y34" i="3"/>
  <c r="AA34" i="3"/>
  <c r="L33" i="3"/>
  <c r="AI33" i="3" s="1"/>
  <c r="Z33" i="3"/>
  <c r="Y33" i="3"/>
  <c r="AA33" i="3"/>
  <c r="X33" i="3"/>
  <c r="L36" i="3"/>
  <c r="AI36" i="3" s="1"/>
  <c r="AA36" i="3"/>
  <c r="X36" i="3"/>
  <c r="Z36" i="3"/>
  <c r="Y36" i="3"/>
  <c r="L37" i="3"/>
  <c r="V37" i="3" s="1"/>
  <c r="Z37" i="3"/>
  <c r="Y37" i="3"/>
  <c r="AA37" i="3"/>
  <c r="X37" i="3"/>
  <c r="L32" i="3"/>
  <c r="R32" i="3" s="1"/>
  <c r="AL32" i="3" s="1"/>
  <c r="AA32" i="3"/>
  <c r="X32" i="3"/>
  <c r="Z32" i="3"/>
  <c r="Y32" i="3"/>
  <c r="L31" i="3"/>
  <c r="R31" i="3" s="1"/>
  <c r="AL31" i="3" s="1"/>
  <c r="X31" i="3"/>
  <c r="Z31" i="3"/>
  <c r="Y31" i="3"/>
  <c r="AA31" i="3"/>
  <c r="V36" i="3"/>
  <c r="V35" i="3"/>
  <c r="O33" i="3"/>
  <c r="T9" i="15"/>
  <c r="H6" i="18"/>
  <c r="Q33" i="3" l="1"/>
  <c r="AK33" i="3" s="1"/>
  <c r="AH31" i="3"/>
  <c r="Q35" i="3"/>
  <c r="AK35" i="3" s="1"/>
  <c r="AH36" i="3"/>
  <c r="N32" i="3"/>
  <c r="AH35" i="3"/>
  <c r="O36" i="3"/>
  <c r="R35" i="3"/>
  <c r="AL35" i="3" s="1"/>
  <c r="O37" i="3"/>
  <c r="AX36" i="3"/>
  <c r="N36" i="3"/>
  <c r="AX37" i="3"/>
  <c r="AI35" i="3"/>
  <c r="AH38" i="3"/>
  <c r="N35" i="3"/>
  <c r="Q36" i="3"/>
  <c r="AK36" i="3" s="1"/>
  <c r="R38" i="3"/>
  <c r="AL38" i="3" s="1"/>
  <c r="AX38" i="3"/>
  <c r="N37" i="3"/>
  <c r="Q38" i="3"/>
  <c r="AK38" i="3" s="1"/>
  <c r="AI38" i="3"/>
  <c r="AX35" i="3"/>
  <c r="Q37" i="3"/>
  <c r="AK37" i="3" s="1"/>
  <c r="R36" i="3"/>
  <c r="AL36" i="3" s="1"/>
  <c r="C6" i="18"/>
  <c r="AX33" i="3"/>
  <c r="AX31" i="3"/>
  <c r="O31" i="3"/>
  <c r="AH33" i="3"/>
  <c r="Q31" i="3"/>
  <c r="V31" i="3"/>
  <c r="N33" i="3"/>
  <c r="R33" i="3"/>
  <c r="AL33" i="3" s="1"/>
  <c r="V33" i="3"/>
  <c r="AI31" i="3"/>
  <c r="N31" i="3"/>
  <c r="AX34" i="3"/>
  <c r="AH32" i="3"/>
  <c r="R34" i="3"/>
  <c r="AL34" i="3" s="1"/>
  <c r="Q32" i="3"/>
  <c r="V34" i="3"/>
  <c r="AI37" i="3"/>
  <c r="AH37" i="3"/>
  <c r="AH34" i="3"/>
  <c r="O34" i="3"/>
  <c r="O32" i="3"/>
  <c r="O38" i="3"/>
  <c r="AX32" i="3"/>
  <c r="V38" i="3"/>
  <c r="V32" i="3"/>
  <c r="AI32" i="3"/>
  <c r="AI34" i="3"/>
  <c r="N34" i="3"/>
  <c r="R37" i="3"/>
  <c r="Q34" i="3"/>
  <c r="D6" i="18"/>
  <c r="U5" i="15"/>
  <c r="U10" i="15" s="1"/>
  <c r="V5" i="15"/>
  <c r="V6" i="15" s="1"/>
  <c r="T5" i="15"/>
  <c r="T10" i="15" s="1"/>
  <c r="U9" i="15"/>
  <c r="V9" i="15"/>
  <c r="S38" i="3" l="1"/>
  <c r="AM38" i="3" s="1"/>
  <c r="S35" i="3"/>
  <c r="T35" i="3" s="1"/>
  <c r="S36" i="3"/>
  <c r="T36" i="3" s="1"/>
  <c r="S33" i="3"/>
  <c r="T33" i="3" s="1"/>
  <c r="S32" i="3"/>
  <c r="AK32" i="3"/>
  <c r="S34" i="3"/>
  <c r="AK34" i="3"/>
  <c r="S37" i="3"/>
  <c r="AL37" i="3"/>
  <c r="S31" i="3"/>
  <c r="AK31" i="3"/>
  <c r="T38" i="3"/>
  <c r="V10" i="15"/>
  <c r="G6" i="18"/>
  <c r="E6" i="18"/>
  <c r="F6" i="18"/>
  <c r="T6" i="15"/>
  <c r="T11" i="15" s="1"/>
  <c r="U6" i="15"/>
  <c r="V7" i="15"/>
  <c r="V12" i="15" s="1"/>
  <c r="V11" i="15"/>
  <c r="B20" i="11"/>
  <c r="AM35" i="3" l="1"/>
  <c r="AM36" i="3"/>
  <c r="AM33" i="3"/>
  <c r="T37" i="3"/>
  <c r="AM37" i="3"/>
  <c r="T34" i="3"/>
  <c r="AM34" i="3"/>
  <c r="T32" i="3"/>
  <c r="AM32" i="3"/>
  <c r="T31" i="3"/>
  <c r="AM31" i="3"/>
  <c r="T7" i="15"/>
  <c r="T12" i="15" s="1"/>
  <c r="U7" i="15"/>
  <c r="U12" i="15" s="1"/>
  <c r="U11" i="15"/>
  <c r="A6" i="18"/>
  <c r="M5" i="15" l="1"/>
  <c r="N6" i="15"/>
  <c r="M9" i="15"/>
  <c r="N10" i="15"/>
  <c r="M13" i="15"/>
  <c r="N14" i="15"/>
  <c r="M17" i="15"/>
  <c r="N18" i="15"/>
  <c r="M21" i="15"/>
  <c r="N22" i="15"/>
  <c r="M25" i="15"/>
  <c r="N26" i="15"/>
  <c r="J6" i="15"/>
  <c r="H88" i="18"/>
  <c r="H36" i="18"/>
  <c r="H168" i="18"/>
  <c r="H140" i="18"/>
  <c r="H167" i="18"/>
  <c r="H55" i="18"/>
  <c r="H120" i="18"/>
  <c r="H128" i="18"/>
  <c r="H152" i="18"/>
  <c r="H166" i="18"/>
  <c r="H109" i="18"/>
  <c r="H27" i="18"/>
  <c r="H159" i="18"/>
  <c r="H108" i="18"/>
  <c r="H192" i="18"/>
  <c r="H189" i="18"/>
  <c r="H9" i="18"/>
  <c r="H37" i="18"/>
  <c r="H15" i="18"/>
  <c r="H170" i="18"/>
  <c r="H196" i="18"/>
  <c r="H75" i="18"/>
  <c r="H51" i="18"/>
  <c r="H174" i="18"/>
  <c r="H145" i="18"/>
  <c r="H118" i="18"/>
  <c r="H43" i="18"/>
  <c r="H68" i="18"/>
  <c r="H112" i="18"/>
  <c r="H114" i="18"/>
  <c r="H26" i="18"/>
  <c r="H194" i="18"/>
  <c r="H163" i="18"/>
  <c r="H46" i="18"/>
  <c r="H106" i="18"/>
  <c r="H133" i="18"/>
  <c r="H110" i="18"/>
  <c r="H66" i="18"/>
  <c r="H121" i="18"/>
  <c r="H150" i="18"/>
  <c r="H147" i="18"/>
  <c r="H105" i="18"/>
  <c r="H178" i="18"/>
  <c r="H176" i="18"/>
  <c r="H119" i="18"/>
  <c r="H31" i="18"/>
  <c r="H136" i="18"/>
  <c r="H171" i="18"/>
  <c r="H129" i="18"/>
  <c r="H53" i="18"/>
  <c r="H188" i="18"/>
  <c r="H180" i="18"/>
  <c r="H172" i="18"/>
  <c r="H35" i="18"/>
  <c r="H40" i="18"/>
  <c r="H32" i="18"/>
  <c r="H186" i="18"/>
  <c r="H181" i="18"/>
  <c r="H45" i="18"/>
  <c r="H41" i="18"/>
  <c r="H30" i="18"/>
  <c r="H22" i="18"/>
  <c r="H8" i="18"/>
  <c r="H146" i="18"/>
  <c r="H91" i="18"/>
  <c r="H49" i="18"/>
  <c r="H13" i="18"/>
  <c r="H93" i="18"/>
  <c r="H14" i="18"/>
  <c r="H18" i="18"/>
  <c r="H86" i="18"/>
  <c r="H24" i="18"/>
  <c r="H62" i="18"/>
  <c r="H111" i="18"/>
  <c r="H143" i="18"/>
  <c r="H134" i="18"/>
  <c r="H164" i="18"/>
  <c r="H173" i="18"/>
  <c r="H25" i="18"/>
  <c r="H126" i="18"/>
  <c r="H182" i="18"/>
  <c r="H149" i="18"/>
  <c r="H175" i="18"/>
  <c r="H104" i="18"/>
  <c r="H162" i="18"/>
  <c r="H151" i="18"/>
  <c r="H72" i="18"/>
  <c r="H99" i="18"/>
  <c r="H77" i="18"/>
  <c r="H87" i="18"/>
  <c r="H84" i="18"/>
  <c r="H103" i="18"/>
  <c r="H127" i="18"/>
  <c r="H102" i="18"/>
  <c r="H97" i="18"/>
  <c r="H81" i="18"/>
  <c r="H132" i="18"/>
  <c r="H79" i="18"/>
  <c r="H142" i="18"/>
  <c r="H50" i="18"/>
  <c r="H58" i="18"/>
  <c r="H115" i="18"/>
  <c r="H179" i="18"/>
  <c r="H122" i="18"/>
  <c r="H57" i="18"/>
  <c r="H63" i="18"/>
  <c r="H60" i="18"/>
  <c r="H33" i="18"/>
  <c r="H39" i="18"/>
  <c r="H195" i="18"/>
  <c r="H94" i="18"/>
  <c r="H90" i="18"/>
  <c r="H29" i="18"/>
  <c r="H82" i="18"/>
  <c r="H187" i="18"/>
  <c r="H139" i="18"/>
  <c r="H154" i="18"/>
  <c r="H98" i="18"/>
  <c r="H21" i="18"/>
  <c r="H89" i="18"/>
  <c r="H185" i="18"/>
  <c r="H153" i="18"/>
  <c r="H169" i="18"/>
  <c r="H123" i="18"/>
  <c r="H135" i="18"/>
  <c r="H183" i="18"/>
  <c r="H47" i="18"/>
  <c r="H160" i="18"/>
  <c r="H161" i="18"/>
  <c r="H165" i="18"/>
  <c r="H101" i="18"/>
  <c r="H73" i="18"/>
  <c r="H64" i="18"/>
  <c r="H144" i="18"/>
  <c r="H85" i="18"/>
  <c r="H141" i="18"/>
  <c r="H59" i="18"/>
  <c r="H156" i="18"/>
  <c r="H76" i="18"/>
  <c r="H184" i="18"/>
  <c r="H138" i="18"/>
  <c r="H54" i="18"/>
  <c r="H117" i="18"/>
  <c r="H44" i="18"/>
  <c r="H28" i="18"/>
  <c r="H69" i="18"/>
  <c r="H16" i="18"/>
  <c r="H95" i="18"/>
  <c r="H42" i="18"/>
  <c r="H65" i="18"/>
  <c r="H34" i="18"/>
  <c r="H80" i="18"/>
  <c r="H191" i="18"/>
  <c r="H23" i="18"/>
  <c r="H20" i="18"/>
  <c r="H12" i="18"/>
  <c r="H48" i="18"/>
  <c r="H10" i="18"/>
  <c r="H74" i="18"/>
  <c r="H155" i="18"/>
  <c r="H70" i="18"/>
  <c r="H124" i="18"/>
  <c r="H125" i="18"/>
  <c r="H107" i="18"/>
  <c r="H19" i="18"/>
  <c r="H116" i="18"/>
  <c r="H100" i="18"/>
  <c r="H7" i="18"/>
  <c r="H96" i="18"/>
  <c r="H148" i="18"/>
  <c r="H67" i="18"/>
  <c r="H158" i="18"/>
  <c r="H56" i="18"/>
  <c r="H71" i="18"/>
  <c r="H78" i="18"/>
  <c r="H38" i="18"/>
  <c r="H113" i="18"/>
  <c r="H17" i="18"/>
  <c r="H11" i="18"/>
  <c r="H61" i="18"/>
  <c r="H177" i="18"/>
  <c r="H130" i="18"/>
  <c r="H131" i="18"/>
  <c r="H92" i="18"/>
  <c r="H193" i="18"/>
  <c r="H52" i="18"/>
  <c r="H83" i="18"/>
  <c r="H137" i="18"/>
  <c r="H157" i="18"/>
  <c r="H190" i="18"/>
  <c r="D179" i="18" l="1"/>
  <c r="C179" i="18"/>
  <c r="E179" i="18" s="1"/>
  <c r="A179" i="18"/>
  <c r="C50" i="18"/>
  <c r="E50" i="18" s="1"/>
  <c r="G50" i="18"/>
  <c r="F50" i="18"/>
  <c r="A50" i="18"/>
  <c r="D50" i="18"/>
  <c r="D97" i="18"/>
  <c r="C97" i="18"/>
  <c r="E97" i="18" s="1"/>
  <c r="F97" i="18"/>
  <c r="A97" i="18"/>
  <c r="G97" i="18"/>
  <c r="C192" i="18"/>
  <c r="E192" i="18" s="1"/>
  <c r="D192" i="18"/>
  <c r="A192" i="18"/>
  <c r="D83" i="18"/>
  <c r="A83" i="18"/>
  <c r="C83" i="18"/>
  <c r="E83" i="18" s="1"/>
  <c r="C53" i="18"/>
  <c r="E53" i="18" s="1"/>
  <c r="D53" i="18"/>
  <c r="A53" i="18"/>
  <c r="C22" i="18"/>
  <c r="E22" i="18" s="1"/>
  <c r="A22" i="18"/>
  <c r="D22" i="18"/>
  <c r="G22" i="18"/>
  <c r="F22" i="18"/>
  <c r="G102" i="18"/>
  <c r="A102" i="18"/>
  <c r="F102" i="18"/>
  <c r="C102" i="18"/>
  <c r="E102" i="18" s="1"/>
  <c r="D102" i="18"/>
  <c r="C71" i="18"/>
  <c r="E71" i="18" s="1"/>
  <c r="G71" i="18"/>
  <c r="D71" i="18"/>
  <c r="F71" i="18"/>
  <c r="A71" i="18"/>
  <c r="C132" i="18"/>
  <c r="E132" i="18" s="1"/>
  <c r="A132" i="18"/>
  <c r="D132" i="18"/>
  <c r="C164" i="18"/>
  <c r="E164" i="18" s="1"/>
  <c r="A164" i="18"/>
  <c r="D164" i="18"/>
  <c r="A112" i="18"/>
  <c r="D112" i="18"/>
  <c r="C112" i="18"/>
  <c r="E112" i="18" s="1"/>
  <c r="C56" i="18"/>
  <c r="E56" i="18" s="1"/>
  <c r="D56" i="18"/>
  <c r="A56" i="18"/>
  <c r="C178" i="18"/>
  <c r="E178" i="18" s="1"/>
  <c r="A178" i="18"/>
  <c r="D178" i="18"/>
  <c r="C41" i="18"/>
  <c r="E41" i="18" s="1"/>
  <c r="A41" i="18"/>
  <c r="D41" i="18"/>
  <c r="G41" i="18"/>
  <c r="F41" i="18"/>
  <c r="C27" i="18"/>
  <c r="E27" i="18" s="1"/>
  <c r="G27" i="18"/>
  <c r="D27" i="18"/>
  <c r="F27" i="18"/>
  <c r="A27" i="18"/>
  <c r="C119" i="18"/>
  <c r="F119" i="18" s="1"/>
  <c r="D119" i="18"/>
  <c r="A119" i="18"/>
  <c r="C183" i="18"/>
  <c r="E183" i="18" s="1"/>
  <c r="D183" i="18"/>
  <c r="A183" i="18"/>
  <c r="A87" i="18"/>
  <c r="C87" i="18"/>
  <c r="E87" i="18" s="1"/>
  <c r="D87" i="18"/>
  <c r="D59" i="18"/>
  <c r="A59" i="18"/>
  <c r="C59" i="18"/>
  <c r="E59" i="18" s="1"/>
  <c r="C67" i="18"/>
  <c r="E67" i="18" s="1"/>
  <c r="A67" i="18"/>
  <c r="D67" i="18"/>
  <c r="C135" i="18"/>
  <c r="E135" i="18" s="1"/>
  <c r="A135" i="18"/>
  <c r="D135" i="18"/>
  <c r="C72" i="18"/>
  <c r="E72" i="18" s="1"/>
  <c r="D72" i="18"/>
  <c r="G72" i="18"/>
  <c r="F72" i="18"/>
  <c r="A72" i="18"/>
  <c r="D144" i="18"/>
  <c r="A144" i="18"/>
  <c r="C144" i="18"/>
  <c r="E144" i="18" s="1"/>
  <c r="A92" i="18"/>
  <c r="D92" i="18"/>
  <c r="C92" i="18"/>
  <c r="E92" i="18" s="1"/>
  <c r="G92" i="18"/>
  <c r="F92" i="18"/>
  <c r="C33" i="18"/>
  <c r="E33" i="18" s="1"/>
  <c r="A33" i="18"/>
  <c r="D33" i="18"/>
  <c r="C104" i="18"/>
  <c r="E104" i="18" s="1"/>
  <c r="A104" i="18"/>
  <c r="D104" i="18"/>
  <c r="F104" i="18"/>
  <c r="G104" i="18"/>
  <c r="C101" i="18"/>
  <c r="E101" i="18" s="1"/>
  <c r="A101" i="18"/>
  <c r="D101" i="18"/>
  <c r="G101" i="18"/>
  <c r="F101" i="18"/>
  <c r="C177" i="18"/>
  <c r="E177" i="18" s="1"/>
  <c r="D177" i="18"/>
  <c r="A177" i="18"/>
  <c r="D43" i="18"/>
  <c r="G43" i="18"/>
  <c r="A43" i="18"/>
  <c r="C43" i="18"/>
  <c r="E43" i="18" s="1"/>
  <c r="F43" i="18"/>
  <c r="C182" i="18"/>
  <c r="E182" i="18" s="1"/>
  <c r="D182" i="18"/>
  <c r="A182" i="18"/>
  <c r="D160" i="18"/>
  <c r="A160" i="18"/>
  <c r="C160" i="18"/>
  <c r="E160" i="18" s="1"/>
  <c r="C17" i="18"/>
  <c r="E17" i="18" s="1"/>
  <c r="A17" i="18"/>
  <c r="D17" i="18"/>
  <c r="C150" i="18"/>
  <c r="E150" i="18" s="1"/>
  <c r="A150" i="18"/>
  <c r="D150" i="18"/>
  <c r="C111" i="18"/>
  <c r="E111" i="18" s="1"/>
  <c r="A111" i="18"/>
  <c r="D111" i="18"/>
  <c r="C185" i="18"/>
  <c r="E185" i="18" s="1"/>
  <c r="A185" i="18"/>
  <c r="D185" i="18"/>
  <c r="C20" i="18"/>
  <c r="E20" i="18" s="1"/>
  <c r="A20" i="18"/>
  <c r="D20" i="18"/>
  <c r="G20" i="18"/>
  <c r="F20" i="18"/>
  <c r="C110" i="18"/>
  <c r="F110" i="18" s="1"/>
  <c r="D110" i="18"/>
  <c r="A110" i="18"/>
  <c r="D86" i="18"/>
  <c r="C86" i="18"/>
  <c r="F86" i="18" s="1"/>
  <c r="A86" i="18"/>
  <c r="C98" i="18"/>
  <c r="E98" i="18" s="1"/>
  <c r="G98" i="18"/>
  <c r="F98" i="18"/>
  <c r="A98" i="18"/>
  <c r="D98" i="18"/>
  <c r="D7" i="18"/>
  <c r="A7" i="18"/>
  <c r="C7" i="18"/>
  <c r="E7" i="18" s="1"/>
  <c r="C46" i="18"/>
  <c r="E46" i="18" s="1"/>
  <c r="A46" i="18"/>
  <c r="D46" i="18"/>
  <c r="C93" i="18"/>
  <c r="E93" i="18" s="1"/>
  <c r="F93" i="18"/>
  <c r="A93" i="18"/>
  <c r="G93" i="18"/>
  <c r="D93" i="18"/>
  <c r="D187" i="18"/>
  <c r="C187" i="18"/>
  <c r="F187" i="18" s="1"/>
  <c r="A187" i="18"/>
  <c r="D19" i="18"/>
  <c r="F19" i="18"/>
  <c r="C19" i="18"/>
  <c r="E19" i="18" s="1"/>
  <c r="G19" i="18"/>
  <c r="A19" i="18"/>
  <c r="C109" i="18"/>
  <c r="E109" i="18" s="1"/>
  <c r="D109" i="18"/>
  <c r="A109" i="18"/>
  <c r="C91" i="18"/>
  <c r="E91" i="18" s="1"/>
  <c r="A91" i="18"/>
  <c r="D91" i="18"/>
  <c r="G91" i="18"/>
  <c r="F91" i="18"/>
  <c r="C90" i="18"/>
  <c r="E90" i="18" s="1"/>
  <c r="A90" i="18"/>
  <c r="F90" i="18"/>
  <c r="D90" i="18"/>
  <c r="G90" i="18"/>
  <c r="C124" i="18"/>
  <c r="E124" i="18" s="1"/>
  <c r="F124" i="18"/>
  <c r="G124" i="18"/>
  <c r="D124" i="18"/>
  <c r="A124" i="18"/>
  <c r="A174" i="18"/>
  <c r="D174" i="18"/>
  <c r="C174" i="18"/>
  <c r="E174" i="18" s="1"/>
  <c r="G174" i="18"/>
  <c r="F174" i="18"/>
  <c r="C181" i="18"/>
  <c r="E181" i="18" s="1"/>
  <c r="D181" i="18"/>
  <c r="A181" i="18"/>
  <c r="D57" i="18"/>
  <c r="A57" i="18"/>
  <c r="C57" i="18"/>
  <c r="E57" i="18" s="1"/>
  <c r="C74" i="18"/>
  <c r="E74" i="18" s="1"/>
  <c r="D74" i="18"/>
  <c r="A74" i="18"/>
  <c r="G74" i="18"/>
  <c r="F74" i="18"/>
  <c r="C196" i="18"/>
  <c r="E196" i="18" s="1"/>
  <c r="A196" i="18"/>
  <c r="D196" i="18"/>
  <c r="C40" i="18"/>
  <c r="E40" i="18" s="1"/>
  <c r="D40" i="18"/>
  <c r="A40" i="18"/>
  <c r="C115" i="18"/>
  <c r="E115" i="18" s="1"/>
  <c r="A115" i="18"/>
  <c r="D115" i="18"/>
  <c r="A80" i="18"/>
  <c r="D80" i="18"/>
  <c r="C80" i="18"/>
  <c r="E80" i="18" s="1"/>
  <c r="G37" i="18"/>
  <c r="C37" i="18"/>
  <c r="E37" i="18" s="1"/>
  <c r="A37" i="18"/>
  <c r="F37" i="18"/>
  <c r="D37" i="18"/>
  <c r="C180" i="18"/>
  <c r="E180" i="18" s="1"/>
  <c r="A180" i="18"/>
  <c r="D180" i="18"/>
  <c r="C142" i="18"/>
  <c r="E142" i="18" s="1"/>
  <c r="D142" i="18"/>
  <c r="A142" i="18"/>
  <c r="A42" i="18"/>
  <c r="D42" i="18"/>
  <c r="F42" i="18"/>
  <c r="C42" i="18"/>
  <c r="E42" i="18" s="1"/>
  <c r="G42" i="18"/>
  <c r="C47" i="18"/>
  <c r="E47" i="18" s="1"/>
  <c r="D47" i="18"/>
  <c r="A47" i="18"/>
  <c r="D129" i="18"/>
  <c r="A129" i="18"/>
  <c r="C129" i="18"/>
  <c r="E129" i="18" s="1"/>
  <c r="A81" i="18"/>
  <c r="C81" i="18"/>
  <c r="E81" i="18" s="1"/>
  <c r="D81" i="18"/>
  <c r="C69" i="18"/>
  <c r="E69" i="18" s="1"/>
  <c r="A69" i="18"/>
  <c r="D69" i="18"/>
  <c r="C128" i="18"/>
  <c r="E128" i="18" s="1"/>
  <c r="D128" i="18"/>
  <c r="A128" i="18"/>
  <c r="C25" i="18"/>
  <c r="E25" i="18" s="1"/>
  <c r="A25" i="18"/>
  <c r="D25" i="18"/>
  <c r="C136" i="18"/>
  <c r="E136" i="18" s="1"/>
  <c r="D136" i="18"/>
  <c r="A136" i="18"/>
  <c r="A76" i="18"/>
  <c r="D76" i="18"/>
  <c r="C76" i="18"/>
  <c r="E76" i="18" s="1"/>
  <c r="A167" i="18"/>
  <c r="D167" i="18"/>
  <c r="C167" i="18"/>
  <c r="E167" i="18" s="1"/>
  <c r="C173" i="18"/>
  <c r="E173" i="18" s="1"/>
  <c r="D173" i="18"/>
  <c r="G173" i="18"/>
  <c r="F173" i="18"/>
  <c r="A173" i="18"/>
  <c r="D114" i="18"/>
  <c r="C114" i="18"/>
  <c r="G114" i="18" s="1"/>
  <c r="A114" i="18"/>
  <c r="C10" i="18"/>
  <c r="E10" i="18" s="1"/>
  <c r="D10" i="18"/>
  <c r="A10" i="18"/>
  <c r="F36" i="18"/>
  <c r="D36" i="18"/>
  <c r="A36" i="18"/>
  <c r="G36" i="18"/>
  <c r="C36" i="18"/>
  <c r="E36" i="18" s="1"/>
  <c r="A30" i="18"/>
  <c r="C30" i="18"/>
  <c r="E30" i="18" s="1"/>
  <c r="D30" i="18"/>
  <c r="C159" i="18"/>
  <c r="E159" i="18" s="1"/>
  <c r="G159" i="18"/>
  <c r="F159" i="18"/>
  <c r="D159" i="18"/>
  <c r="A159" i="18"/>
  <c r="C31" i="18"/>
  <c r="E31" i="18" s="1"/>
  <c r="A31" i="18"/>
  <c r="D31" i="18"/>
  <c r="C52" i="18"/>
  <c r="E52" i="18" s="1"/>
  <c r="G52" i="18"/>
  <c r="A52" i="18"/>
  <c r="D52" i="18"/>
  <c r="F52" i="18"/>
  <c r="A134" i="18"/>
  <c r="C134" i="18"/>
  <c r="E134" i="18" s="1"/>
  <c r="D134" i="18"/>
  <c r="C68" i="18"/>
  <c r="E68" i="18" s="1"/>
  <c r="A68" i="18"/>
  <c r="D68" i="18"/>
  <c r="C12" i="18"/>
  <c r="E12" i="18" s="1"/>
  <c r="D12" i="18"/>
  <c r="G12" i="18"/>
  <c r="F12" i="18"/>
  <c r="A12" i="18"/>
  <c r="C195" i="18"/>
  <c r="E195" i="18" s="1"/>
  <c r="D195" i="18"/>
  <c r="A195" i="18"/>
  <c r="C105" i="18"/>
  <c r="E105" i="18" s="1"/>
  <c r="F105" i="18"/>
  <c r="G105" i="18"/>
  <c r="D105" i="18"/>
  <c r="A105" i="18"/>
  <c r="A77" i="18"/>
  <c r="C77" i="18"/>
  <c r="E77" i="18" s="1"/>
  <c r="D77" i="18"/>
  <c r="D169" i="18"/>
  <c r="C169" i="18"/>
  <c r="F169" i="18" s="1"/>
  <c r="A169" i="18"/>
  <c r="C157" i="18"/>
  <c r="E157" i="18" s="1"/>
  <c r="G157" i="18"/>
  <c r="A157" i="18"/>
  <c r="D157" i="18"/>
  <c r="F157" i="18"/>
  <c r="C121" i="18"/>
  <c r="E121" i="18" s="1"/>
  <c r="F121" i="18"/>
  <c r="A121" i="18"/>
  <c r="G121" i="18"/>
  <c r="D121" i="18"/>
  <c r="C151" i="18"/>
  <c r="E151" i="18" s="1"/>
  <c r="A151" i="18"/>
  <c r="D151" i="18"/>
  <c r="A141" i="18"/>
  <c r="C141" i="18"/>
  <c r="G141" i="18" s="1"/>
  <c r="D141" i="18"/>
  <c r="C123" i="18"/>
  <c r="E123" i="18" s="1"/>
  <c r="A123" i="18"/>
  <c r="F123" i="18"/>
  <c r="D123" i="18"/>
  <c r="G123" i="18"/>
  <c r="C133" i="18"/>
  <c r="E133" i="18" s="1"/>
  <c r="A133" i="18"/>
  <c r="D133" i="18"/>
  <c r="A175" i="18"/>
  <c r="D175" i="18"/>
  <c r="F175" i="18"/>
  <c r="G175" i="18"/>
  <c r="C175" i="18"/>
  <c r="E175" i="18" s="1"/>
  <c r="A64" i="18"/>
  <c r="C64" i="18"/>
  <c r="E64" i="18" s="1"/>
  <c r="D64" i="18"/>
  <c r="C148" i="18"/>
  <c r="F148" i="18" s="1"/>
  <c r="D148" i="18"/>
  <c r="A148" i="18"/>
  <c r="C163" i="18"/>
  <c r="E163" i="18" s="1"/>
  <c r="D163" i="18"/>
  <c r="A163" i="18"/>
  <c r="C126" i="18"/>
  <c r="E126" i="18" s="1"/>
  <c r="D126" i="18"/>
  <c r="A126" i="18"/>
  <c r="A165" i="18"/>
  <c r="C165" i="18"/>
  <c r="F165" i="18" s="1"/>
  <c r="D165" i="18"/>
  <c r="C131" i="18"/>
  <c r="E131" i="18" s="1"/>
  <c r="D131" i="18"/>
  <c r="A131" i="18"/>
  <c r="C118" i="18"/>
  <c r="E118" i="18" s="1"/>
  <c r="A118" i="18"/>
  <c r="D118" i="18"/>
  <c r="C62" i="18"/>
  <c r="E62" i="18" s="1"/>
  <c r="D62" i="18"/>
  <c r="A62" i="18"/>
  <c r="G62" i="18"/>
  <c r="F62" i="18"/>
  <c r="C60" i="18"/>
  <c r="E60" i="18" s="1"/>
  <c r="F60" i="18"/>
  <c r="D60" i="18"/>
  <c r="G60" i="18"/>
  <c r="A60" i="18"/>
  <c r="C61" i="18"/>
  <c r="E61" i="18" s="1"/>
  <c r="A61" i="18"/>
  <c r="F61" i="18"/>
  <c r="D61" i="18"/>
  <c r="G61" i="18"/>
  <c r="C51" i="18"/>
  <c r="E51" i="18" s="1"/>
  <c r="D51" i="18"/>
  <c r="A51" i="18"/>
  <c r="F51" i="18"/>
  <c r="G51" i="18"/>
  <c r="C18" i="18"/>
  <c r="E18" i="18" s="1"/>
  <c r="D18" i="18"/>
  <c r="A18" i="18"/>
  <c r="C89" i="18"/>
  <c r="E89" i="18" s="1"/>
  <c r="G89" i="18"/>
  <c r="A89" i="18"/>
  <c r="D89" i="18"/>
  <c r="F89" i="18"/>
  <c r="C113" i="18"/>
  <c r="E113" i="18" s="1"/>
  <c r="D113" i="18"/>
  <c r="A113" i="18"/>
  <c r="C170" i="18"/>
  <c r="E170" i="18" s="1"/>
  <c r="D170" i="18"/>
  <c r="G170" i="18"/>
  <c r="F170" i="18"/>
  <c r="A170" i="18"/>
  <c r="C13" i="18"/>
  <c r="E13" i="18" s="1"/>
  <c r="D13" i="18"/>
  <c r="A13" i="18"/>
  <c r="G13" i="18"/>
  <c r="F13" i="18"/>
  <c r="C154" i="18"/>
  <c r="E154" i="18" s="1"/>
  <c r="A154" i="18"/>
  <c r="D154" i="18"/>
  <c r="C23" i="18"/>
  <c r="E23" i="18" s="1"/>
  <c r="A23" i="18"/>
  <c r="D23" i="18"/>
  <c r="C9" i="18"/>
  <c r="E9" i="18" s="1"/>
  <c r="A9" i="18"/>
  <c r="D9" i="18"/>
  <c r="D146" i="18"/>
  <c r="A146" i="18"/>
  <c r="C146" i="18"/>
  <c r="F146" i="18" s="1"/>
  <c r="C82" i="18"/>
  <c r="E82" i="18" s="1"/>
  <c r="A82" i="18"/>
  <c r="D82" i="18"/>
  <c r="F100" i="18"/>
  <c r="C100" i="18"/>
  <c r="E100" i="18" s="1"/>
  <c r="A100" i="18"/>
  <c r="D100" i="18"/>
  <c r="G100" i="18"/>
  <c r="C166" i="18"/>
  <c r="E166" i="18" s="1"/>
  <c r="D166" i="18"/>
  <c r="A166" i="18"/>
  <c r="C186" i="18"/>
  <c r="E186" i="18" s="1"/>
  <c r="D186" i="18"/>
  <c r="A186" i="18"/>
  <c r="D78" i="18"/>
  <c r="A78" i="18"/>
  <c r="C78" i="18"/>
  <c r="F78" i="18" s="1"/>
  <c r="C107" i="18"/>
  <c r="E107" i="18" s="1"/>
  <c r="F107" i="18"/>
  <c r="G107" i="18"/>
  <c r="D107" i="18"/>
  <c r="A107" i="18"/>
  <c r="G120" i="18"/>
  <c r="D120" i="18"/>
  <c r="C120" i="18"/>
  <c r="E120" i="18" s="1"/>
  <c r="F120" i="18"/>
  <c r="A120" i="18"/>
  <c r="C35" i="18"/>
  <c r="E35" i="18" s="1"/>
  <c r="A35" i="18"/>
  <c r="G35" i="18"/>
  <c r="F35" i="18"/>
  <c r="D35" i="18"/>
  <c r="D122" i="18"/>
  <c r="G122" i="18"/>
  <c r="C122" i="18"/>
  <c r="E122" i="18" s="1"/>
  <c r="F122" i="18"/>
  <c r="A122" i="18"/>
  <c r="G70" i="18"/>
  <c r="C70" i="18"/>
  <c r="E70" i="18" s="1"/>
  <c r="F70" i="18"/>
  <c r="D70" i="18"/>
  <c r="A70" i="18"/>
  <c r="D140" i="18"/>
  <c r="C140" i="18"/>
  <c r="F140" i="18" s="1"/>
  <c r="A140" i="18"/>
  <c r="D188" i="18"/>
  <c r="C188" i="18"/>
  <c r="E188" i="18" s="1"/>
  <c r="A188" i="18"/>
  <c r="C58" i="18"/>
  <c r="E58" i="18" s="1"/>
  <c r="D58" i="18"/>
  <c r="A58" i="18"/>
  <c r="C94" i="18"/>
  <c r="E94" i="18" s="1"/>
  <c r="A94" i="18"/>
  <c r="F94" i="18"/>
  <c r="G94" i="18"/>
  <c r="D94" i="18"/>
  <c r="C88" i="18"/>
  <c r="E88" i="18" s="1"/>
  <c r="F88" i="18"/>
  <c r="A88" i="18"/>
  <c r="G88" i="18"/>
  <c r="D88" i="18"/>
  <c r="C171" i="18"/>
  <c r="E171" i="18" s="1"/>
  <c r="A171" i="18"/>
  <c r="D171" i="18"/>
  <c r="G171" i="18"/>
  <c r="F171" i="18"/>
  <c r="A79" i="18"/>
  <c r="C79" i="18"/>
  <c r="E79" i="18" s="1"/>
  <c r="D79" i="18"/>
  <c r="C34" i="18"/>
  <c r="F34" i="18" s="1"/>
  <c r="D34" i="18"/>
  <c r="A34" i="18"/>
  <c r="D8" i="18"/>
  <c r="A8" i="18"/>
  <c r="C8" i="18"/>
  <c r="E8" i="18" s="1"/>
  <c r="C26" i="18"/>
  <c r="E26" i="18" s="1"/>
  <c r="F26" i="18"/>
  <c r="A26" i="18"/>
  <c r="D26" i="18"/>
  <c r="G26" i="18"/>
  <c r="C84" i="18"/>
  <c r="E84" i="18" s="1"/>
  <c r="D84" i="18"/>
  <c r="A84" i="18"/>
  <c r="C95" i="18"/>
  <c r="E95" i="18" s="1"/>
  <c r="A95" i="18"/>
  <c r="F95" i="18"/>
  <c r="D95" i="18"/>
  <c r="G95" i="18"/>
  <c r="C108" i="18"/>
  <c r="E108" i="18" s="1"/>
  <c r="A108" i="18"/>
  <c r="D108" i="18"/>
  <c r="A48" i="18"/>
  <c r="C48" i="18"/>
  <c r="E48" i="18" s="1"/>
  <c r="D48" i="18"/>
  <c r="C190" i="18"/>
  <c r="E190" i="18" s="1"/>
  <c r="A190" i="18"/>
  <c r="D190" i="18"/>
  <c r="A28" i="18"/>
  <c r="G28" i="18"/>
  <c r="C28" i="18"/>
  <c r="E28" i="18" s="1"/>
  <c r="F28" i="18"/>
  <c r="D28" i="18"/>
  <c r="C127" i="18"/>
  <c r="E127" i="18" s="1"/>
  <c r="A127" i="18"/>
  <c r="D127" i="18"/>
  <c r="C158" i="18"/>
  <c r="E158" i="18" s="1"/>
  <c r="F158" i="18"/>
  <c r="A158" i="18"/>
  <c r="D158" i="18"/>
  <c r="G158" i="18"/>
  <c r="C39" i="18"/>
  <c r="E39" i="18" s="1"/>
  <c r="A39" i="18"/>
  <c r="D39" i="18"/>
  <c r="D156" i="18"/>
  <c r="G156" i="18"/>
  <c r="F156" i="18"/>
  <c r="A156" i="18"/>
  <c r="C156" i="18"/>
  <c r="E156" i="18" s="1"/>
  <c r="G103" i="18"/>
  <c r="A103" i="18"/>
  <c r="F103" i="18"/>
  <c r="C103" i="18"/>
  <c r="E103" i="18" s="1"/>
  <c r="D103" i="18"/>
  <c r="D176" i="18"/>
  <c r="A176" i="18"/>
  <c r="C176" i="18"/>
  <c r="E176" i="18" s="1"/>
  <c r="C137" i="18"/>
  <c r="E137" i="18" s="1"/>
  <c r="A137" i="18"/>
  <c r="D137" i="18"/>
  <c r="C54" i="18"/>
  <c r="F54" i="18" s="1"/>
  <c r="D54" i="18"/>
  <c r="A54" i="18"/>
  <c r="C193" i="18"/>
  <c r="E193" i="18" s="1"/>
  <c r="D193" i="18"/>
  <c r="A193" i="18"/>
  <c r="C147" i="18"/>
  <c r="E147" i="18" s="1"/>
  <c r="D147" i="18"/>
  <c r="A147" i="18"/>
  <c r="C143" i="18"/>
  <c r="E143" i="18" s="1"/>
  <c r="D143" i="18"/>
  <c r="A143" i="18"/>
  <c r="C138" i="18"/>
  <c r="E138" i="18" s="1"/>
  <c r="D138" i="18"/>
  <c r="A138" i="18"/>
  <c r="C130" i="18"/>
  <c r="E130" i="18" s="1"/>
  <c r="A130" i="18"/>
  <c r="D130" i="18"/>
  <c r="C66" i="18"/>
  <c r="E66" i="18" s="1"/>
  <c r="A66" i="18"/>
  <c r="D66" i="18"/>
  <c r="C99" i="18"/>
  <c r="E99" i="18" s="1"/>
  <c r="F99" i="18"/>
  <c r="D99" i="18"/>
  <c r="G99" i="18"/>
  <c r="A99" i="18"/>
  <c r="A184" i="18"/>
  <c r="D184" i="18"/>
  <c r="C184" i="18"/>
  <c r="E184" i="18" s="1"/>
  <c r="D11" i="18"/>
  <c r="C11" i="18"/>
  <c r="E11" i="18" s="1"/>
  <c r="A11" i="18"/>
  <c r="C106" i="18"/>
  <c r="E106" i="18" s="1"/>
  <c r="D106" i="18"/>
  <c r="G106" i="18"/>
  <c r="F106" i="18"/>
  <c r="A106" i="18"/>
  <c r="C162" i="18"/>
  <c r="E162" i="18" s="1"/>
  <c r="D162" i="18"/>
  <c r="A162" i="18"/>
  <c r="A153" i="18"/>
  <c r="C153" i="18"/>
  <c r="G153" i="18" s="1"/>
  <c r="D153" i="18"/>
  <c r="G38" i="18"/>
  <c r="C38" i="18"/>
  <c r="E38" i="18" s="1"/>
  <c r="F38" i="18"/>
  <c r="D38" i="18"/>
  <c r="A38" i="18"/>
  <c r="C194" i="18"/>
  <c r="E194" i="18" s="1"/>
  <c r="D194" i="18"/>
  <c r="A194" i="18"/>
  <c r="C149" i="18"/>
  <c r="F149" i="18" s="1"/>
  <c r="D149" i="18"/>
  <c r="A149" i="18"/>
  <c r="C85" i="18"/>
  <c r="E85" i="18" s="1"/>
  <c r="A85" i="18"/>
  <c r="D85" i="18"/>
  <c r="C96" i="18"/>
  <c r="E96" i="18" s="1"/>
  <c r="A96" i="18"/>
  <c r="F96" i="18"/>
  <c r="G96" i="18"/>
  <c r="D96" i="18"/>
  <c r="D145" i="18"/>
  <c r="A145" i="18"/>
  <c r="C145" i="18"/>
  <c r="E145" i="18" s="1"/>
  <c r="C45" i="18"/>
  <c r="E45" i="18" s="1"/>
  <c r="A45" i="18"/>
  <c r="D45" i="18"/>
  <c r="G73" i="18"/>
  <c r="C73" i="18"/>
  <c r="E73" i="18" s="1"/>
  <c r="F73" i="18"/>
  <c r="D73" i="18"/>
  <c r="A73" i="18"/>
  <c r="C116" i="18"/>
  <c r="E116" i="18" s="1"/>
  <c r="D116" i="18"/>
  <c r="A116" i="18"/>
  <c r="D75" i="18"/>
  <c r="C75" i="18"/>
  <c r="E75" i="18" s="1"/>
  <c r="A75" i="18"/>
  <c r="F75" i="18"/>
  <c r="G75" i="18"/>
  <c r="C24" i="18"/>
  <c r="E24" i="18" s="1"/>
  <c r="D24" i="18"/>
  <c r="A24" i="18"/>
  <c r="D161" i="18"/>
  <c r="A161" i="18"/>
  <c r="C161" i="18"/>
  <c r="G161" i="18" s="1"/>
  <c r="C125" i="18"/>
  <c r="E125" i="18" s="1"/>
  <c r="G125" i="18"/>
  <c r="F125" i="18"/>
  <c r="D125" i="18"/>
  <c r="A125" i="18"/>
  <c r="C15" i="18"/>
  <c r="E15" i="18" s="1"/>
  <c r="A15" i="18"/>
  <c r="D15" i="18"/>
  <c r="D14" i="18"/>
  <c r="G14" i="18"/>
  <c r="C14" i="18"/>
  <c r="E14" i="18" s="1"/>
  <c r="F14" i="18"/>
  <c r="A14" i="18"/>
  <c r="C63" i="18"/>
  <c r="E63" i="18" s="1"/>
  <c r="F63" i="18"/>
  <c r="D63" i="18"/>
  <c r="A63" i="18"/>
  <c r="G63" i="18"/>
  <c r="D155" i="18"/>
  <c r="A155" i="18"/>
  <c r="C155" i="18"/>
  <c r="F155" i="18" s="1"/>
  <c r="C189" i="18"/>
  <c r="E189" i="18" s="1"/>
  <c r="A189" i="18"/>
  <c r="D189" i="18"/>
  <c r="C49" i="18"/>
  <c r="E49" i="18" s="1"/>
  <c r="D49" i="18"/>
  <c r="A49" i="18"/>
  <c r="F49" i="18"/>
  <c r="G49" i="18"/>
  <c r="C21" i="18"/>
  <c r="E21" i="18" s="1"/>
  <c r="F21" i="18"/>
  <c r="G21" i="18"/>
  <c r="A21" i="18"/>
  <c r="D21" i="18"/>
  <c r="C191" i="18"/>
  <c r="E191" i="18" s="1"/>
  <c r="D191" i="18"/>
  <c r="A191" i="18"/>
  <c r="C152" i="18"/>
  <c r="E152" i="18" s="1"/>
  <c r="D152" i="18"/>
  <c r="A152" i="18"/>
  <c r="C117" i="18"/>
  <c r="E117" i="18" s="1"/>
  <c r="A117" i="18"/>
  <c r="D117" i="18"/>
  <c r="C139" i="18"/>
  <c r="E139" i="18" s="1"/>
  <c r="D139" i="18"/>
  <c r="A139" i="18"/>
  <c r="D65" i="18"/>
  <c r="A65" i="18"/>
  <c r="C65" i="18"/>
  <c r="E65" i="18" s="1"/>
  <c r="A55" i="18"/>
  <c r="C55" i="18"/>
  <c r="E55" i="18" s="1"/>
  <c r="D55" i="18"/>
  <c r="D32" i="18"/>
  <c r="C32" i="18"/>
  <c r="E32" i="18" s="1"/>
  <c r="A32" i="18"/>
  <c r="C29" i="18"/>
  <c r="E29" i="18" s="1"/>
  <c r="F29" i="18"/>
  <c r="A29" i="18"/>
  <c r="D29" i="18"/>
  <c r="G29" i="18"/>
  <c r="C16" i="18"/>
  <c r="E16" i="18" s="1"/>
  <c r="A16" i="18"/>
  <c r="D16" i="18"/>
  <c r="C168" i="18"/>
  <c r="E168" i="18" s="1"/>
  <c r="D168" i="18"/>
  <c r="A168" i="18"/>
  <c r="A172" i="18"/>
  <c r="G172" i="18"/>
  <c r="D172" i="18"/>
  <c r="C172" i="18"/>
  <c r="E172" i="18" s="1"/>
  <c r="F172" i="18"/>
  <c r="C44" i="18"/>
  <c r="E44" i="18" s="1"/>
  <c r="D44" i="18"/>
  <c r="A44" i="18"/>
  <c r="F164" i="18"/>
  <c r="G84" i="18"/>
  <c r="F84" i="18"/>
  <c r="E187" i="18"/>
  <c r="N28" i="15"/>
  <c r="F58" i="18"/>
  <c r="G163" i="18"/>
  <c r="F108" i="18"/>
  <c r="G187" i="18"/>
  <c r="G167" i="18"/>
  <c r="G78" i="18"/>
  <c r="G81" i="18"/>
  <c r="G77" i="18"/>
  <c r="F77" i="18"/>
  <c r="G177" i="18"/>
  <c r="E78" i="18"/>
  <c r="G138" i="18"/>
  <c r="G58" i="18"/>
  <c r="G154" i="18"/>
  <c r="F163" i="18"/>
  <c r="G76" i="18"/>
  <c r="F179" i="18"/>
  <c r="M28" i="15"/>
  <c r="C1" i="15"/>
  <c r="C4" i="15" s="1"/>
  <c r="D4" i="15" s="1"/>
  <c r="E4" i="15" s="1"/>
  <c r="F4" i="15" s="1"/>
  <c r="G4" i="15" s="1"/>
  <c r="H4" i="15" s="1"/>
  <c r="I4" i="15" s="1"/>
  <c r="C8" i="15" s="1"/>
  <c r="Q27" i="15"/>
  <c r="P27" i="15"/>
  <c r="J27" i="15"/>
  <c r="O26" i="15"/>
  <c r="J26" i="15"/>
  <c r="L25" i="15"/>
  <c r="J25" i="15"/>
  <c r="I24" i="15"/>
  <c r="H24" i="15"/>
  <c r="G24" i="15"/>
  <c r="F24" i="15"/>
  <c r="E24" i="15"/>
  <c r="Q23" i="15"/>
  <c r="P23" i="15"/>
  <c r="J23" i="15"/>
  <c r="O22" i="15"/>
  <c r="J22" i="15"/>
  <c r="L21" i="15"/>
  <c r="J21" i="15"/>
  <c r="Q19" i="15"/>
  <c r="P19" i="15"/>
  <c r="J19" i="15"/>
  <c r="O18" i="15"/>
  <c r="J18" i="15"/>
  <c r="L17" i="15"/>
  <c r="J17" i="15"/>
  <c r="Q15" i="15"/>
  <c r="P15" i="15"/>
  <c r="J15" i="15"/>
  <c r="O14" i="15"/>
  <c r="J14" i="15"/>
  <c r="L13" i="15"/>
  <c r="J13" i="15"/>
  <c r="Q11" i="15"/>
  <c r="P11" i="15"/>
  <c r="J11" i="15"/>
  <c r="O10" i="15"/>
  <c r="J10" i="15"/>
  <c r="L9" i="15"/>
  <c r="J9" i="15"/>
  <c r="Q7" i="15"/>
  <c r="P7" i="15"/>
  <c r="J7" i="15"/>
  <c r="O6" i="15"/>
  <c r="L5" i="15"/>
  <c r="J5" i="15"/>
  <c r="F183" i="18" l="1"/>
  <c r="E54" i="18"/>
  <c r="G54" i="18"/>
  <c r="G184" i="18"/>
  <c r="F178" i="18"/>
  <c r="G134" i="18"/>
  <c r="F134" i="18"/>
  <c r="G33" i="18"/>
  <c r="F47" i="18"/>
  <c r="F192" i="18"/>
  <c r="F64" i="18"/>
  <c r="F167" i="18"/>
  <c r="F85" i="18"/>
  <c r="F186" i="18"/>
  <c r="F53" i="18"/>
  <c r="E140" i="18"/>
  <c r="F68" i="18"/>
  <c r="F23" i="18"/>
  <c r="F18" i="18"/>
  <c r="G146" i="18"/>
  <c r="F147" i="18"/>
  <c r="G53" i="18"/>
  <c r="G186" i="18"/>
  <c r="G144" i="18"/>
  <c r="E169" i="18"/>
  <c r="G23" i="18"/>
  <c r="G15" i="18"/>
  <c r="F161" i="18"/>
  <c r="F9" i="18"/>
  <c r="F69" i="18"/>
  <c r="F127" i="18"/>
  <c r="G119" i="18"/>
  <c r="G129" i="18"/>
  <c r="G11" i="18"/>
  <c r="F11" i="18"/>
  <c r="G85" i="18"/>
  <c r="G147" i="18"/>
  <c r="G66" i="18"/>
  <c r="G111" i="18"/>
  <c r="G190" i="18"/>
  <c r="F116" i="18"/>
  <c r="F182" i="18"/>
  <c r="F8" i="18"/>
  <c r="F153" i="18"/>
  <c r="G181" i="18"/>
  <c r="G67" i="18"/>
  <c r="G180" i="18"/>
  <c r="F190" i="18"/>
  <c r="F39" i="18"/>
  <c r="F67" i="18"/>
  <c r="G8" i="18"/>
  <c r="F133" i="18"/>
  <c r="F181" i="18"/>
  <c r="G182" i="18"/>
  <c r="F180" i="18"/>
  <c r="F7" i="18"/>
  <c r="F188" i="18"/>
  <c r="G127" i="18"/>
  <c r="G188" i="18"/>
  <c r="G39" i="18"/>
  <c r="F177" i="18"/>
  <c r="G133" i="18"/>
  <c r="E153" i="18"/>
  <c r="G55" i="18"/>
  <c r="G191" i="18"/>
  <c r="F191" i="18"/>
  <c r="G145" i="18"/>
  <c r="F145" i="18"/>
  <c r="F16" i="18"/>
  <c r="F152" i="18"/>
  <c r="G155" i="18"/>
  <c r="F154" i="18"/>
  <c r="F185" i="18"/>
  <c r="G56" i="18"/>
  <c r="F136" i="18"/>
  <c r="F32" i="18"/>
  <c r="G152" i="18"/>
  <c r="G47" i="18"/>
  <c r="F15" i="18"/>
  <c r="G69" i="18"/>
  <c r="G16" i="18"/>
  <c r="F112" i="18"/>
  <c r="G196" i="18"/>
  <c r="G113" i="18"/>
  <c r="G112" i="18"/>
  <c r="G86" i="18"/>
  <c r="G151" i="18"/>
  <c r="G18" i="18"/>
  <c r="G118" i="18"/>
  <c r="G195" i="18"/>
  <c r="F40" i="18"/>
  <c r="F160" i="18"/>
  <c r="G64" i="18"/>
  <c r="F193" i="18"/>
  <c r="F76" i="18"/>
  <c r="F45" i="18"/>
  <c r="F144" i="18"/>
  <c r="F113" i="18"/>
  <c r="F31" i="18"/>
  <c r="G9" i="18"/>
  <c r="F130" i="18"/>
  <c r="F10" i="18"/>
  <c r="E34" i="18"/>
  <c r="F176" i="18"/>
  <c r="G160" i="18"/>
  <c r="F44" i="18"/>
  <c r="F111" i="18"/>
  <c r="G192" i="18"/>
  <c r="G10" i="18"/>
  <c r="E141" i="18"/>
  <c r="F117" i="18"/>
  <c r="F141" i="18"/>
  <c r="G169" i="18"/>
  <c r="G189" i="18"/>
  <c r="G24" i="18"/>
  <c r="G165" i="18"/>
  <c r="F126" i="18"/>
  <c r="G136" i="18"/>
  <c r="F81" i="18"/>
  <c r="F56" i="18"/>
  <c r="F55" i="18"/>
  <c r="F65" i="18"/>
  <c r="G44" i="18"/>
  <c r="G65" i="18"/>
  <c r="G139" i="18"/>
  <c r="G166" i="18"/>
  <c r="G179" i="18"/>
  <c r="G193" i="18"/>
  <c r="G126" i="18"/>
  <c r="F151" i="18"/>
  <c r="F132" i="18"/>
  <c r="G185" i="18"/>
  <c r="G142" i="18"/>
  <c r="G79" i="18"/>
  <c r="G115" i="18"/>
  <c r="G109" i="18"/>
  <c r="F48" i="18"/>
  <c r="G116" i="18"/>
  <c r="G31" i="18"/>
  <c r="F83" i="18"/>
  <c r="F115" i="18"/>
  <c r="F33" i="18"/>
  <c r="F131" i="18"/>
  <c r="F24" i="18"/>
  <c r="F194" i="18"/>
  <c r="G162" i="18"/>
  <c r="G131" i="18"/>
  <c r="F195" i="18"/>
  <c r="F128" i="18"/>
  <c r="F142" i="18"/>
  <c r="F80" i="18"/>
  <c r="G110" i="18"/>
  <c r="F17" i="18"/>
  <c r="G59" i="18"/>
  <c r="F150" i="18"/>
  <c r="G25" i="18"/>
  <c r="G168" i="18"/>
  <c r="G17" i="18"/>
  <c r="G140" i="18"/>
  <c r="E110" i="18"/>
  <c r="F143" i="18"/>
  <c r="F139" i="18"/>
  <c r="G117" i="18"/>
  <c r="F66" i="18"/>
  <c r="G130" i="18"/>
  <c r="F138" i="18"/>
  <c r="G176" i="18"/>
  <c r="G108" i="18"/>
  <c r="G34" i="18"/>
  <c r="F79" i="18"/>
  <c r="F82" i="18"/>
  <c r="F118" i="18"/>
  <c r="G68" i="18"/>
  <c r="G30" i="18"/>
  <c r="F30" i="18"/>
  <c r="G80" i="18"/>
  <c r="G40" i="18"/>
  <c r="G57" i="18"/>
  <c r="G7" i="18"/>
  <c r="F59" i="18"/>
  <c r="G87" i="18"/>
  <c r="G178" i="18"/>
  <c r="G132" i="18"/>
  <c r="G137" i="18"/>
  <c r="G135" i="18"/>
  <c r="F25" i="18"/>
  <c r="F109" i="18"/>
  <c r="F168" i="18"/>
  <c r="F46" i="18"/>
  <c r="E149" i="18"/>
  <c r="F162" i="18"/>
  <c r="F114" i="18"/>
  <c r="G128" i="18"/>
  <c r="G46" i="18"/>
  <c r="G194" i="18"/>
  <c r="G150" i="18"/>
  <c r="E161" i="18"/>
  <c r="F196" i="18"/>
  <c r="G183" i="18"/>
  <c r="G83" i="18"/>
  <c r="G164" i="18"/>
  <c r="G149" i="18"/>
  <c r="G32" i="18"/>
  <c r="F135" i="18"/>
  <c r="G48" i="18"/>
  <c r="G143" i="18"/>
  <c r="G45" i="18"/>
  <c r="E114" i="18"/>
  <c r="F129" i="18"/>
  <c r="F189" i="18"/>
  <c r="F184" i="18"/>
  <c r="F137" i="18"/>
  <c r="F166" i="18"/>
  <c r="G82" i="18"/>
  <c r="F57" i="18"/>
  <c r="F87" i="18"/>
  <c r="E165" i="18"/>
  <c r="E86" i="18"/>
  <c r="G148" i="18"/>
  <c r="E148" i="18"/>
  <c r="E119" i="18"/>
  <c r="E155" i="18"/>
  <c r="E146" i="18"/>
  <c r="P28" i="15"/>
  <c r="D8" i="15"/>
  <c r="E8" i="15" s="1"/>
  <c r="F8" i="15" s="1"/>
  <c r="G8" i="15" s="1"/>
  <c r="H8" i="15" s="1"/>
  <c r="I8" i="15" s="1"/>
  <c r="C12" i="15" s="1"/>
  <c r="D12" i="15" s="1"/>
  <c r="E12" i="15" s="1"/>
  <c r="F12" i="15" s="1"/>
  <c r="G12" i="15" s="1"/>
  <c r="H12" i="15" s="1"/>
  <c r="I12" i="15" s="1"/>
  <c r="C16" i="15" s="1"/>
  <c r="D16" i="15" s="1"/>
  <c r="E16" i="15" s="1"/>
  <c r="F16" i="15" s="1"/>
  <c r="G16" i="15" s="1"/>
  <c r="H16" i="15" s="1"/>
  <c r="I16" i="15" s="1"/>
  <c r="C20" i="15" s="1"/>
  <c r="O28" i="15"/>
  <c r="L28" i="15"/>
  <c r="Q28" i="15"/>
  <c r="D20" i="15" l="1"/>
  <c r="E20" i="15" l="1"/>
  <c r="F20" i="15" s="1"/>
  <c r="G20" i="15" s="1"/>
  <c r="H20" i="15" s="1"/>
  <c r="I20" i="15" s="1"/>
  <c r="C24" i="15" s="1"/>
  <c r="D24" i="15" s="1"/>
  <c r="L29" i="15" l="1"/>
  <c r="P29" i="15"/>
  <c r="N29" i="15"/>
  <c r="M29" i="15"/>
  <c r="Q29" i="15"/>
  <c r="O29" i="15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3" i="13"/>
  <c r="B61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7" i="11"/>
  <c r="B38" i="11"/>
  <c r="B39" i="11"/>
  <c r="B40" i="11"/>
  <c r="B41" i="11"/>
  <c r="B42" i="11"/>
  <c r="B43" i="11"/>
  <c r="B44" i="11"/>
  <c r="B45" i="11"/>
  <c r="B46" i="11"/>
  <c r="B47" i="11"/>
  <c r="B54" i="11"/>
  <c r="B55" i="11"/>
  <c r="B56" i="11"/>
  <c r="B57" i="11"/>
  <c r="B58" i="11"/>
  <c r="B60" i="11"/>
  <c r="B71" i="11"/>
  <c r="B72" i="11"/>
  <c r="B73" i="11"/>
  <c r="B74" i="11"/>
  <c r="B48" i="11"/>
  <c r="B49" i="11"/>
  <c r="B50" i="11"/>
  <c r="B51" i="11"/>
  <c r="B52" i="11"/>
  <c r="B53" i="11"/>
  <c r="B36" i="11"/>
  <c r="B62" i="11"/>
  <c r="B63" i="11"/>
  <c r="B64" i="11"/>
  <c r="B65" i="11"/>
  <c r="B66" i="11"/>
  <c r="B67" i="11"/>
  <c r="B68" i="11"/>
  <c r="B69" i="11"/>
  <c r="B70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59" i="11"/>
  <c r="G26" i="12" l="1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G29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AC29" i="12"/>
  <c r="AD29" i="12"/>
  <c r="AE29" i="12"/>
  <c r="AF29" i="12"/>
  <c r="AG29" i="12"/>
  <c r="AH29" i="12"/>
  <c r="AI29" i="12"/>
  <c r="AJ29" i="12"/>
  <c r="AK29" i="12"/>
  <c r="AL29" i="12"/>
  <c r="AM29" i="12"/>
  <c r="AN29" i="12"/>
  <c r="AO29" i="12"/>
  <c r="AP29" i="12"/>
  <c r="AQ29" i="12"/>
  <c r="AR29" i="12"/>
  <c r="AS29" i="12"/>
  <c r="AT29" i="12"/>
  <c r="AU29" i="12"/>
  <c r="AV29" i="12"/>
  <c r="G30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AC30" i="12"/>
  <c r="AD30" i="12"/>
  <c r="AE30" i="12"/>
  <c r="AF30" i="12"/>
  <c r="AG30" i="12"/>
  <c r="AH30" i="12"/>
  <c r="AI30" i="12"/>
  <c r="AJ30" i="12"/>
  <c r="AK30" i="12"/>
  <c r="AL30" i="12"/>
  <c r="AM30" i="12"/>
  <c r="AN30" i="12"/>
  <c r="AO30" i="12"/>
  <c r="AP30" i="12"/>
  <c r="AQ30" i="12"/>
  <c r="AR30" i="12"/>
  <c r="AS30" i="12"/>
  <c r="AT30" i="12"/>
  <c r="AU30" i="12"/>
  <c r="AV30" i="12"/>
  <c r="G31" i="12"/>
  <c r="H31" i="12"/>
  <c r="I31" i="12"/>
  <c r="J31" i="12"/>
  <c r="K31" i="12"/>
  <c r="L31" i="12"/>
  <c r="M31" i="12"/>
  <c r="N31" i="12"/>
  <c r="O31" i="12"/>
  <c r="P31" i="12"/>
  <c r="Q31" i="12"/>
  <c r="R31" i="12"/>
  <c r="S31" i="12"/>
  <c r="T31" i="12"/>
  <c r="U31" i="12"/>
  <c r="V31" i="12"/>
  <c r="W31" i="12"/>
  <c r="X31" i="12"/>
  <c r="Y31" i="12"/>
  <c r="Z31" i="12"/>
  <c r="AA31" i="12"/>
  <c r="AB31" i="12"/>
  <c r="AC31" i="12"/>
  <c r="AD31" i="12"/>
  <c r="AE31" i="12"/>
  <c r="AF31" i="12"/>
  <c r="AG31" i="12"/>
  <c r="AH31" i="12"/>
  <c r="AI31" i="12"/>
  <c r="AJ31" i="12"/>
  <c r="AK31" i="12"/>
  <c r="AL31" i="12"/>
  <c r="AM31" i="12"/>
  <c r="AN31" i="12"/>
  <c r="AO31" i="12"/>
  <c r="AP31" i="12"/>
  <c r="AQ31" i="12"/>
  <c r="AR31" i="12"/>
  <c r="AS31" i="12"/>
  <c r="AT31" i="12"/>
  <c r="AU31" i="12"/>
  <c r="AV31" i="12"/>
  <c r="G32" i="12"/>
  <c r="H32" i="12"/>
  <c r="I32" i="12"/>
  <c r="J32" i="12"/>
  <c r="K32" i="12"/>
  <c r="L32" i="12"/>
  <c r="M32" i="12"/>
  <c r="N32" i="12"/>
  <c r="O32" i="12"/>
  <c r="P32" i="12"/>
  <c r="Q32" i="12"/>
  <c r="R32" i="12"/>
  <c r="S32" i="12"/>
  <c r="T32" i="12"/>
  <c r="U32" i="12"/>
  <c r="V32" i="12"/>
  <c r="W32" i="12"/>
  <c r="X32" i="12"/>
  <c r="Y32" i="12"/>
  <c r="Z32" i="12"/>
  <c r="AA32" i="12"/>
  <c r="AB32" i="12"/>
  <c r="AC32" i="12"/>
  <c r="AD32" i="12"/>
  <c r="AE32" i="12"/>
  <c r="AF32" i="12"/>
  <c r="AG32" i="12"/>
  <c r="AH32" i="12"/>
  <c r="AI32" i="12"/>
  <c r="AJ32" i="12"/>
  <c r="AK32" i="12"/>
  <c r="AL32" i="12"/>
  <c r="AM32" i="12"/>
  <c r="AN32" i="12"/>
  <c r="AO32" i="12"/>
  <c r="AP32" i="12"/>
  <c r="AQ32" i="12"/>
  <c r="AR32" i="12"/>
  <c r="AS32" i="12"/>
  <c r="AT32" i="12"/>
  <c r="AU32" i="12"/>
  <c r="AV32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J7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G7" i="12"/>
  <c r="H7" i="12"/>
  <c r="I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G5" i="12"/>
  <c r="I29" i="4" l="1"/>
  <c r="I30" i="4"/>
  <c r="I31" i="4"/>
  <c r="I32" i="4"/>
  <c r="I33" i="4"/>
  <c r="I34" i="4"/>
  <c r="I35" i="4"/>
  <c r="I36" i="4"/>
  <c r="I28" i="4"/>
  <c r="C24" i="4" l="1"/>
  <c r="S1" i="8" l="1"/>
  <c r="P1" i="8" s="1"/>
  <c r="R1" i="8" s="1"/>
  <c r="Q1" i="8" l="1"/>
  <c r="O1" i="8" s="1"/>
  <c r="F5" i="10" l="1"/>
  <c r="F3" i="10"/>
  <c r="D34" i="5" l="1"/>
  <c r="E34" i="5"/>
  <c r="F34" i="5"/>
  <c r="G34" i="5"/>
  <c r="H34" i="5"/>
  <c r="I34" i="5"/>
  <c r="C34" i="5"/>
  <c r="K5" i="3" l="1"/>
  <c r="AC5" i="3"/>
  <c r="AD5" i="3"/>
  <c r="AE5" i="3"/>
  <c r="C8" i="3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I18" i="3"/>
  <c r="A18" i="3" s="1"/>
  <c r="AF18" i="3"/>
  <c r="I19" i="3"/>
  <c r="A19" i="3" s="1"/>
  <c r="AF19" i="3"/>
  <c r="I20" i="3"/>
  <c r="A20" i="3" s="1"/>
  <c r="AF20" i="3"/>
  <c r="I21" i="3"/>
  <c r="A21" i="3" s="1"/>
  <c r="AF21" i="3"/>
  <c r="I22" i="3"/>
  <c r="A22" i="3" s="1"/>
  <c r="AF22" i="3"/>
  <c r="I23" i="3"/>
  <c r="A23" i="3" s="1"/>
  <c r="AF23" i="3"/>
  <c r="I24" i="3"/>
  <c r="A24" i="3" s="1"/>
  <c r="AF24" i="3"/>
  <c r="I25" i="3"/>
  <c r="A25" i="3" s="1"/>
  <c r="AF25" i="3"/>
  <c r="I26" i="3"/>
  <c r="A26" i="3" s="1"/>
  <c r="AF26" i="3"/>
  <c r="I27" i="3"/>
  <c r="A27" i="3" s="1"/>
  <c r="AF27" i="3"/>
  <c r="I28" i="3"/>
  <c r="A28" i="3" s="1"/>
  <c r="AF28" i="3"/>
  <c r="I29" i="3"/>
  <c r="A29" i="3" s="1"/>
  <c r="AF29" i="3"/>
  <c r="I30" i="3"/>
  <c r="AF30" i="3"/>
  <c r="J30" i="3" l="1"/>
  <c r="A30" i="3"/>
  <c r="J29" i="3"/>
  <c r="J27" i="3"/>
  <c r="J25" i="3"/>
  <c r="J23" i="3"/>
  <c r="J21" i="3"/>
  <c r="J19" i="3"/>
  <c r="J28" i="3"/>
  <c r="L28" i="3" s="1"/>
  <c r="J26" i="3"/>
  <c r="J24" i="3"/>
  <c r="J22" i="3"/>
  <c r="J20" i="3"/>
  <c r="J18" i="3"/>
  <c r="L26" i="3" l="1"/>
  <c r="AX26" i="3" s="1"/>
  <c r="X26" i="3"/>
  <c r="Z26" i="3"/>
  <c r="Y26" i="3"/>
  <c r="AA26" i="3"/>
  <c r="L23" i="3"/>
  <c r="V23" i="3" s="1"/>
  <c r="X23" i="3"/>
  <c r="Z23" i="3"/>
  <c r="Y23" i="3"/>
  <c r="AA23" i="3"/>
  <c r="L22" i="3"/>
  <c r="Q22" i="3" s="1"/>
  <c r="AK22" i="3" s="1"/>
  <c r="X22" i="3"/>
  <c r="Z22" i="3"/>
  <c r="Y22" i="3"/>
  <c r="AA22" i="3"/>
  <c r="L19" i="3"/>
  <c r="R19" i="3" s="1"/>
  <c r="AL19" i="3" s="1"/>
  <c r="L27" i="3"/>
  <c r="V27" i="3" s="1"/>
  <c r="X27" i="3"/>
  <c r="Z27" i="3"/>
  <c r="Y27" i="3"/>
  <c r="AA27" i="3"/>
  <c r="L24" i="3"/>
  <c r="V24" i="3" s="1"/>
  <c r="AA24" i="3"/>
  <c r="X24" i="3"/>
  <c r="Z24" i="3"/>
  <c r="Y24" i="3"/>
  <c r="L21" i="3"/>
  <c r="AI21" i="3" s="1"/>
  <c r="Z21" i="3"/>
  <c r="Y21" i="3"/>
  <c r="AA21" i="3"/>
  <c r="X21" i="3"/>
  <c r="L29" i="3"/>
  <c r="V29" i="3" s="1"/>
  <c r="Z29" i="3"/>
  <c r="Y29" i="3"/>
  <c r="AA29" i="3"/>
  <c r="X29" i="3"/>
  <c r="L18" i="3"/>
  <c r="R18" i="3" s="1"/>
  <c r="AL18" i="3" s="1"/>
  <c r="L20" i="3"/>
  <c r="R20" i="3" s="1"/>
  <c r="AL20" i="3" s="1"/>
  <c r="AA28" i="3"/>
  <c r="X28" i="3"/>
  <c r="Z28" i="3"/>
  <c r="Y28" i="3"/>
  <c r="L25" i="3"/>
  <c r="V25" i="3" s="1"/>
  <c r="Z25" i="3"/>
  <c r="Y25" i="3"/>
  <c r="AA25" i="3"/>
  <c r="X25" i="3"/>
  <c r="L30" i="3"/>
  <c r="R30" i="3" s="1"/>
  <c r="AL30" i="3" s="1"/>
  <c r="X30" i="3"/>
  <c r="Z30" i="3"/>
  <c r="Y30" i="3"/>
  <c r="AA30" i="3"/>
  <c r="V26" i="3"/>
  <c r="V28" i="3"/>
  <c r="R28" i="3"/>
  <c r="AL28" i="3" s="1"/>
  <c r="Q28" i="3"/>
  <c r="AK28" i="3" s="1"/>
  <c r="Q20" i="3"/>
  <c r="AK20" i="3" s="1"/>
  <c r="N28" i="3"/>
  <c r="O28" i="3"/>
  <c r="AI28" i="3"/>
  <c r="AH28" i="3"/>
  <c r="AX28" i="3"/>
  <c r="O26" i="3" l="1"/>
  <c r="AI27" i="3"/>
  <c r="AI20" i="3"/>
  <c r="Q26" i="3"/>
  <c r="AK26" i="3" s="1"/>
  <c r="O27" i="3"/>
  <c r="AH29" i="3"/>
  <c r="AI30" i="3"/>
  <c r="AX19" i="3"/>
  <c r="AH23" i="3"/>
  <c r="AI24" i="3"/>
  <c r="O21" i="3"/>
  <c r="AH26" i="3"/>
  <c r="N26" i="3"/>
  <c r="Q23" i="3"/>
  <c r="AK23" i="3" s="1"/>
  <c r="AX25" i="3"/>
  <c r="N22" i="3"/>
  <c r="AX21" i="3"/>
  <c r="V22" i="3"/>
  <c r="R21" i="3"/>
  <c r="AL21" i="3" s="1"/>
  <c r="AH19" i="3"/>
  <c r="AI29" i="3"/>
  <c r="O29" i="3"/>
  <c r="AH30" i="3"/>
  <c r="AI19" i="3"/>
  <c r="O19" i="3"/>
  <c r="N29" i="3"/>
  <c r="Q29" i="3"/>
  <c r="AK29" i="3" s="1"/>
  <c r="Q19" i="3"/>
  <c r="AK19" i="3" s="1"/>
  <c r="AX29" i="3"/>
  <c r="N19" i="3"/>
  <c r="R29" i="3"/>
  <c r="AL29" i="3" s="1"/>
  <c r="AH18" i="3"/>
  <c r="AI26" i="3"/>
  <c r="R26" i="3"/>
  <c r="AL26" i="3" s="1"/>
  <c r="AX18" i="3"/>
  <c r="AI18" i="3"/>
  <c r="N27" i="3"/>
  <c r="N20" i="3"/>
  <c r="Q18" i="3"/>
  <c r="AK18" i="3" s="1"/>
  <c r="O24" i="3"/>
  <c r="AH24" i="3"/>
  <c r="AI23" i="3"/>
  <c r="O20" i="3"/>
  <c r="Q24" i="3"/>
  <c r="AK24" i="3" s="1"/>
  <c r="AX20" i="3"/>
  <c r="AH20" i="3"/>
  <c r="AX24" i="3"/>
  <c r="N23" i="3"/>
  <c r="AX22" i="3"/>
  <c r="N25" i="3"/>
  <c r="Q21" i="3"/>
  <c r="AK21" i="3" s="1"/>
  <c r="V21" i="3"/>
  <c r="AI22" i="3"/>
  <c r="AH25" i="3"/>
  <c r="AH21" i="3"/>
  <c r="O22" i="3"/>
  <c r="N21" i="3"/>
  <c r="R22" i="3"/>
  <c r="AL22" i="3" s="1"/>
  <c r="AH22" i="3"/>
  <c r="R25" i="3"/>
  <c r="AL25" i="3" s="1"/>
  <c r="AH27" i="3"/>
  <c r="AX23" i="3"/>
  <c r="O30" i="3"/>
  <c r="O18" i="3"/>
  <c r="O25" i="3"/>
  <c r="O23" i="3"/>
  <c r="Q25" i="3"/>
  <c r="Q27" i="3"/>
  <c r="AK27" i="3" s="1"/>
  <c r="R27" i="3"/>
  <c r="AL27" i="3" s="1"/>
  <c r="V30" i="3"/>
  <c r="AX30" i="3"/>
  <c r="AX27" i="3"/>
  <c r="AI25" i="3"/>
  <c r="N30" i="3"/>
  <c r="N18" i="3"/>
  <c r="N24" i="3"/>
  <c r="Q30" i="3"/>
  <c r="R24" i="3"/>
  <c r="R23" i="3"/>
  <c r="S20" i="3"/>
  <c r="S28" i="3"/>
  <c r="S29" i="3" l="1"/>
  <c r="T29" i="3" s="1"/>
  <c r="S26" i="3"/>
  <c r="T26" i="3" s="1"/>
  <c r="S21" i="3"/>
  <c r="AM21" i="3" s="1"/>
  <c r="S18" i="3"/>
  <c r="T18" i="3" s="1"/>
  <c r="S19" i="3"/>
  <c r="AM19" i="3" s="1"/>
  <c r="S22" i="3"/>
  <c r="AM22" i="3" s="1"/>
  <c r="T20" i="3"/>
  <c r="AM20" i="3"/>
  <c r="S23" i="3"/>
  <c r="AL23" i="3"/>
  <c r="S25" i="3"/>
  <c r="AK25" i="3"/>
  <c r="S24" i="3"/>
  <c r="AL24" i="3"/>
  <c r="T28" i="3"/>
  <c r="AM28" i="3"/>
  <c r="S30" i="3"/>
  <c r="AK30" i="3"/>
  <c r="S27" i="3"/>
  <c r="J34" i="5"/>
  <c r="D33" i="5"/>
  <c r="E33" i="5"/>
  <c r="F33" i="5"/>
  <c r="G33" i="5"/>
  <c r="H33" i="5"/>
  <c r="I33" i="5"/>
  <c r="C33" i="5"/>
  <c r="AM26" i="3" l="1"/>
  <c r="T19" i="3"/>
  <c r="AM29" i="3"/>
  <c r="T21" i="3"/>
  <c r="AM18" i="3"/>
  <c r="T22" i="3"/>
  <c r="T30" i="3"/>
  <c r="AM30" i="3"/>
  <c r="T23" i="3"/>
  <c r="AM23" i="3"/>
  <c r="T27" i="3"/>
  <c r="AM27" i="3"/>
  <c r="T24" i="3"/>
  <c r="AM24" i="3"/>
  <c r="T25" i="3"/>
  <c r="AM25" i="3"/>
  <c r="J33" i="5"/>
  <c r="I7" i="3" l="1"/>
  <c r="I8" i="3"/>
  <c r="I9" i="3"/>
  <c r="I10" i="3"/>
  <c r="I11" i="3"/>
  <c r="I12" i="3"/>
  <c r="I13" i="3"/>
  <c r="I14" i="3"/>
  <c r="I15" i="3"/>
  <c r="I16" i="3"/>
  <c r="I17" i="3"/>
  <c r="J17" i="3" l="1"/>
  <c r="A17" i="3"/>
  <c r="J9" i="3"/>
  <c r="A9" i="3"/>
  <c r="J12" i="3"/>
  <c r="A12" i="3"/>
  <c r="J14" i="3"/>
  <c r="A14" i="3"/>
  <c r="J10" i="3"/>
  <c r="A10" i="3"/>
  <c r="J13" i="3"/>
  <c r="A13" i="3"/>
  <c r="J16" i="3"/>
  <c r="A16" i="3"/>
  <c r="J8" i="3"/>
  <c r="A8" i="3"/>
  <c r="J15" i="3"/>
  <c r="A15" i="3"/>
  <c r="J11" i="3"/>
  <c r="A11" i="3"/>
  <c r="J7" i="3"/>
  <c r="A7" i="3"/>
  <c r="AF8" i="3"/>
  <c r="AF9" i="3"/>
  <c r="AF10" i="3"/>
  <c r="AF11" i="3"/>
  <c r="AF12" i="3"/>
  <c r="AF13" i="3"/>
  <c r="AF14" i="3"/>
  <c r="AF15" i="3"/>
  <c r="AF16" i="3"/>
  <c r="AF17" i="3"/>
  <c r="AF7" i="3"/>
  <c r="Z13" i="3" l="1"/>
  <c r="AA13" i="3"/>
  <c r="X13" i="3"/>
  <c r="Y13" i="3"/>
  <c r="AF5" i="3"/>
  <c r="L17" i="3"/>
  <c r="J5" i="3"/>
  <c r="L7" i="3"/>
  <c r="L10" i="3"/>
  <c r="L11" i="3"/>
  <c r="V7" i="3" l="1"/>
  <c r="AH7" i="3"/>
  <c r="R11" i="3"/>
  <c r="AL11" i="3" s="1"/>
  <c r="Q11" i="3"/>
  <c r="AK11" i="3" s="1"/>
  <c r="R7" i="3"/>
  <c r="Q7" i="3"/>
  <c r="AK7" i="3" s="1"/>
  <c r="R17" i="3"/>
  <c r="AL17" i="3" s="1"/>
  <c r="Q17" i="3"/>
  <c r="AK17" i="3" s="1"/>
  <c r="R10" i="3"/>
  <c r="AL10" i="3" s="1"/>
  <c r="Q10" i="3"/>
  <c r="AK10" i="3" s="1"/>
  <c r="O11" i="3"/>
  <c r="N11" i="3"/>
  <c r="AX17" i="3"/>
  <c r="N17" i="3"/>
  <c r="O17" i="3"/>
  <c r="N7" i="3"/>
  <c r="O7" i="3"/>
  <c r="N10" i="3"/>
  <c r="O10" i="3"/>
  <c r="AI11" i="3"/>
  <c r="AH11" i="3"/>
  <c r="AI10" i="3"/>
  <c r="AH10" i="3"/>
  <c r="AI17" i="3"/>
  <c r="AH17" i="3"/>
  <c r="AX7" i="3"/>
  <c r="AI7" i="3"/>
  <c r="AX11" i="3"/>
  <c r="AX10" i="3"/>
  <c r="L12" i="3"/>
  <c r="L16" i="3"/>
  <c r="L13" i="3"/>
  <c r="L9" i="3"/>
  <c r="AI9" i="3" s="1"/>
  <c r="L15" i="3"/>
  <c r="AH15" i="3" s="1"/>
  <c r="U2" i="6"/>
  <c r="V2" i="6"/>
  <c r="W2" i="6"/>
  <c r="X2" i="6"/>
  <c r="Y2" i="6"/>
  <c r="Z2" i="6"/>
  <c r="AA2" i="6"/>
  <c r="AB2" i="6"/>
  <c r="AC2" i="6"/>
  <c r="U3" i="6"/>
  <c r="V3" i="6"/>
  <c r="W3" i="6"/>
  <c r="X3" i="6"/>
  <c r="Y3" i="6"/>
  <c r="Z3" i="6"/>
  <c r="AA3" i="6"/>
  <c r="AB3" i="6"/>
  <c r="AC3" i="6"/>
  <c r="U4" i="6"/>
  <c r="V4" i="6"/>
  <c r="W4" i="6"/>
  <c r="X4" i="6"/>
  <c r="Y4" i="6"/>
  <c r="Z4" i="6"/>
  <c r="AA4" i="6"/>
  <c r="AB4" i="6"/>
  <c r="AC4" i="6"/>
  <c r="U5" i="6"/>
  <c r="V5" i="6"/>
  <c r="W5" i="6"/>
  <c r="X5" i="6"/>
  <c r="Y5" i="6"/>
  <c r="Z5" i="6"/>
  <c r="AA5" i="6"/>
  <c r="AB5" i="6"/>
  <c r="AC5" i="6"/>
  <c r="U6" i="6"/>
  <c r="V6" i="6"/>
  <c r="W6" i="6"/>
  <c r="X6" i="6"/>
  <c r="Y6" i="6"/>
  <c r="Z6" i="6"/>
  <c r="AA6" i="6"/>
  <c r="AB6" i="6"/>
  <c r="AC6" i="6"/>
  <c r="U7" i="6"/>
  <c r="V7" i="6"/>
  <c r="W7" i="6"/>
  <c r="X7" i="6"/>
  <c r="Y7" i="6"/>
  <c r="Z7" i="6"/>
  <c r="AA7" i="6"/>
  <c r="AB7" i="6"/>
  <c r="AC7" i="6"/>
  <c r="U8" i="6"/>
  <c r="V8" i="6"/>
  <c r="W8" i="6"/>
  <c r="X8" i="6"/>
  <c r="Y8" i="6"/>
  <c r="Z8" i="6"/>
  <c r="AA8" i="6"/>
  <c r="AB8" i="6"/>
  <c r="AC8" i="6"/>
  <c r="U9" i="6"/>
  <c r="V9" i="6"/>
  <c r="W9" i="6"/>
  <c r="X9" i="6"/>
  <c r="Y9" i="6"/>
  <c r="Z9" i="6"/>
  <c r="AA9" i="6"/>
  <c r="AB9" i="6"/>
  <c r="AC9" i="6"/>
  <c r="U10" i="6"/>
  <c r="V10" i="6"/>
  <c r="W10" i="6"/>
  <c r="X10" i="6"/>
  <c r="Y10" i="6"/>
  <c r="Z10" i="6"/>
  <c r="AA10" i="6"/>
  <c r="AB10" i="6"/>
  <c r="AC10" i="6"/>
  <c r="U11" i="6"/>
  <c r="V11" i="6"/>
  <c r="W11" i="6"/>
  <c r="X11" i="6"/>
  <c r="Y11" i="6"/>
  <c r="Z11" i="6"/>
  <c r="AA11" i="6"/>
  <c r="AB11" i="6"/>
  <c r="AC11" i="6"/>
  <c r="U12" i="6"/>
  <c r="V12" i="6"/>
  <c r="W12" i="6"/>
  <c r="X12" i="6"/>
  <c r="Y12" i="6"/>
  <c r="Z12" i="6"/>
  <c r="AA12" i="6"/>
  <c r="AB12" i="6"/>
  <c r="AC12" i="6"/>
  <c r="U13" i="6"/>
  <c r="V13" i="6"/>
  <c r="W13" i="6"/>
  <c r="X13" i="6"/>
  <c r="Y13" i="6"/>
  <c r="Z13" i="6"/>
  <c r="AA13" i="6"/>
  <c r="AB13" i="6"/>
  <c r="AC13" i="6"/>
  <c r="U14" i="6"/>
  <c r="V14" i="6"/>
  <c r="W14" i="6"/>
  <c r="X14" i="6"/>
  <c r="Y14" i="6"/>
  <c r="Z14" i="6"/>
  <c r="AA14" i="6"/>
  <c r="AB14" i="6"/>
  <c r="AC14" i="6"/>
  <c r="U15" i="6"/>
  <c r="V15" i="6"/>
  <c r="W15" i="6"/>
  <c r="X15" i="6"/>
  <c r="Y15" i="6"/>
  <c r="Z15" i="6"/>
  <c r="AA15" i="6"/>
  <c r="AB15" i="6"/>
  <c r="AC15" i="6"/>
  <c r="U16" i="6"/>
  <c r="V16" i="6"/>
  <c r="W16" i="6"/>
  <c r="X16" i="6"/>
  <c r="Y16" i="6"/>
  <c r="Z16" i="6"/>
  <c r="AA16" i="6"/>
  <c r="AB16" i="6"/>
  <c r="AC16" i="6"/>
  <c r="U17" i="6"/>
  <c r="V17" i="6"/>
  <c r="W17" i="6"/>
  <c r="X17" i="6"/>
  <c r="Y17" i="6"/>
  <c r="Z17" i="6"/>
  <c r="AA17" i="6"/>
  <c r="AB17" i="6"/>
  <c r="AC17" i="6"/>
  <c r="U18" i="6"/>
  <c r="V18" i="6"/>
  <c r="W18" i="6"/>
  <c r="X18" i="6"/>
  <c r="Y18" i="6"/>
  <c r="Z18" i="6"/>
  <c r="AA18" i="6"/>
  <c r="AB18" i="6"/>
  <c r="AC18" i="6"/>
  <c r="U19" i="6"/>
  <c r="V19" i="6"/>
  <c r="W19" i="6"/>
  <c r="X19" i="6"/>
  <c r="Y19" i="6"/>
  <c r="Z19" i="6"/>
  <c r="AA19" i="6"/>
  <c r="AB19" i="6"/>
  <c r="AC19" i="6"/>
  <c r="U20" i="6"/>
  <c r="V20" i="6"/>
  <c r="W20" i="6"/>
  <c r="X20" i="6"/>
  <c r="Y20" i="6"/>
  <c r="Z20" i="6"/>
  <c r="AA20" i="6"/>
  <c r="AB20" i="6"/>
  <c r="AC20" i="6"/>
  <c r="U21" i="6"/>
  <c r="V21" i="6"/>
  <c r="W21" i="6"/>
  <c r="X21" i="6"/>
  <c r="Y21" i="6"/>
  <c r="Z21" i="6"/>
  <c r="AA21" i="6"/>
  <c r="AB21" i="6"/>
  <c r="AC21" i="6"/>
  <c r="U22" i="6"/>
  <c r="V22" i="6"/>
  <c r="W22" i="6"/>
  <c r="X22" i="6"/>
  <c r="Y22" i="6"/>
  <c r="Z22" i="6"/>
  <c r="AA22" i="6"/>
  <c r="AB22" i="6"/>
  <c r="AC22" i="6"/>
  <c r="U23" i="6"/>
  <c r="V23" i="6"/>
  <c r="W23" i="6"/>
  <c r="X23" i="6"/>
  <c r="Y23" i="6"/>
  <c r="Z23" i="6"/>
  <c r="AA23" i="6"/>
  <c r="AB23" i="6"/>
  <c r="AC23" i="6"/>
  <c r="U24" i="6"/>
  <c r="V24" i="6"/>
  <c r="W24" i="6"/>
  <c r="X24" i="6"/>
  <c r="Y24" i="6"/>
  <c r="Z24" i="6"/>
  <c r="AA24" i="6"/>
  <c r="AB24" i="6"/>
  <c r="AC24" i="6"/>
  <c r="U25" i="6"/>
  <c r="V25" i="6"/>
  <c r="W25" i="6"/>
  <c r="X25" i="6"/>
  <c r="Y25" i="6"/>
  <c r="Z25" i="6"/>
  <c r="AA25" i="6"/>
  <c r="AB25" i="6"/>
  <c r="AC25" i="6"/>
  <c r="U26" i="6"/>
  <c r="V26" i="6"/>
  <c r="W26" i="6"/>
  <c r="X26" i="6"/>
  <c r="Y26" i="6"/>
  <c r="Z26" i="6"/>
  <c r="AA26" i="6"/>
  <c r="AB26" i="6"/>
  <c r="AC26" i="6"/>
  <c r="U27" i="6"/>
  <c r="V27" i="6"/>
  <c r="W27" i="6"/>
  <c r="X27" i="6"/>
  <c r="Y27" i="6"/>
  <c r="Z27" i="6"/>
  <c r="AA27" i="6"/>
  <c r="AB27" i="6"/>
  <c r="AC27" i="6"/>
  <c r="U28" i="6"/>
  <c r="V28" i="6"/>
  <c r="W28" i="6"/>
  <c r="X28" i="6"/>
  <c r="Y28" i="6"/>
  <c r="Z28" i="6"/>
  <c r="AA28" i="6"/>
  <c r="AB28" i="6"/>
  <c r="AC28" i="6"/>
  <c r="U29" i="6"/>
  <c r="V29" i="6"/>
  <c r="W29" i="6"/>
  <c r="X29" i="6"/>
  <c r="Y29" i="6"/>
  <c r="Z29" i="6"/>
  <c r="AA29" i="6"/>
  <c r="AB29" i="6"/>
  <c r="AC29" i="6"/>
  <c r="U30" i="6"/>
  <c r="V30" i="6"/>
  <c r="W30" i="6"/>
  <c r="X30" i="6"/>
  <c r="Y30" i="6"/>
  <c r="Z30" i="6"/>
  <c r="AA30" i="6"/>
  <c r="AB30" i="6"/>
  <c r="AC30" i="6"/>
  <c r="U31" i="6"/>
  <c r="V31" i="6"/>
  <c r="W31" i="6"/>
  <c r="X31" i="6"/>
  <c r="Y31" i="6"/>
  <c r="Z31" i="6"/>
  <c r="AA31" i="6"/>
  <c r="AB31" i="6"/>
  <c r="AC31" i="6"/>
  <c r="U32" i="6"/>
  <c r="V32" i="6"/>
  <c r="W32" i="6"/>
  <c r="X32" i="6"/>
  <c r="Y32" i="6"/>
  <c r="Z32" i="6"/>
  <c r="AA32" i="6"/>
  <c r="AB32" i="6"/>
  <c r="AC32" i="6"/>
  <c r="U33" i="6"/>
  <c r="V33" i="6"/>
  <c r="W33" i="6"/>
  <c r="X33" i="6"/>
  <c r="Y33" i="6"/>
  <c r="Z33" i="6"/>
  <c r="AA33" i="6"/>
  <c r="AB33" i="6"/>
  <c r="AC33" i="6"/>
  <c r="U34" i="6"/>
  <c r="V34" i="6"/>
  <c r="W34" i="6"/>
  <c r="X34" i="6"/>
  <c r="Y34" i="6"/>
  <c r="Z34" i="6"/>
  <c r="AA34" i="6"/>
  <c r="AB34" i="6"/>
  <c r="AC34" i="6"/>
  <c r="U35" i="6"/>
  <c r="V35" i="6"/>
  <c r="W35" i="6"/>
  <c r="X35" i="6"/>
  <c r="Y35" i="6"/>
  <c r="Z35" i="6"/>
  <c r="AA35" i="6"/>
  <c r="AB35" i="6"/>
  <c r="AC35" i="6"/>
  <c r="U36" i="6"/>
  <c r="V36" i="6"/>
  <c r="W36" i="6"/>
  <c r="X36" i="6"/>
  <c r="Y36" i="6"/>
  <c r="Z36" i="6"/>
  <c r="AA36" i="6"/>
  <c r="AB36" i="6"/>
  <c r="AC36" i="6"/>
  <c r="U37" i="6"/>
  <c r="V37" i="6"/>
  <c r="W37" i="6"/>
  <c r="X37" i="6"/>
  <c r="Y37" i="6"/>
  <c r="Z37" i="6"/>
  <c r="AA37" i="6"/>
  <c r="AB37" i="6"/>
  <c r="AC37" i="6"/>
  <c r="U38" i="6"/>
  <c r="V38" i="6"/>
  <c r="W38" i="6"/>
  <c r="X38" i="6"/>
  <c r="Y38" i="6"/>
  <c r="Z38" i="6"/>
  <c r="AA38" i="6"/>
  <c r="AB38" i="6"/>
  <c r="AC38" i="6"/>
  <c r="U39" i="6"/>
  <c r="V39" i="6"/>
  <c r="W39" i="6"/>
  <c r="X39" i="6"/>
  <c r="Y39" i="6"/>
  <c r="Z39" i="6"/>
  <c r="AA39" i="6"/>
  <c r="AB39" i="6"/>
  <c r="AC39" i="6"/>
  <c r="U40" i="6"/>
  <c r="V40" i="6"/>
  <c r="W40" i="6"/>
  <c r="X40" i="6"/>
  <c r="Y40" i="6"/>
  <c r="Z40" i="6"/>
  <c r="AA40" i="6"/>
  <c r="AB40" i="6"/>
  <c r="AC40" i="6"/>
  <c r="U41" i="6"/>
  <c r="V41" i="6"/>
  <c r="W41" i="6"/>
  <c r="X41" i="6"/>
  <c r="Y41" i="6"/>
  <c r="Z41" i="6"/>
  <c r="AA41" i="6"/>
  <c r="AB41" i="6"/>
  <c r="AC41" i="6"/>
  <c r="T3" i="6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Q2" i="6"/>
  <c r="R2" i="6"/>
  <c r="S2" i="6"/>
  <c r="T2" i="6"/>
  <c r="Q3" i="6"/>
  <c r="R3" i="6"/>
  <c r="S3" i="6"/>
  <c r="Q4" i="6"/>
  <c r="R4" i="6"/>
  <c r="S4" i="6"/>
  <c r="Q5" i="6"/>
  <c r="R5" i="6"/>
  <c r="S5" i="6"/>
  <c r="Q6" i="6"/>
  <c r="R6" i="6"/>
  <c r="S6" i="6"/>
  <c r="Q7" i="6"/>
  <c r="R7" i="6"/>
  <c r="S7" i="6"/>
  <c r="Q8" i="6"/>
  <c r="R8" i="6"/>
  <c r="S8" i="6"/>
  <c r="Q9" i="6"/>
  <c r="R9" i="6"/>
  <c r="S9" i="6"/>
  <c r="Q10" i="6"/>
  <c r="R10" i="6"/>
  <c r="S10" i="6"/>
  <c r="Q11" i="6"/>
  <c r="R11" i="6"/>
  <c r="S11" i="6"/>
  <c r="Q12" i="6"/>
  <c r="R12" i="6"/>
  <c r="S12" i="6"/>
  <c r="Q13" i="6"/>
  <c r="R13" i="6"/>
  <c r="S13" i="6"/>
  <c r="Q14" i="6"/>
  <c r="R14" i="6"/>
  <c r="S14" i="6"/>
  <c r="Q15" i="6"/>
  <c r="R15" i="6"/>
  <c r="S15" i="6"/>
  <c r="Q16" i="6"/>
  <c r="R16" i="6"/>
  <c r="S16" i="6"/>
  <c r="Q17" i="6"/>
  <c r="R17" i="6"/>
  <c r="S17" i="6"/>
  <c r="Q18" i="6"/>
  <c r="R18" i="6"/>
  <c r="S18" i="6"/>
  <c r="Q19" i="6"/>
  <c r="R19" i="6"/>
  <c r="S19" i="6"/>
  <c r="Q20" i="6"/>
  <c r="R20" i="6"/>
  <c r="S20" i="6"/>
  <c r="Q21" i="6"/>
  <c r="R21" i="6"/>
  <c r="S21" i="6"/>
  <c r="Q22" i="6"/>
  <c r="R22" i="6"/>
  <c r="S22" i="6"/>
  <c r="Q23" i="6"/>
  <c r="R23" i="6"/>
  <c r="S23" i="6"/>
  <c r="Q24" i="6"/>
  <c r="R24" i="6"/>
  <c r="S24" i="6"/>
  <c r="Q25" i="6"/>
  <c r="R25" i="6"/>
  <c r="S25" i="6"/>
  <c r="Q26" i="6"/>
  <c r="R26" i="6"/>
  <c r="S26" i="6"/>
  <c r="Q27" i="6"/>
  <c r="R27" i="6"/>
  <c r="S27" i="6"/>
  <c r="Q28" i="6"/>
  <c r="R28" i="6"/>
  <c r="S28" i="6"/>
  <c r="Q29" i="6"/>
  <c r="R29" i="6"/>
  <c r="S29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S25" i="4"/>
  <c r="R25" i="4"/>
  <c r="Q25" i="4"/>
  <c r="P25" i="4"/>
  <c r="O25" i="4"/>
  <c r="N25" i="4"/>
  <c r="M25" i="4"/>
  <c r="S24" i="4"/>
  <c r="R24" i="4"/>
  <c r="Q24" i="4"/>
  <c r="P24" i="4"/>
  <c r="O24" i="4"/>
  <c r="N24" i="4"/>
  <c r="M24" i="4"/>
  <c r="O2" i="6" l="1"/>
  <c r="AH13" i="3"/>
  <c r="AI13" i="3"/>
  <c r="Y7" i="3"/>
  <c r="AL7" i="3"/>
  <c r="X7" i="3"/>
  <c r="S10" i="3"/>
  <c r="R16" i="3"/>
  <c r="AL16" i="3" s="1"/>
  <c r="Q16" i="3"/>
  <c r="AK16" i="3" s="1"/>
  <c r="R15" i="3"/>
  <c r="AL15" i="3" s="1"/>
  <c r="Q15" i="3"/>
  <c r="AK15" i="3" s="1"/>
  <c r="R12" i="3"/>
  <c r="AL12" i="3" s="1"/>
  <c r="Q12" i="3"/>
  <c r="AK12" i="3" s="1"/>
  <c r="R9" i="3"/>
  <c r="AL9" i="3" s="1"/>
  <c r="Q9" i="3"/>
  <c r="AK9" i="3" s="1"/>
  <c r="R13" i="3"/>
  <c r="AL13" i="3" s="1"/>
  <c r="Q13" i="3"/>
  <c r="AK13" i="3" s="1"/>
  <c r="S7" i="3"/>
  <c r="AM7" i="3" s="1"/>
  <c r="S17" i="3"/>
  <c r="N15" i="3"/>
  <c r="O15" i="3"/>
  <c r="N12" i="3"/>
  <c r="O12" i="3"/>
  <c r="N16" i="3"/>
  <c r="O16" i="3"/>
  <c r="N9" i="3"/>
  <c r="O9" i="3"/>
  <c r="S11" i="3"/>
  <c r="N13" i="3"/>
  <c r="O13" i="3"/>
  <c r="AH9" i="3"/>
  <c r="AI16" i="3"/>
  <c r="AH16" i="3"/>
  <c r="AI12" i="3"/>
  <c r="AH12" i="3"/>
  <c r="AI15" i="3"/>
  <c r="L8" i="3"/>
  <c r="AH8" i="3" s="1"/>
  <c r="AX12" i="3"/>
  <c r="AX16" i="3"/>
  <c r="AX9" i="3"/>
  <c r="AX15" i="3"/>
  <c r="AX13" i="3"/>
  <c r="L14" i="3"/>
  <c r="T25" i="4"/>
  <c r="T24" i="4"/>
  <c r="T11" i="3" l="1"/>
  <c r="AM11" i="3"/>
  <c r="T17" i="3"/>
  <c r="AM17" i="3"/>
  <c r="T10" i="3"/>
  <c r="AM10" i="3"/>
  <c r="T7" i="3"/>
  <c r="AA7" i="3" s="1"/>
  <c r="Z7" i="3"/>
  <c r="V14" i="3"/>
  <c r="AH14" i="3"/>
  <c r="V12" i="3"/>
  <c r="S13" i="3"/>
  <c r="V13" i="3"/>
  <c r="V16" i="3"/>
  <c r="V9" i="3"/>
  <c r="V8" i="3"/>
  <c r="V10" i="3"/>
  <c r="V20" i="3"/>
  <c r="V11" i="3"/>
  <c r="V19" i="3"/>
  <c r="V17" i="3"/>
  <c r="V18" i="3"/>
  <c r="V15" i="3"/>
  <c r="S16" i="3"/>
  <c r="S12" i="3"/>
  <c r="R8" i="3"/>
  <c r="AL8" i="3" s="1"/>
  <c r="Q8" i="3"/>
  <c r="AK8" i="3" s="1"/>
  <c r="R14" i="3"/>
  <c r="AL14" i="3" s="1"/>
  <c r="Q14" i="3"/>
  <c r="AK14" i="3" s="1"/>
  <c r="S15" i="3"/>
  <c r="S9" i="3"/>
  <c r="N8" i="3"/>
  <c r="O8" i="3"/>
  <c r="L5" i="3"/>
  <c r="O14" i="3"/>
  <c r="N14" i="3"/>
  <c r="AI8" i="3"/>
  <c r="AX14" i="3"/>
  <c r="AI14" i="3"/>
  <c r="AX8" i="3"/>
  <c r="T26" i="4"/>
  <c r="T9" i="3" l="1"/>
  <c r="AM9" i="3"/>
  <c r="T13" i="3"/>
  <c r="AM13" i="3"/>
  <c r="T15" i="3"/>
  <c r="AM15" i="3"/>
  <c r="T12" i="3"/>
  <c r="AM12" i="3"/>
  <c r="T16" i="3"/>
  <c r="AM16" i="3"/>
  <c r="Q5" i="3"/>
  <c r="Y12" i="3"/>
  <c r="Y19" i="3"/>
  <c r="Y8" i="3"/>
  <c r="Y15" i="3"/>
  <c r="Y10" i="3"/>
  <c r="Y16" i="3"/>
  <c r="Y20" i="3"/>
  <c r="Y18" i="3"/>
  <c r="Y14" i="3"/>
  <c r="Y11" i="3"/>
  <c r="Y9" i="3"/>
  <c r="Y17" i="3"/>
  <c r="X8" i="3"/>
  <c r="X9" i="3"/>
  <c r="X17" i="3"/>
  <c r="X19" i="3"/>
  <c r="X11" i="3"/>
  <c r="X12" i="3"/>
  <c r="X10" i="3"/>
  <c r="X20" i="3"/>
  <c r="X15" i="3"/>
  <c r="X16" i="3"/>
  <c r="X14" i="3"/>
  <c r="X18" i="3"/>
  <c r="R5" i="3"/>
  <c r="O5" i="3"/>
  <c r="S14" i="3"/>
  <c r="S8" i="3"/>
  <c r="AM8" i="3" s="1"/>
  <c r="N5" i="3"/>
  <c r="T14" i="3" l="1"/>
  <c r="AM14" i="3"/>
  <c r="T8" i="3"/>
  <c r="AA12" i="3" s="1"/>
  <c r="Z14" i="3"/>
  <c r="Z12" i="3"/>
  <c r="Z17" i="3"/>
  <c r="Z10" i="3"/>
  <c r="Z9" i="3"/>
  <c r="Z19" i="3"/>
  <c r="Z11" i="3"/>
  <c r="Z15" i="3"/>
  <c r="Z18" i="3"/>
  <c r="Z8" i="3"/>
  <c r="Z16" i="3"/>
  <c r="Z20" i="3"/>
  <c r="S5" i="3"/>
  <c r="AA18" i="3" l="1"/>
  <c r="AA19" i="3"/>
  <c r="T5" i="3"/>
  <c r="AA9" i="3"/>
  <c r="AA15" i="3"/>
  <c r="AA14" i="3"/>
  <c r="AA17" i="3"/>
  <c r="AA10" i="3"/>
  <c r="AA8" i="3"/>
  <c r="AA16" i="3"/>
  <c r="AA20" i="3"/>
  <c r="AA11" i="3"/>
  <c r="I25" i="4"/>
  <c r="H25" i="4"/>
  <c r="G25" i="4"/>
  <c r="F25" i="4"/>
  <c r="E25" i="4"/>
  <c r="D25" i="4"/>
  <c r="C25" i="4"/>
  <c r="I24" i="4"/>
  <c r="H24" i="4"/>
  <c r="G24" i="4"/>
  <c r="F24" i="4"/>
  <c r="E24" i="4"/>
  <c r="D24" i="4"/>
  <c r="J24" i="4" l="1"/>
  <c r="J25" i="4"/>
  <c r="J26" i="4" l="1"/>
</calcChain>
</file>

<file path=xl/comments1.xml><?xml version="1.0" encoding="utf-8"?>
<comments xmlns="http://schemas.openxmlformats.org/spreadsheetml/2006/main">
  <authors>
    <author>Ryan Knight</author>
  </authors>
  <commentList>
    <comment ref="N6" authorId="0" shapeId="0">
      <text>
        <r>
          <rPr>
            <b/>
            <sz val="9"/>
            <color indexed="81"/>
            <rFont val="Tahoma"/>
            <family val="2"/>
          </rPr>
          <t xml:space="preserve">
  Tax Free Allowance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</rPr>
          <t xml:space="preserve">
  TaXable Wage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</rPr>
          <t xml:space="preserve">
  TaX Paid</t>
        </r>
      </text>
    </comment>
    <comment ref="S6" authorId="0" shapeId="0">
      <text>
        <r>
          <rPr>
            <b/>
            <sz val="9"/>
            <color indexed="81"/>
            <rFont val="Tahoma"/>
            <family val="2"/>
          </rPr>
          <t xml:space="preserve">
  Total DeDuctions</t>
        </r>
      </text>
    </comment>
  </commentList>
</comments>
</file>

<file path=xl/sharedStrings.xml><?xml version="1.0" encoding="utf-8"?>
<sst xmlns="http://schemas.openxmlformats.org/spreadsheetml/2006/main" count="2007" uniqueCount="1196">
  <si>
    <t>Russia</t>
  </si>
  <si>
    <t>Charis</t>
  </si>
  <si>
    <t>vs</t>
  </si>
  <si>
    <t>Saudi Arabia</t>
  </si>
  <si>
    <t>Ryan</t>
  </si>
  <si>
    <t>Egypt</t>
  </si>
  <si>
    <t>Ifti</t>
  </si>
  <si>
    <t>Uruguay</t>
  </si>
  <si>
    <t>Deb</t>
  </si>
  <si>
    <t>Morocco</t>
  </si>
  <si>
    <t>Gary</t>
  </si>
  <si>
    <t>Iran</t>
  </si>
  <si>
    <t>Portugal</t>
  </si>
  <si>
    <t>Tom</t>
  </si>
  <si>
    <t>Spain</t>
  </si>
  <si>
    <t>Caitlin</t>
  </si>
  <si>
    <t>France</t>
  </si>
  <si>
    <t>Australia</t>
  </si>
  <si>
    <t>Argentina</t>
  </si>
  <si>
    <t>Darren</t>
  </si>
  <si>
    <t>Iceland</t>
  </si>
  <si>
    <t>Peru</t>
  </si>
  <si>
    <t>Nat</t>
  </si>
  <si>
    <t>Denmark</t>
  </si>
  <si>
    <t>Croatia</t>
  </si>
  <si>
    <t>Nigeria</t>
  </si>
  <si>
    <t>Carys</t>
  </si>
  <si>
    <t>Costa Rica</t>
  </si>
  <si>
    <t>Germany</t>
  </si>
  <si>
    <t>Mexico</t>
  </si>
  <si>
    <t>Jayce</t>
  </si>
  <si>
    <t>Brazil</t>
  </si>
  <si>
    <t>Switzerland</t>
  </si>
  <si>
    <t>Fri</t>
  </si>
  <si>
    <t>Thu</t>
  </si>
  <si>
    <t>Sat</t>
  </si>
  <si>
    <t>Sun</t>
  </si>
  <si>
    <t>IB1412278775</t>
  </si>
  <si>
    <t>rent p/m</t>
  </si>
  <si>
    <t>wage p/w</t>
  </si>
  <si>
    <t>wage p/m</t>
  </si>
  <si>
    <t>start</t>
  </si>
  <si>
    <t>finish</t>
  </si>
  <si>
    <t>hrs p/w</t>
  </si>
  <si>
    <t>hrs p/d</t>
  </si>
  <si>
    <t>wage p/h</t>
  </si>
  <si>
    <t>ttl p/m</t>
  </si>
  <si>
    <t>rjk p/m</t>
  </si>
  <si>
    <t>left p/m</t>
  </si>
  <si>
    <t>rent p/w</t>
  </si>
  <si>
    <t>ttl p/w</t>
  </si>
  <si>
    <t>rjk p/w</t>
  </si>
  <si>
    <t>p/w</t>
  </si>
  <si>
    <t>hrs p/m</t>
  </si>
  <si>
    <t>p/m</t>
  </si>
  <si>
    <t>dys p/w</t>
  </si>
  <si>
    <t>left p/w</t>
  </si>
  <si>
    <t>shop</t>
  </si>
  <si>
    <t>Mon</t>
  </si>
  <si>
    <t>Tue</t>
  </si>
  <si>
    <t>Wed</t>
  </si>
  <si>
    <t>Wk1</t>
  </si>
  <si>
    <t>Wk2</t>
  </si>
  <si>
    <t>Wk3</t>
  </si>
  <si>
    <t>Wk4</t>
  </si>
  <si>
    <t>Wk5</t>
  </si>
  <si>
    <t>Wk6</t>
  </si>
  <si>
    <t>Wk7</t>
  </si>
  <si>
    <t>Wk8</t>
  </si>
  <si>
    <t>Wk9</t>
  </si>
  <si>
    <t>Wk10</t>
  </si>
  <si>
    <t>=($J1&lt;&gt;"")*($J1=0)</t>
  </si>
  <si>
    <t>=AND($J1=0,LEN($J1)&gt;0)</t>
  </si>
  <si>
    <t>netflix</t>
  </si>
  <si>
    <t>wow</t>
  </si>
  <si>
    <t>water</t>
  </si>
  <si>
    <t>internet</t>
  </si>
  <si>
    <t>tax</t>
  </si>
  <si>
    <t>now</t>
  </si>
  <si>
    <t>HRS</t>
  </si>
  <si>
    <t>GROSS</t>
  </si>
  <si>
    <t>NET</t>
  </si>
  <si>
    <t>Peny
TBC</t>
  </si>
  <si>
    <t>Main
TBC</t>
  </si>
  <si>
    <t>Main
PLT</t>
  </si>
  <si>
    <t>Main
BXF</t>
  </si>
  <si>
    <t>Peny
PLT</t>
  </si>
  <si>
    <t>Peny - BXF
Peny - TBC</t>
  </si>
  <si>
    <t>Peny - CYC</t>
  </si>
  <si>
    <t>Complete List</t>
  </si>
  <si>
    <t>Choices</t>
  </si>
  <si>
    <t>Main - SWM</t>
  </si>
  <si>
    <t>Main - CYC</t>
  </si>
  <si>
    <t>Main - SAC</t>
  </si>
  <si>
    <t>Main - CRD</t>
  </si>
  <si>
    <t>Main - TBC</t>
  </si>
  <si>
    <t>Main - SFF</t>
  </si>
  <si>
    <t>Main - BXF</t>
  </si>
  <si>
    <t>Main - PLT</t>
  </si>
  <si>
    <t>Main - CYC
Main - SWM</t>
  </si>
  <si>
    <t>Main - ZMB</t>
  </si>
  <si>
    <t>Main - CRC
Main - TBC</t>
  </si>
  <si>
    <t>BASIC</t>
  </si>
  <si>
    <t>BNF</t>
  </si>
  <si>
    <t>NI</t>
  </si>
  <si>
    <t>Wk11</t>
  </si>
  <si>
    <t>Wk12</t>
  </si>
  <si>
    <t>Main
SWM</t>
  </si>
  <si>
    <t>Main
CYC</t>
  </si>
  <si>
    <t>Main
SAC</t>
  </si>
  <si>
    <t>Peny
ZMB</t>
  </si>
  <si>
    <t>Peny
CYC</t>
  </si>
  <si>
    <t>Peny
BXF</t>
  </si>
  <si>
    <t>Main
CRD</t>
  </si>
  <si>
    <t>Main - CYC
Peny - ZMB</t>
  </si>
  <si>
    <t>Main - CRC
Peny - CYC</t>
  </si>
  <si>
    <t>Main - WTW
Peny - YGA</t>
  </si>
  <si>
    <t>Main - CYC
Peny - TBC</t>
  </si>
  <si>
    <t>Private Sub Worksheet_Change(ByVal Target As Excel.Range)</t>
  </si>
  <si>
    <t xml:space="preserve">     On Error GoTo stoppit</t>
  </si>
  <si>
    <t xml:space="preserve">     Application.EnableEvents = False</t>
  </si>
  <si>
    <t xml:space="preserve">     If Target.Column &gt; 3 And Target.Value = "" Then Exit Sub</t>
  </si>
  <si>
    <t xml:space="preserve">         With Target</t>
  </si>
  <si>
    <t xml:space="preserve">             If Len(.Value) &gt; 12 Then</t>
  </si>
  <si>
    <t xml:space="preserve">                 .Font.Size = 10</t>
  </si>
  <si>
    <t xml:space="preserve">                 .WrapText = True</t>
  </si>
  <si>
    <t xml:space="preserve">                 .Rows.AutoFit</t>
  </si>
  <si>
    <t xml:space="preserve">             Else</t>
  </si>
  <si>
    <t xml:space="preserve">                 .Font.Size = 12</t>
  </si>
  <si>
    <t xml:space="preserve">             End If</t>
  </si>
  <si>
    <t xml:space="preserve">         End With</t>
  </si>
  <si>
    <t xml:space="preserve"> stoppit:</t>
  </si>
  <si>
    <t xml:space="preserve">     Application.EnableEvents = True</t>
  </si>
  <si>
    <t xml:space="preserve"> End Sub</t>
  </si>
  <si>
    <t xml:space="preserve">    On Error GoTo stoppit</t>
  </si>
  <si>
    <t xml:space="preserve"> </t>
  </si>
  <si>
    <t>Application.EnableEvents = False</t>
  </si>
  <si>
    <t xml:space="preserve">    If Target.Address = "$A$1" And Target.Value &lt;&gt; "" Then</t>
  </si>
  <si>
    <t>With Target</t>
  </si>
  <si>
    <t xml:space="preserve">    If Len(.Value) &gt; 10 Then</t>
  </si>
  <si>
    <t xml:space="preserve">        .Font.Size = 6</t>
  </si>
  <si>
    <t xml:space="preserve">        .WrapText = True</t>
  </si>
  <si>
    <t xml:space="preserve">    Else</t>
  </si>
  <si>
    <t xml:space="preserve">        .Font.Size = 8</t>
  </si>
  <si>
    <t xml:space="preserve">    End If</t>
  </si>
  <si>
    <t>End With</t>
  </si>
  <si>
    <t>stoppit:</t>
  </si>
  <si>
    <t>Application.EnableEvents = True</t>
  </si>
  <si>
    <t>End Sub</t>
  </si>
  <si>
    <t>elecgas</t>
  </si>
  <si>
    <t>tv</t>
  </si>
  <si>
    <t>dix</t>
  </si>
  <si>
    <t>Main
CRC</t>
  </si>
  <si>
    <t>Main - WTW</t>
  </si>
  <si>
    <t>Peny - PLT</t>
  </si>
  <si>
    <t>Study</t>
  </si>
  <si>
    <t>bad</t>
  </si>
  <si>
    <t>ttl rjk p/m</t>
  </si>
  <si>
    <t>ea p/m</t>
  </si>
  <si>
    <t>w/e</t>
  </si>
  <si>
    <t>w/d</t>
  </si>
  <si>
    <t>cost p/w</t>
  </si>
  <si>
    <t>cost p/m</t>
  </si>
  <si>
    <t>health</t>
  </si>
  <si>
    <t>Peny - BXF</t>
  </si>
  <si>
    <t>Peny - ZMB</t>
  </si>
  <si>
    <t>Peny - TBC</t>
  </si>
  <si>
    <t>Main - CRC</t>
  </si>
  <si>
    <t>Peny - YGA</t>
  </si>
  <si>
    <t>Wht</t>
  </si>
  <si>
    <t>The</t>
  </si>
  <si>
    <t>Fck</t>
  </si>
  <si>
    <t>phone</t>
  </si>
  <si>
    <t>pens</t>
  </si>
  <si>
    <t>Wk13</t>
  </si>
  <si>
    <t>Wk14</t>
  </si>
  <si>
    <t>Wk15</t>
  </si>
  <si>
    <t>Wk16</t>
  </si>
  <si>
    <t>Wk17</t>
  </si>
  <si>
    <t>Wk18</t>
  </si>
  <si>
    <t>Wk19</t>
  </si>
  <si>
    <t>Wk20</t>
  </si>
  <si>
    <t>Wk21</t>
  </si>
  <si>
    <t>Wk22</t>
  </si>
  <si>
    <t>Wk23</t>
  </si>
  <si>
    <t>Wk24</t>
  </si>
  <si>
    <t>y</t>
  </si>
  <si>
    <t>Formula</t>
  </si>
  <si>
    <t>Alt Coloured Rows</t>
  </si>
  <si>
    <t>So…</t>
  </si>
  <si>
    <t>Application.ScreenUpdating = False</t>
  </si>
  <si>
    <t>Application.ScreenUpdating = True</t>
  </si>
  <si>
    <t>=COUNTIF(G:G,"Ryan")</t>
  </si>
  <si>
    <t>=COUNTIFS(H:H,"*",G:G,"Ryan")</t>
  </si>
  <si>
    <t>=IF(NOT(ISBLANK($A1)),MOD(SUBTOTAL(3,$A1:$A$2),2)=0)</t>
  </si>
  <si>
    <t>=IF(COUNTIF($A1,"*"),MOD(SUBTOTAL(3,$A1:$A$2),2)=0)</t>
  </si>
  <si>
    <t>=SumTTL-SumCount&amp;" remaining of "&amp;SumTTL&amp;" ("&amp;TEXT((SumTTL-SumCount)/SumTTL%,"000.00")&amp;"%)"
&amp;CHAR(10)
&amp;SumCount&amp;" complete ("&amp;TEXT(SumCount/SumTTL%,"000.00")&amp;"%)"</t>
  </si>
  <si>
    <t/>
  </si>
  <si>
    <t>'***  or</t>
  </si>
  <si>
    <t>=IF(ISTEXT($A1),MOD(SUBTOTAL(3,$A1:$A$2),2)=0)</t>
  </si>
  <si>
    <t>Count TTL
w/CountIf
"RyanGG"</t>
  </si>
  <si>
    <t>Purpose &amp; Range Name</t>
  </si>
  <si>
    <t>=SUMPRODUCT((I:I="Ryan")*(SUBTOTAL(103,OFFSET(G1,ROW(G:G)-MIN(ROW(G:G)),0))))</t>
  </si>
  <si>
    <t>=SUMPRODUCT(SUBTOTAL(3,OFFSET(K:K,ROW(K:K)-MIN(ROW(K:K)),,1)),ISNUMBER(SEARCH("Ryan",K:K))+0)</t>
  </si>
  <si>
    <t>Total 
w/SUMPRODUCT, SUBTOTAL, OFFSET &amp; ISNUMBER
"SumTTL"</t>
  </si>
  <si>
    <t>Completed Total 
w/SUMPRODUCT, SUBTOTAL &amp; OFFSET
"SumCount"</t>
  </si>
  <si>
    <t>0121 552 8565</t>
  </si>
  <si>
    <t>B69 2GA</t>
  </si>
  <si>
    <t>Kuldip Singh &amp; 
Salinder Sahota</t>
  </si>
  <si>
    <t>-</t>
  </si>
  <si>
    <t>01483 661 124</t>
  </si>
  <si>
    <t>Step 1 Finance</t>
  </si>
  <si>
    <t>Natalie</t>
  </si>
  <si>
    <t>Updated statement to pay-off debt.</t>
  </si>
  <si>
    <t>07834 565 441</t>
  </si>
  <si>
    <t>CM1 4NA</t>
  </si>
  <si>
    <t>William Milton</t>
  </si>
  <si>
    <t>01245 25 88 92</t>
  </si>
  <si>
    <t>Kieron Abbot</t>
  </si>
  <si>
    <t>Lizzy</t>
  </si>
  <si>
    <t>07964 339 149</t>
  </si>
  <si>
    <t>DY5 3NH</t>
  </si>
  <si>
    <t>Nigel Rakowrski</t>
  </si>
  <si>
    <t>07950 533 703</t>
  </si>
  <si>
    <t>LU6 3EU</t>
  </si>
  <si>
    <t>Harris</t>
  </si>
  <si>
    <t>07931 83 4618</t>
  </si>
  <si>
    <t>MK42 8BG</t>
  </si>
  <si>
    <t>Thirunabukkarasu</t>
  </si>
  <si>
    <t>01225 706 222</t>
  </si>
  <si>
    <t>SN12 6WG</t>
  </si>
  <si>
    <t>Karen Nosek</t>
  </si>
  <si>
    <t>07917 340 466</t>
  </si>
  <si>
    <t>RM8 3AU</t>
  </si>
  <si>
    <t>Danny Fryer - on behalf of Maria Fryer</t>
  </si>
  <si>
    <t>NP44 2NW</t>
  </si>
  <si>
    <t>Warren &amp; Claire Davis</t>
  </si>
  <si>
    <t>01495 76 33 
Opt: 2</t>
  </si>
  <si>
    <t>Everett Tomlin Lloyd &amp; Pratt</t>
  </si>
  <si>
    <t>Rachel Thomas</t>
  </si>
  <si>
    <t>0161 351 1653</t>
  </si>
  <si>
    <t>SK14 1PE</t>
  </si>
  <si>
    <t>Christina Kosteckyj</t>
  </si>
  <si>
    <t>07710 529 012</t>
  </si>
  <si>
    <t>RM7 8RB</t>
  </si>
  <si>
    <t>David Egan</t>
  </si>
  <si>
    <t>01254 77 52 55</t>
  </si>
  <si>
    <t>BB3 3JX</t>
  </si>
  <si>
    <t>Gerald Hannan</t>
  </si>
  <si>
    <t>PR5 8JB</t>
  </si>
  <si>
    <t>Martin Dyson</t>
  </si>
  <si>
    <t>01524 833 838</t>
  </si>
  <si>
    <t>Birchall Blackburn Moore</t>
  </si>
  <si>
    <t>Rose</t>
  </si>
  <si>
    <t>HXC/546 281</t>
  </si>
  <si>
    <t>DE15 9AN</t>
  </si>
  <si>
    <t>Paul Woodman &amp; 
Alison Woodman</t>
  </si>
  <si>
    <t>01283 492 965</t>
  </si>
  <si>
    <t>Smith Partnership</t>
  </si>
  <si>
    <t>Sarah Southall</t>
  </si>
  <si>
    <t>07710 266 918</t>
  </si>
  <si>
    <t>TN13 2QY</t>
  </si>
  <si>
    <t>Sivarajan</t>
  </si>
  <si>
    <t>B27 6AX</t>
  </si>
  <si>
    <t>Gary &amp; Sarah Burbage</t>
  </si>
  <si>
    <t>0344 244 2260</t>
  </si>
  <si>
    <t>Enact Conveyancing</t>
  </si>
  <si>
    <t>Lynsey Smith</t>
  </si>
  <si>
    <t>800 469 - 240 550</t>
  </si>
  <si>
    <t>0169 73 423 72</t>
  </si>
  <si>
    <t>CA7 9JS</t>
  </si>
  <si>
    <t>Mr S &amp; Mrs E Wright</t>
  </si>
  <si>
    <t>SE18 7RT</t>
  </si>
  <si>
    <t>Ann Susan Lacey</t>
  </si>
  <si>
    <t>0344 244 2776</t>
  </si>
  <si>
    <t>Lee Harris</t>
  </si>
  <si>
    <t>221 100/ 3828</t>
  </si>
  <si>
    <t>SE25 5HY</t>
  </si>
  <si>
    <t>Wilkinson</t>
  </si>
  <si>
    <t>0344 571 6012</t>
  </si>
  <si>
    <t>Optima Legal</t>
  </si>
  <si>
    <t>Kate</t>
  </si>
  <si>
    <t>M252 412</t>
  </si>
  <si>
    <t>Tel</t>
  </si>
  <si>
    <t>Post Code</t>
  </si>
  <si>
    <t>Name</t>
  </si>
  <si>
    <t>Tel.</t>
  </si>
  <si>
    <t>Business</t>
  </si>
  <si>
    <t>Callers Ref.</t>
  </si>
  <si>
    <t>Date</t>
  </si>
  <si>
    <t>Surveyor/ Solicitor etc.</t>
  </si>
  <si>
    <t>Percentages</t>
  </si>
  <si>
    <t>Donna McGann</t>
  </si>
  <si>
    <t>CF36 5HX</t>
  </si>
  <si>
    <t>01656 77 38 27</t>
  </si>
  <si>
    <t>Wrong info. On file.  Expecting call back from Tim a few weeks ago.
Call back before 12am.</t>
  </si>
  <si>
    <t>Synopsis</t>
  </si>
  <si>
    <t>0191 257 1659</t>
  </si>
  <si>
    <t>NH29 0QH</t>
  </si>
  <si>
    <t>Nigel Kirkwood</t>
  </si>
  <si>
    <t>Account update.</t>
  </si>
  <si>
    <t>Jason Johnson</t>
  </si>
  <si>
    <t>CH2 4PB</t>
  </si>
  <si>
    <t>Joanne Welsh</t>
  </si>
  <si>
    <t>SL1 5PG</t>
  </si>
  <si>
    <t>07795 625 277</t>
  </si>
  <si>
    <t>0151 792 2458</t>
  </si>
  <si>
    <t>Email final figure.</t>
  </si>
  <si>
    <t>EH52 6AN</t>
  </si>
  <si>
    <t>07432 865 578</t>
  </si>
  <si>
    <t>Lee Taylor</t>
  </si>
  <si>
    <t>John Burns</t>
  </si>
  <si>
    <t>DE21 6PH</t>
  </si>
  <si>
    <t>07701 071 2860</t>
  </si>
  <si>
    <t>1.  Account value.
2.  Awaiting info.</t>
  </si>
  <si>
    <t>00807242</t>
  </si>
  <si>
    <t>Aldridge</t>
  </si>
  <si>
    <t>CV21 4AL</t>
  </si>
  <si>
    <t>01788 575 629</t>
  </si>
  <si>
    <t>Account payment.</t>
  </si>
  <si>
    <t>Old No.</t>
  </si>
  <si>
    <t>New No.</t>
  </si>
  <si>
    <t>Remortgage Q.</t>
  </si>
  <si>
    <t>Oliver Newman</t>
  </si>
  <si>
    <t>WD7 9FD</t>
  </si>
  <si>
    <t>07946 580 528</t>
  </si>
  <si>
    <t>07853 123 768</t>
  </si>
  <si>
    <t>Neil Hayes</t>
  </si>
  <si>
    <t>CF39 8JB</t>
  </si>
  <si>
    <t>Redemption Q.</t>
  </si>
  <si>
    <t>Naomi</t>
  </si>
  <si>
    <t>Gordon's Property Lawyers</t>
  </si>
  <si>
    <t>01628 308 380</t>
  </si>
  <si>
    <t>Nicholas &amp; 
Amanda Carlos</t>
  </si>
  <si>
    <t>SK10 2BZ</t>
  </si>
  <si>
    <t>07787 412 436</t>
  </si>
  <si>
    <t>Sub DesignView()</t>
  </si>
  <si>
    <t xml:space="preserve">    </t>
  </si>
  <si>
    <t xml:space="preserve">        ActiveWindow.DisplayGridlines = False</t>
  </si>
  <si>
    <t xml:space="preserve">        ActiveWindow.DisplayHeadings = False</t>
  </si>
  <si>
    <t xml:space="preserve">        ActiveSheet.Protect DrawingObjects:=False, Contents:=True, Scenarios:=False, _</t>
  </si>
  <si>
    <t xml:space="preserve">            AllowFormattingCells:=True, AllowFormattingColumns:=True, _</t>
  </si>
  <si>
    <t xml:space="preserve">            AllowFormattingRows:=True, AllowInsertingColumns:=True, _</t>
  </si>
  <si>
    <t xml:space="preserve">            AllowInsertingRows:=True, AllowInsertingHyperlinks:=True, _</t>
  </si>
  <si>
    <t xml:space="preserve">            AllowDeletingColumns:=True, AllowDeletingRows:=True, AllowSorting:=True, _</t>
  </si>
  <si>
    <t xml:space="preserve">            AllowFiltering:=True, AllowUsingPivotTables:=True</t>
  </si>
  <si>
    <t xml:space="preserve">        ActiveWindow.DisplayGridlines = True</t>
  </si>
  <si>
    <t xml:space="preserve">        ActiveWindow.DisplayHeadings = True</t>
  </si>
  <si>
    <t xml:space="preserve">        </t>
  </si>
  <si>
    <t xml:space="preserve">        ActiveSheet.Unprotect</t>
  </si>
  <si>
    <t>Isabelle Henderson</t>
  </si>
  <si>
    <t>ML9 2HZ</t>
  </si>
  <si>
    <t>07980 256 218</t>
  </si>
  <si>
    <t>Does not believe they have an account.</t>
  </si>
  <si>
    <t>'***********************************************************</t>
  </si>
  <si>
    <t xml:space="preserve">        Application.DisplayFormulaBar = False</t>
  </si>
  <si>
    <t xml:space="preserve">        Application.DisplayFormulaBar = True</t>
  </si>
  <si>
    <t>Charele Steggles</t>
  </si>
  <si>
    <t>NN29 7DA</t>
  </si>
  <si>
    <t>Settlement Q.</t>
  </si>
  <si>
    <t>0193 335 3870
07748 594 991</t>
  </si>
  <si>
    <t>Daniel Smith</t>
  </si>
  <si>
    <t>EN4 8SL</t>
  </si>
  <si>
    <t>07950 838 173</t>
  </si>
  <si>
    <t>eon01@sky.com</t>
  </si>
  <si>
    <t>Ian Reynolds</t>
  </si>
  <si>
    <t>SA7 0NG</t>
  </si>
  <si>
    <t>Settle Figure to Sols.</t>
  </si>
  <si>
    <t>NR33 0EL</t>
  </si>
  <si>
    <t>Shawn Johnson</t>
  </si>
  <si>
    <t>07917 004 879</t>
  </si>
  <si>
    <t>BS25 1JT</t>
  </si>
  <si>
    <t>07557 516 531</t>
  </si>
  <si>
    <t>Receiving letters regarding non-existant arrears.</t>
  </si>
  <si>
    <t>Tallulah</t>
  </si>
  <si>
    <t>Rohit Saxena</t>
  </si>
  <si>
    <t>UB3 5EP</t>
  </si>
  <si>
    <t>07726 358 111</t>
  </si>
  <si>
    <t>Make arrears payment.</t>
  </si>
  <si>
    <t>John Vaughn</t>
  </si>
  <si>
    <t>DS31 2EJ</t>
  </si>
  <si>
    <t>07795 594 156</t>
  </si>
  <si>
    <t>Settlement figure.</t>
  </si>
  <si>
    <t>Barbera Haw</t>
  </si>
  <si>
    <t>PE5 5EP</t>
  </si>
  <si>
    <t>01773 541 083</t>
  </si>
  <si>
    <t>Payment will be late due to personal problems.</t>
  </si>
  <si>
    <t>NG8 2SQ</t>
  </si>
  <si>
    <t>Smedley</t>
  </si>
  <si>
    <t>00 353 83 069 3338
07763 760 777</t>
  </si>
  <si>
    <t>Arrears Q.</t>
  </si>
  <si>
    <t>Calest</t>
  </si>
  <si>
    <t>Adlestone Keen Solicitor</t>
  </si>
  <si>
    <t>0113 238 4610</t>
  </si>
  <si>
    <t>Elizabeth Lynford</t>
  </si>
  <si>
    <t>WS4 3PZ</t>
  </si>
  <si>
    <t>Red. Completion today.</t>
  </si>
  <si>
    <t>McGuckin</t>
  </si>
  <si>
    <t>BT66 8RQ</t>
  </si>
  <si>
    <t>02838 328 306</t>
  </si>
  <si>
    <t>Mortgage Q.</t>
  </si>
  <si>
    <t>Andy Walker</t>
  </si>
  <si>
    <t>Account &amp; Statement Q.</t>
  </si>
  <si>
    <t>0208 590 7739</t>
  </si>
  <si>
    <t>RG3 8SG</t>
  </si>
  <si>
    <t>CH5 1DU</t>
  </si>
  <si>
    <t>07756 898 972</t>
  </si>
  <si>
    <t>Claire Fiddley-Peacock</t>
  </si>
  <si>
    <t>DD update.</t>
  </si>
  <si>
    <t>Tengenesha</t>
  </si>
  <si>
    <t>MK41 0AG</t>
  </si>
  <si>
    <t>07447 111 643</t>
  </si>
  <si>
    <t>Account Q.</t>
  </si>
  <si>
    <t>Derrick (or Gerrick)</t>
  </si>
  <si>
    <t>MK42 0FD</t>
  </si>
  <si>
    <t>Siw</t>
  </si>
  <si>
    <t>Solix Legal Services</t>
  </si>
  <si>
    <t>0208 290 9460</t>
  </si>
  <si>
    <t>Richardson</t>
  </si>
  <si>
    <t>WA5 3JY</t>
  </si>
  <si>
    <t>07718 585 054</t>
  </si>
  <si>
    <t>Redemption Q.  3pm.</t>
  </si>
  <si>
    <t>Peabody</t>
  </si>
  <si>
    <t>DA12 2PW</t>
  </si>
  <si>
    <t>01474 741 544</t>
  </si>
  <si>
    <t>WA4 2PQ</t>
  </si>
  <si>
    <t>07920 8877 82</t>
  </si>
  <si>
    <t>Britton</t>
  </si>
  <si>
    <t>Ingles</t>
  </si>
  <si>
    <t>DD3 9DN</t>
  </si>
  <si>
    <t>07770 232 385</t>
  </si>
  <si>
    <t>DD date change.</t>
  </si>
  <si>
    <t>EH51 0JU</t>
  </si>
  <si>
    <t>Nibloe</t>
  </si>
  <si>
    <t>07787 410 114</t>
  </si>
  <si>
    <t>Account No.</t>
  </si>
  <si>
    <t>Hollis</t>
  </si>
  <si>
    <t>CV12 9AD</t>
  </si>
  <si>
    <t>0247 631 0033</t>
  </si>
  <si>
    <t>Buck</t>
  </si>
  <si>
    <t>ML5 2TA</t>
  </si>
  <si>
    <t>07738 496 533</t>
  </si>
  <si>
    <t>Finance Q.</t>
  </si>
  <si>
    <t>Begg</t>
  </si>
  <si>
    <t>AB15 5BD</t>
  </si>
  <si>
    <t>07824 845 770</t>
  </si>
  <si>
    <t>Any charges for paying a loan back early.</t>
  </si>
  <si>
    <t>Edx</t>
  </si>
  <si>
    <t>Enterprise Security Fundamentals</t>
  </si>
  <si>
    <t>IT Support: Cloud Fundamentals</t>
  </si>
  <si>
    <t>Securing Data in Azure and SQL Server</t>
  </si>
  <si>
    <t>Threat Detection: Planning for a Secure Enterprise</t>
  </si>
  <si>
    <t>Windows Server 2016: Securing Identities and Information</t>
  </si>
  <si>
    <t>Cybersecurity: The CISO's View</t>
  </si>
  <si>
    <t>Database Infrastructure Fundamentals</t>
  </si>
  <si>
    <t>Data Cleansing with Data Quality Services (DQS)</t>
  </si>
  <si>
    <t>Designing Data Platform Solutions</t>
  </si>
  <si>
    <t>Windows Server 2016: Basic Storage</t>
  </si>
  <si>
    <t>Developing Planet-Scale Applications in Azure Cosmos DB</t>
  </si>
  <si>
    <t>Energy and Development</t>
  </si>
  <si>
    <t>Cybersecurity Risk Management</t>
  </si>
  <si>
    <t>4G Network Essentials</t>
  </si>
  <si>
    <t>Cybersecurity and Privacy in the IoT</t>
  </si>
  <si>
    <t>Web Security Fundamentals</t>
  </si>
  <si>
    <t>Cyber Security Economics</t>
  </si>
  <si>
    <t>Microsoft Professional Capstone : Cyber Security</t>
  </si>
  <si>
    <t>Cyber Security Basics: A Hands-on Approach</t>
  </si>
  <si>
    <t>How to Win Coding Competitions: Secrets of Champions</t>
  </si>
  <si>
    <t>Freedom of Expression in the Age of Globalization</t>
  </si>
  <si>
    <t>Digital Networks Essentials</t>
  </si>
  <si>
    <t>AWS Developer: Optimizing on AWS</t>
  </si>
  <si>
    <t>Developing Dynamic Web Applications Using Angular</t>
  </si>
  <si>
    <t>AWS Developer: Deploying on AWS</t>
  </si>
  <si>
    <t>AWS Developer: Building on AWS</t>
  </si>
  <si>
    <t>Microsoft Professional Program in Front-End Web Development</t>
  </si>
  <si>
    <t>Front-End Web Developer</t>
  </si>
  <si>
    <t>Programming for the Web with JavaScript</t>
  </si>
  <si>
    <t>CS50's Mobile App Development with React Native</t>
  </si>
  <si>
    <t>Writing Professional Code - Advanced Topics</t>
  </si>
  <si>
    <t>Microsoft Professional Program in Entry-Level Software Development</t>
  </si>
  <si>
    <t>Introduction to Bootstrap - A Tutorial</t>
  </si>
  <si>
    <t>Advanced Angular</t>
  </si>
  <si>
    <t>Make Your Own App</t>
  </si>
  <si>
    <t>Web App Development with the Power of Node.js</t>
  </si>
  <si>
    <t>Authentication and Authorization using Node.js</t>
  </si>
  <si>
    <t>Computing: Art, Magic, Science</t>
  </si>
  <si>
    <t>Computer Graphics</t>
  </si>
  <si>
    <t>Building a Cybersecurity Toolkit</t>
  </si>
  <si>
    <t>Introduction to Mobile Application Development using Android</t>
  </si>
  <si>
    <t>Introduction to Cybersecurity</t>
  </si>
  <si>
    <t>Developing a Tabular Data Model</t>
  </si>
  <si>
    <t>IT Support: Troubleshooting</t>
  </si>
  <si>
    <t>IT Support: Hardware Essentials</t>
  </si>
  <si>
    <t>IT Support: Networking Essentials</t>
  </si>
  <si>
    <t>Microsoft Professional Program in DevOps</t>
  </si>
  <si>
    <t>Introduction to C#</t>
  </si>
  <si>
    <t>Writing Professional Code</t>
  </si>
  <si>
    <t>Speech Recognition Systems</t>
  </si>
  <si>
    <t>Learn to Program in Java</t>
  </si>
  <si>
    <t>Introduction to Device Programming</t>
  </si>
  <si>
    <t>The Building Blocks of a Quantum Computer: Part 1</t>
  </si>
  <si>
    <t>Graph Algorithms</t>
  </si>
  <si>
    <t>Introduction to NodeJS</t>
  </si>
  <si>
    <t>Introduction to Design Thinking</t>
  </si>
  <si>
    <t>Microsoft Professional Program in Artificial Intelligence</t>
  </si>
  <si>
    <t>Essential Statistics for Data Analysis using Excel</t>
  </si>
  <si>
    <t>IT Fundamentals for Business Professionals: Hardware</t>
  </si>
  <si>
    <t>Autonomous Mobile Robots</t>
  </si>
  <si>
    <t>Object-Oriented Programming</t>
  </si>
  <si>
    <t>Introduction to Code Solutions</t>
  </si>
  <si>
    <t>Peny
YGA</t>
  </si>
  <si>
    <t>Dwyer</t>
  </si>
  <si>
    <t>NP22 3QN</t>
  </si>
  <si>
    <t>Loan Q.</t>
  </si>
  <si>
    <t>07932 234 587</t>
  </si>
  <si>
    <t>Savage</t>
  </si>
  <si>
    <t>BT14 7LA</t>
  </si>
  <si>
    <t>07927 266 494</t>
  </si>
  <si>
    <t>Charnge mortgage &amp; mortgage protection Q.</t>
  </si>
  <si>
    <t>Billings</t>
  </si>
  <si>
    <t>SK11 9RT</t>
  </si>
  <si>
    <t>79095 201  172</t>
  </si>
  <si>
    <t>Jazz to call cust ASAP.</t>
  </si>
  <si>
    <t>wage net</t>
  </si>
  <si>
    <t>William Jones</t>
  </si>
  <si>
    <t>0345 241 6069</t>
  </si>
  <si>
    <t>NAT 00 400/ 09 949</t>
  </si>
  <si>
    <t>Rogers</t>
  </si>
  <si>
    <t>NG34 7QB</t>
  </si>
  <si>
    <t>Redemption figure.</t>
  </si>
  <si>
    <t>07955 690 054</t>
  </si>
  <si>
    <t>Hugh James Involegal</t>
  </si>
  <si>
    <t>B63 7HJ</t>
  </si>
  <si>
    <t>Holden</t>
  </si>
  <si>
    <t>Mr. Wood deceased.  Please remove name.
Redemption figure, please.</t>
  </si>
  <si>
    <t>07796 698 357</t>
  </si>
  <si>
    <t>Evans</t>
  </si>
  <si>
    <t>SW17 0TT</t>
  </si>
  <si>
    <t>07468 422 477</t>
  </si>
  <si>
    <t>Settle balance today.</t>
  </si>
  <si>
    <t>DMH Stallard</t>
  </si>
  <si>
    <t>01483 467 463</t>
  </si>
  <si>
    <t>Gallagar</t>
  </si>
  <si>
    <t>KT22 9LP</t>
  </si>
  <si>
    <t>BXF</t>
  </si>
  <si>
    <t>CRC</t>
  </si>
  <si>
    <t>CRD</t>
  </si>
  <si>
    <t>CYC</t>
  </si>
  <si>
    <t>PLT</t>
  </si>
  <si>
    <t>SAC</t>
  </si>
  <si>
    <t>SWM</t>
  </si>
  <si>
    <t>TBC</t>
  </si>
  <si>
    <t>YGA</t>
  </si>
  <si>
    <t>Running Total
w/COUNTIFS
"CountIfsALL"</t>
  </si>
  <si>
    <t>=(RyanGG - CountIfsALL)&amp;" remaining of "&amp;RyanGG
&amp;CHAR(10)
&amp;CountIfsALL &amp;" complete ("&amp;TEXT(CountIfsALL/RyanGG%,"000.00")&amp;"%)"</t>
  </si>
  <si>
    <t>Application.ExecuteExcel4Macro "Show.ToolBar(""Ribbon"",False)</t>
  </si>
  <si>
    <t>Application.CommandBars.ExecuteMso "MinimizeRibbon"</t>
  </si>
  <si>
    <t xml:space="preserve">        Application.FormulaBarHeight = 1</t>
  </si>
  <si>
    <t>'Hide Ribbon if it is on the screen in 2010-2016</t>
  </si>
  <si>
    <t>'From Ron de Bruin:  http://www.rondebruin.nl/win/s2/win003.htm</t>
  </si>
  <si>
    <t xml:space="preserve">    If RibbonState = 0 Then CommandBars.ExecuteMso "MinimizeRibbon"</t>
  </si>
  <si>
    <t>Function RibbonState() As Long</t>
  </si>
  <si>
    <t>'Sascha Trowitzsch: http://www.mosstools.de/</t>
  </si>
  <si>
    <t>'Result: 0=normal, -1=autohide</t>
  </si>
  <si>
    <t xml:space="preserve">    RibbonState = (CommandBars("Ribbon").Controls(1).Height &lt; 100)</t>
  </si>
  <si>
    <t>End Function</t>
  </si>
  <si>
    <t>Sub PresentationModeOn()</t>
  </si>
  <si>
    <t xml:space="preserve">        Application.ExecuteExcel4Macro "Show.ToolBar(""Ribbon"",False)"</t>
  </si>
  <si>
    <t>Sub PresentationModeOff()</t>
  </si>
  <si>
    <t xml:space="preserve">        Application.ExecuteExcel4Macro "Show.ToolBar(""Ribbon"",True)"</t>
  </si>
  <si>
    <t>Kingsley</t>
  </si>
  <si>
    <t>CR7 7EF</t>
  </si>
  <si>
    <t>07753 171 021</t>
  </si>
  <si>
    <t>Change address.</t>
  </si>
  <si>
    <t>Company</t>
  </si>
  <si>
    <t>Elderbridge</t>
  </si>
  <si>
    <t>Homeycomb</t>
  </si>
  <si>
    <t>Shawbrook</t>
  </si>
  <si>
    <t>GE</t>
  </si>
  <si>
    <t>Cust. Info.</t>
  </si>
  <si>
    <t>Ref.</t>
  </si>
  <si>
    <t>Patterson</t>
  </si>
  <si>
    <t>BT28 3EW</t>
  </si>
  <si>
    <t>07921 905 626</t>
  </si>
  <si>
    <t>Requesting confirmation.</t>
  </si>
  <si>
    <t>=(COUNTIFS(A:A,"*",U:U,"*")-2)/COUNTIF(A:A,"*")</t>
  </si>
  <si>
    <t>Running %
w/COUNTIFS &amp; COUNTIF</t>
  </si>
  <si>
    <t>Co.</t>
  </si>
  <si>
    <t>Rebecca.Hicks-Nash@targetgroup.com;</t>
  </si>
  <si>
    <t>Victoria.Thomas@targetgroup.com;</t>
  </si>
  <si>
    <t>Adam.Palmer@targetgroup.com;</t>
  </si>
  <si>
    <t>HMC 152 769 953 6Q</t>
  </si>
  <si>
    <t>Pritchard</t>
  </si>
  <si>
    <t>SL5 7DX</t>
  </si>
  <si>
    <t>07970 648 027</t>
  </si>
  <si>
    <t>Applied for addional loan but wishes to cancel and stay current loan agreement.</t>
  </si>
  <si>
    <t>Honeycomb</t>
  </si>
  <si>
    <t xml:space="preserve">David.Condon@targetgroup.com
</t>
  </si>
  <si>
    <t>Olsten</t>
  </si>
  <si>
    <t>BD2 1QQ</t>
  </si>
  <si>
    <t>07453 278 512</t>
  </si>
  <si>
    <t>HMC 152 724 938 6U</t>
  </si>
  <si>
    <t>Bayley</t>
  </si>
  <si>
    <t>B74 3TA</t>
  </si>
  <si>
    <t>07833 993 311</t>
  </si>
  <si>
    <t>Oakland</t>
  </si>
  <si>
    <t>Chinese</t>
  </si>
  <si>
    <t>Yes</t>
  </si>
  <si>
    <t>Arrow</t>
  </si>
  <si>
    <t>Jameson</t>
  </si>
  <si>
    <t>KA2 0DY</t>
  </si>
  <si>
    <t>07762 714 425</t>
  </si>
  <si>
    <t>Awaiting Discharge.</t>
  </si>
  <si>
    <t>Richmond</t>
  </si>
  <si>
    <t>Frites and Meat</t>
  </si>
  <si>
    <t>June 13th</t>
  </si>
  <si>
    <t>No</t>
  </si>
  <si>
    <t>Jackson</t>
  </si>
  <si>
    <t>ST15 8PH</t>
  </si>
  <si>
    <t>07990 836 455</t>
  </si>
  <si>
    <t>Responding to call from Honeycomb.</t>
  </si>
  <si>
    <t xml:space="preserve"> June 20th</t>
  </si>
  <si>
    <t>Oakland June 20th</t>
  </si>
  <si>
    <t>City</t>
  </si>
  <si>
    <t>Dinner</t>
  </si>
  <si>
    <t>Date1</t>
  </si>
  <si>
    <t>Date2</t>
  </si>
  <si>
    <t>Date3</t>
  </si>
  <si>
    <t>CarN</t>
  </si>
  <si>
    <t>CarY</t>
  </si>
  <si>
    <t>Spend</t>
  </si>
  <si>
    <t>hjjuher</t>
  </si>
  <si>
    <t>Oakland June 27th</t>
  </si>
  <si>
    <t>ryan</t>
  </si>
  <si>
    <t>San Francisco</t>
  </si>
  <si>
    <t>tim</t>
  </si>
  <si>
    <t>Gacus</t>
  </si>
  <si>
    <t>LU4 0PJ</t>
  </si>
  <si>
    <t>07500 903 693</t>
  </si>
  <si>
    <t>Please could you confirm cust. Account No.</t>
  </si>
  <si>
    <t>thfddd</t>
  </si>
  <si>
    <t>Ytyryrrtyr</t>
  </si>
  <si>
    <t>Frsdgghrhtrh Rgtghtrrtht</t>
  </si>
  <si>
    <t>Hdhf Dhfhs</t>
  </si>
  <si>
    <t>738448 483 838</t>
  </si>
  <si>
    <t>Ascbdjd Dkddff</t>
  </si>
  <si>
    <t>Hfder Rggd</t>
  </si>
  <si>
    <t>665 321</t>
  </si>
  <si>
    <t>Hdhgg Dffggg</t>
  </si>
  <si>
    <t>Gjskrh</t>
  </si>
  <si>
    <t>Jfjhr Fh</t>
  </si>
  <si>
    <t>My Test36</t>
  </si>
  <si>
    <t>My Test38</t>
  </si>
  <si>
    <t>Mytest39</t>
  </si>
  <si>
    <t>My Test40</t>
  </si>
  <si>
    <t>Mytest4ish</t>
  </si>
  <si>
    <t>My Test37</t>
  </si>
  <si>
    <t>My Test39</t>
  </si>
  <si>
    <t>My Test 40</t>
  </si>
  <si>
    <t>Ryan Test41</t>
  </si>
  <si>
    <t>My Test42</t>
  </si>
  <si>
    <t>My Test43</t>
  </si>
  <si>
    <t>Ry Test44</t>
  </si>
  <si>
    <t>021 2312 3123</t>
  </si>
  <si>
    <t>Metes T45</t>
  </si>
  <si>
    <t>07111 223 344</t>
  </si>
  <si>
    <t>Ryantest Test46</t>
  </si>
  <si>
    <t>0378 912 3456</t>
  </si>
  <si>
    <t>Ry Test47</t>
  </si>
  <si>
    <t>07890 123 456</t>
  </si>
  <si>
    <t>Test Test 48</t>
  </si>
  <si>
    <t>023 4523 2323</t>
  </si>
  <si>
    <t>Testy Test49</t>
  </si>
  <si>
    <t>0600 121 2121</t>
  </si>
  <si>
    <t>Ray50</t>
  </si>
  <si>
    <t>07123 454 545</t>
  </si>
  <si>
    <t>024 7669 3095</t>
  </si>
  <si>
    <t>07776 693 095</t>
  </si>
  <si>
    <t>0328 593 2221</t>
  </si>
  <si>
    <t>9123 456 124</t>
  </si>
  <si>
    <t>0945 623 4234</t>
  </si>
  <si>
    <t>023 4578 9123</t>
  </si>
  <si>
    <t>0123 456 7890</t>
  </si>
  <si>
    <t>023 4512 3123</t>
  </si>
  <si>
    <t>023 4534 5345</t>
  </si>
  <si>
    <t>023 4534 5346</t>
  </si>
  <si>
    <t>023 4567 8678</t>
  </si>
  <si>
    <t>07777 123 567</t>
  </si>
  <si>
    <t>07777 123 234</t>
  </si>
  <si>
    <t>020 0012 3123</t>
  </si>
  <si>
    <t>07123 112 233</t>
  </si>
  <si>
    <t>0312 399 8877</t>
  </si>
  <si>
    <t>Stoddart</t>
  </si>
  <si>
    <t>WS10 9JR</t>
  </si>
  <si>
    <t>07542 630 068</t>
  </si>
  <si>
    <t>Over-payments Q.</t>
  </si>
  <si>
    <t>May</t>
  </si>
  <si>
    <t>PL4 8RN</t>
  </si>
  <si>
    <t>Make payment.</t>
  </si>
  <si>
    <t>07980 310 417</t>
  </si>
  <si>
    <t>Monday</t>
  </si>
  <si>
    <t>Tuesday</t>
  </si>
  <si>
    <t>Wednesday</t>
  </si>
  <si>
    <t>Thursday</t>
  </si>
  <si>
    <t>Friday</t>
  </si>
  <si>
    <t>Saturday</t>
  </si>
  <si>
    <t>Sunday</t>
  </si>
  <si>
    <t>B</t>
  </si>
  <si>
    <t>C</t>
  </si>
  <si>
    <t>Turner</t>
  </si>
  <si>
    <t>SK14 5AE</t>
  </si>
  <si>
    <t>07769 352 824</t>
  </si>
  <si>
    <t>T</t>
  </si>
  <si>
    <t>calYyyy</t>
  </si>
  <si>
    <t>calMmmm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</si>
  <si>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</si>
  <si>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</si>
  <si>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</si>
  <si>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</si>
  <si>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</si>
  <si>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</si>
  <si>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</si>
  <si>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</si>
  <si>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</si>
  <si>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</si>
  <si>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</si>
  <si>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cal01MmmmYyyy</t>
  </si>
  <si>
    <t>calCntBzz</t>
  </si>
  <si>
    <t>calCntCgt</t>
  </si>
  <si>
    <t>calCntTcf</t>
  </si>
  <si>
    <t>calRngBzz</t>
  </si>
  <si>
    <t>calRngCgt</t>
  </si>
  <si>
    <t>calRngTcf</t>
  </si>
  <si>
    <t>calSumBzz</t>
  </si>
  <si>
    <t>calSumCgt</t>
  </si>
  <si>
    <t>calSumTcf</t>
  </si>
  <si>
    <t>Rng</t>
  </si>
  <si>
    <t>cal01MmmList</t>
  </si>
  <si>
    <t>cal01Mmmm</t>
  </si>
  <si>
    <t>cal01Yyyy</t>
  </si>
  <si>
    <t>cal01YyyyList</t>
  </si>
  <si>
    <t>R</t>
  </si>
  <si>
    <t>Y</t>
  </si>
  <si>
    <t>G</t>
  </si>
  <si>
    <t>=Calendar!$W$3:$W$14</t>
  </si>
  <si>
    <t>=Calendar!$C$2</t>
  </si>
  <si>
    <t>=Calendar!$C$1</t>
  </si>
  <si>
    <t>=Calendar!$E$2</t>
  </si>
  <si>
    <t>=Calendar!$X$3:$X$14</t>
  </si>
  <si>
    <t>=Calendar!$M$5:$M$27</t>
  </si>
  <si>
    <t>=Calendar!$O$5:$O$27</t>
  </si>
  <si>
    <t>=Calendar!$Q$5:$Q$27</t>
  </si>
  <si>
    <t>=Calendar!$T$7</t>
  </si>
  <si>
    <t>calDddBzzRed</t>
  </si>
  <si>
    <t>=Calendar!$T$5</t>
  </si>
  <si>
    <t>calDddBzzYlw</t>
  </si>
  <si>
    <t>=Calendar!$T$6</t>
  </si>
  <si>
    <t>calDddCgtGrn</t>
  </si>
  <si>
    <t>=Calendar!$U$7</t>
  </si>
  <si>
    <t>calDddCgtRed</t>
  </si>
  <si>
    <t>=Calendar!$U$5</t>
  </si>
  <si>
    <t>calDddCgtYlw</t>
  </si>
  <si>
    <t>=Calendar!$U$6</t>
  </si>
  <si>
    <t>calDddTcfGrn</t>
  </si>
  <si>
    <t>=Calendar!$V$7</t>
  </si>
  <si>
    <t>calDddTcfRed</t>
  </si>
  <si>
    <t>=Calendar!$V$5</t>
  </si>
  <si>
    <t>calDddTcfYlw</t>
  </si>
  <si>
    <t>=Calendar!$V$6</t>
  </si>
  <si>
    <t>calRngAll</t>
  </si>
  <si>
    <t>=Calendar!$C$5:$Q$7,Calendar!$C$9:$Q$11,Calendar!$C$13:$Q$15,Calendar!$C$17:$Q$19,Calendar!$C$21:$Q$23,Calendar!$C$25:$Q$28</t>
  </si>
  <si>
    <t>=Calendar!$C$5:$I$5,Calendar!$C$9:$I$9,Calendar!$C$13:$I$13,Calendar!$C$17:$I$17,Calendar!$C$21:$I$21,Calendar!$C$25:$I$25</t>
  </si>
  <si>
    <t>=Calendar!$C$6:$I$6,Calendar!$C$10:$I$10,Calendar!$C$14:$I$14,Calendar!$C$18:$I$18,Calendar!$C$22:$I$22,Calendar!$C$26:$I$26</t>
  </si>
  <si>
    <t>=Calendar!$C$7:$I$7,Calendar!$C$11:$I$11,Calendar!$C$15:$I$15,Calendar!$C$19:$I$19,Calendar!$C$23:$I$23,Calendar!$C$27:$I$27</t>
  </si>
  <si>
    <t>calSumBzzGrn</t>
  </si>
  <si>
    <t>=Calendar!$T$12</t>
  </si>
  <si>
    <t>calSumBzzRed</t>
  </si>
  <si>
    <t>=Calendar!$T$10</t>
  </si>
  <si>
    <t>calSumBzzYlw</t>
  </si>
  <si>
    <t>=Calendar!$T$11</t>
  </si>
  <si>
    <t>calSumCgtGrn</t>
  </si>
  <si>
    <t>=Calendar!$U$12</t>
  </si>
  <si>
    <t>calSumCgtRed</t>
  </si>
  <si>
    <t>=Calendar!$U$10</t>
  </si>
  <si>
    <t>calSumCgtYlw</t>
  </si>
  <si>
    <t>=Calendar!$U$11</t>
  </si>
  <si>
    <t>calSumTcfGrn</t>
  </si>
  <si>
    <t>=Calendar!$V$12</t>
  </si>
  <si>
    <t>calSumTcfRed</t>
  </si>
  <si>
    <t>=Calendar!$V$10</t>
  </si>
  <si>
    <t>calSumTcfYlw</t>
  </si>
  <si>
    <t>=Calendar!$V$11</t>
  </si>
  <si>
    <t>calDddBzzGrn</t>
  </si>
  <si>
    <t>lynwen</t>
  </si>
  <si>
    <t>=Calendar!$L$5:$L$27</t>
  </si>
  <si>
    <t>=Calendar!$N$5:$N$27</t>
  </si>
  <si>
    <t>=Calendar!$P$5:$P$27</t>
  </si>
  <si>
    <t>Giles &amp; Hollingworth</t>
  </si>
  <si>
    <t>Shelby</t>
  </si>
  <si>
    <t>Marsden Buncan</t>
  </si>
  <si>
    <t>0183 572 789</t>
  </si>
  <si>
    <t>WF9 4JE</t>
  </si>
  <si>
    <t>07880 332 930</t>
  </si>
  <si>
    <t>Redemption statement.</t>
  </si>
  <si>
    <t>Contact</t>
  </si>
  <si>
    <t>1156580</t>
  </si>
  <si>
    <t>95335774</t>
  </si>
  <si>
    <t>£360.  Making Paying off Friday of £120.</t>
  </si>
  <si>
    <t>B68 9PE</t>
  </si>
  <si>
    <t>07852 526 270</t>
  </si>
  <si>
    <t>Andisty</t>
  </si>
  <si>
    <t>Reign</t>
  </si>
  <si>
    <t>Magnus Maximus</t>
  </si>
  <si>
    <t>Constans</t>
  </si>
  <si>
    <t>Constantine II</t>
  </si>
  <si>
    <t>Maximinus II</t>
  </si>
  <si>
    <t>Maxentius</t>
  </si>
  <si>
    <t>Valerius Severus</t>
  </si>
  <si>
    <t>Galerius</t>
  </si>
  <si>
    <t>Maximian</t>
  </si>
  <si>
    <t>Diocletian</t>
  </si>
  <si>
    <t>Carinus</t>
  </si>
  <si>
    <t>Numerian</t>
  </si>
  <si>
    <t>Carus</t>
  </si>
  <si>
    <t>383–388</t>
  </si>
  <si>
    <t>Usurper</t>
  </si>
  <si>
    <t>Magnentius</t>
  </si>
  <si>
    <t>337–350</t>
  </si>
  <si>
    <t>337–340</t>
  </si>
  <si>
    <t>308–324</t>
  </si>
  <si>
    <t>Licinius</t>
  </si>
  <si>
    <t>306–312</t>
  </si>
  <si>
    <t>308–313</t>
  </si>
  <si>
    <t>306–307</t>
  </si>
  <si>
    <t>305–311</t>
  </si>
  <si>
    <t>286–305</t>
  </si>
  <si>
    <t>284–305</t>
  </si>
  <si>
    <t>283–284</t>
  </si>
  <si>
    <t>284–285</t>
  </si>
  <si>
    <t>282–283</t>
  </si>
  <si>
    <t>276–282</t>
  </si>
  <si>
    <t>Probus</t>
  </si>
  <si>
    <t>270–275</t>
  </si>
  <si>
    <t>Aurelian</t>
  </si>
  <si>
    <t>253–268</t>
  </si>
  <si>
    <t>Gallienus</t>
  </si>
  <si>
    <t>Aemilianus</t>
  </si>
  <si>
    <t>Decius' son</t>
  </si>
  <si>
    <t>Hostilian</t>
  </si>
  <si>
    <t>Herennius Etruscus</t>
  </si>
  <si>
    <t>249–251</t>
  </si>
  <si>
    <t>Decius</t>
  </si>
  <si>
    <t>Philip the Arab's son</t>
  </si>
  <si>
    <t>247–249</t>
  </si>
  <si>
    <t>Philip II</t>
  </si>
  <si>
    <t>244–249</t>
  </si>
  <si>
    <t>Philip the Arab</t>
  </si>
  <si>
    <t>Caesar only</t>
  </si>
  <si>
    <t>Maximus I</t>
  </si>
  <si>
    <t>235–238</t>
  </si>
  <si>
    <t>Maximinus Thrax</t>
  </si>
  <si>
    <t>Only during the reign of Maximinus Thrax</t>
  </si>
  <si>
    <t>222–235</t>
  </si>
  <si>
    <t>Severus Alexander</t>
  </si>
  <si>
    <t>218–222</t>
  </si>
  <si>
    <t>Elagabalus</t>
  </si>
  <si>
    <t>217–218</t>
  </si>
  <si>
    <t>Diadumenian</t>
  </si>
  <si>
    <t>Macrinus</t>
  </si>
  <si>
    <t>209–211</t>
  </si>
  <si>
    <t>Geta</t>
  </si>
  <si>
    <t>Clodius Albinus</t>
  </si>
  <si>
    <t>177–192</t>
  </si>
  <si>
    <t>Commodus</t>
  </si>
  <si>
    <t>81–96</t>
  </si>
  <si>
    <t>Domitian</t>
  </si>
  <si>
    <t>54–68</t>
  </si>
  <si>
    <t>Nero</t>
  </si>
  <si>
    <t>37–41</t>
  </si>
  <si>
    <t>Caligula</t>
  </si>
  <si>
    <t>Notes</t>
  </si>
  <si>
    <t>Emperor</t>
  </si>
  <si>
    <t>Damnatio memoriae was the ancient Roman practice of erasing the names of disgraced individuals from public memory. The emperors listed below were erased from monuments by decree of the Senate.</t>
  </si>
  <si>
    <t xml:space="preserve">List of Roman Emperors of the Julian-Claudian Dynasty 27 BC to AD 68: </t>
  </si>
  <si>
    <t>List of Roman Emperors of the Julian-Claudian Dynasty</t>
  </si>
  <si>
    <t>Julius Caesar (Dictator)</t>
  </si>
  <si>
    <t xml:space="preserve">Augustus Caesar "The first Roman Emperor" </t>
  </si>
  <si>
    <t xml:space="preserve">Tiberius "The Emperor who trusted Sejanus and lived in Capri" </t>
  </si>
  <si>
    <t xml:space="preserve">Caligula "The Evil Emperor who proclaimed himself a god" </t>
  </si>
  <si>
    <t>Claudius "The bumbling Emperor who married the infamous Messalina"</t>
  </si>
  <si>
    <t xml:space="preserve">Nero "The mad tyrant who blamed the Christians for the burning of Rome" </t>
  </si>
  <si>
    <t xml:space="preserve">The Year of the Four Emperors 68 - 69 AD Beginning of the Flavian Dynasty: </t>
  </si>
  <si>
    <t xml:space="preserve">Galba "The old man the first in the Year of the four Emperors" </t>
  </si>
  <si>
    <t>Otho "The greedy ruler who lasted just three months"</t>
  </si>
  <si>
    <t>Vitellius "The man who killed his dissolute son"</t>
  </si>
  <si>
    <t>Vespasian "The Emperor who built the Colosseum"</t>
  </si>
  <si>
    <t xml:space="preserve">List of Roman Emperors of the Flavian Dynasty 69AD - 96AD: </t>
  </si>
  <si>
    <t>List of Roman Emperors of the Flavian Dynasty</t>
  </si>
  <si>
    <t>Vespasian</t>
  </si>
  <si>
    <t>Titus "The Emperor who destroyed the temple in Jerusalem"</t>
  </si>
  <si>
    <t>Domitian "The evil emperor who murdered thousands of Christians"</t>
  </si>
  <si>
    <t xml:space="preserve">List of Five Good Emperors and the Nervan / Antonine Dynasty (96–192): </t>
  </si>
  <si>
    <t>List of Five Good Emperors</t>
  </si>
  <si>
    <t>Nerva "The first of the Five Good Emperors"</t>
  </si>
  <si>
    <t>Trajan "The Emperor who left the legacy of Trajan's market and Column"</t>
  </si>
  <si>
    <t>Hadrian "The Emperor who built Hadrian's Wall"</t>
  </si>
  <si>
    <t>Antoninus Pius "The Excellent Emperor"</t>
  </si>
  <si>
    <t>Marcus Aurelius "The Philosopher, last of the Five Good Emperors"</t>
  </si>
  <si>
    <t xml:space="preserve">List of Roman Emperors of the Antonine Dynasty: </t>
  </si>
  <si>
    <t>List of Roman Emperors of the Antonine Dynasty</t>
  </si>
  <si>
    <t>Lucius Verus ( ruled jointly with Marcus Aurelius)</t>
  </si>
  <si>
    <t>Commodus "More savage than Domitian, more foul than Nero".</t>
  </si>
  <si>
    <t xml:space="preserve">Year of the Five Emperors (192 - 193): </t>
  </si>
  <si>
    <t xml:space="preserve">Pertinax "The Emperor who was murdered by the Praetorian guard" </t>
  </si>
  <si>
    <t xml:space="preserve">Didius Julianus "The man who paid to become Emperor" </t>
  </si>
  <si>
    <t>Pescennius Niger "The Black Emperor" </t>
  </si>
  <si>
    <t xml:space="preserve">Claudius Albinus "The Emperor who made a bad deal..."  </t>
  </si>
  <si>
    <t xml:space="preserve">Septimius Severus "Emperor who increased the Praetorian Guards to 50,000"  </t>
  </si>
  <si>
    <t xml:space="preserve">List of Roman Emperors of the Severan dynasty (193 - 235): </t>
  </si>
  <si>
    <t>List of Roman Emperors of the Severan dynasty</t>
  </si>
  <si>
    <t>Septimius Severus</t>
  </si>
  <si>
    <t xml:space="preserve">Caracalla "The common enemy of mankind." </t>
  </si>
  <si>
    <t>Geta "The hated brother of Caracalla..."</t>
  </si>
  <si>
    <t xml:space="preserve">Macrinus "The Praetorian guard who killed Caracalla..." </t>
  </si>
  <si>
    <t>Diadumenian (son of Macrinus)"Boy-Caesar - killed when he was 10 years old"</t>
  </si>
  <si>
    <t>Elagabalus "He married a Vestal Virgin and then took a husband..."</t>
  </si>
  <si>
    <t>Alexander Severus "He who revoked all former edicts against the Christians"</t>
  </si>
  <si>
    <t>Crisis of the Third Century Year of the Six Emperors (238)</t>
  </si>
  <si>
    <t xml:space="preserve">Start of the Barracks Emperors (238 - 268): </t>
  </si>
  <si>
    <t xml:space="preserve">Maximinus Thrax "The Thug..." </t>
  </si>
  <si>
    <t>Gordian I "The Octogenarian..." </t>
  </si>
  <si>
    <t>Gordian II "Co-Emperor with his father"</t>
  </si>
  <si>
    <t>Balbinus "The Orator and Poet..."</t>
  </si>
  <si>
    <t>Pupienus "The Disciplinarian..."</t>
  </si>
  <si>
    <t xml:space="preserve">Gordian III "Grandson Of Gordian I and Nephew Of Gordian II" </t>
  </si>
  <si>
    <t xml:space="preserve">List of Roman Emperors   - Barracks Emperors (238 - 268): </t>
  </si>
  <si>
    <t>List of Roman Emperors   - Barracks Emperors</t>
  </si>
  <si>
    <t xml:space="preserve">Philip the Arab "Philip and Severa - the first Christian imperial couple"   </t>
  </si>
  <si>
    <t xml:space="preserve">Philip II "The boy emperor who died in his mother's arms"  </t>
  </si>
  <si>
    <t>Pacatian "The Usurper from Bulgaria..."</t>
  </si>
  <si>
    <t>Jotapian "The Usurper from Syria..."</t>
  </si>
  <si>
    <t xml:space="preserve">Trajan Decius "One of the most cruel persecutors of the Christians" </t>
  </si>
  <si>
    <t>Herennius Etruscus "Killed by a Goth's arrow"</t>
  </si>
  <si>
    <t>Hostilian "The Emperor who died from the Plague"</t>
  </si>
  <si>
    <t xml:space="preserve">Trebonianus Gallus "The Emperor, the Plague, the Persians and the mutiny"  </t>
  </si>
  <si>
    <t xml:space="preserve">Volusian "The son who was raised to the position of Joint Emperor"  </t>
  </si>
  <si>
    <t>Aemilian "Three months as Emperor, then death"</t>
  </si>
  <si>
    <t xml:space="preserve">Valerian "The Emperor who was skinned and stuffed with manure"  </t>
  </si>
  <si>
    <t>Gallienus "Famine, Plague and the 'Thirty Tyrants"</t>
  </si>
  <si>
    <t xml:space="preserve">List of Roman Emperors - Gallic Emperors (260 - 273): </t>
  </si>
  <si>
    <t>List of Roman Emperors - Gallic Emperors</t>
  </si>
  <si>
    <t>Salonina Augusta (Empress)</t>
  </si>
  <si>
    <t>Valerian II</t>
  </si>
  <si>
    <t>Saloninus</t>
  </si>
  <si>
    <t>Macrianus</t>
  </si>
  <si>
    <t>Quietus</t>
  </si>
  <si>
    <t>Regalianus</t>
  </si>
  <si>
    <t>Postumus</t>
  </si>
  <si>
    <t>Laelianus</t>
  </si>
  <si>
    <t>Marius</t>
  </si>
  <si>
    <t>Victorinus</t>
  </si>
  <si>
    <t>Tetricus I</t>
  </si>
  <si>
    <t>Tetricus II</t>
  </si>
  <si>
    <t xml:space="preserve">List of Roman Emperors of the Illyrian Dynasty (268 - 285): </t>
  </si>
  <si>
    <t>List of Roman Emperors of the Illyrian Dynasty</t>
  </si>
  <si>
    <t>Claudius II (Gothicus) "He fought the Goths, the Vandals and Traitors..."</t>
  </si>
  <si>
    <t>Quintillus "Champion of the Senate"</t>
  </si>
  <si>
    <t>Aurelian "The illiterate military genius..." </t>
  </si>
  <si>
    <t>Zenobia (Empress) "The Warrior Queen..."</t>
  </si>
  <si>
    <t>Tacitus "The Emperor who followed the Interregnum..."</t>
  </si>
  <si>
    <t xml:space="preserve">Florianus "The Emperor who ruled for 88 days..." </t>
  </si>
  <si>
    <t xml:space="preserve">Probus "The Emperor who believed that idle hands make mischief..." </t>
  </si>
  <si>
    <t>Carus "The Frugal emperor..."</t>
  </si>
  <si>
    <t>Numerian "The Emperor whose body was left to rot..."</t>
  </si>
  <si>
    <t xml:space="preserve">Carinus "The debauched Emperor suspected of incest..."  </t>
  </si>
  <si>
    <t>Nigrian "Was this infant the product of incest?"</t>
  </si>
  <si>
    <t>Julian of Pannonia "The last usurper before the Roman Empire was split..."</t>
  </si>
  <si>
    <t>Roman Empire split into the  Western and Eastern Roman Empire in 285AD</t>
  </si>
  <si>
    <t xml:space="preserve">List of Roman Emperors of the Constantinian dynasty (285 - 364): </t>
  </si>
  <si>
    <t>List of Roman Emperors of the Constantinian dynasty</t>
  </si>
  <si>
    <t xml:space="preserve">Diocletian "The Emperor who split the Roman Empire..."   </t>
  </si>
  <si>
    <t>Carausius "The Usurper Emperor of the Britannic Empire..." </t>
  </si>
  <si>
    <t>Allectus "The second Usurper Emperor of the Britannic Empire..."</t>
  </si>
  <si>
    <t>Domitius Domitianus "The Usurper Emperor of Egypt..."</t>
  </si>
  <si>
    <t>Maximianus</t>
  </si>
  <si>
    <t>Constantius I "The Emperor who recovered Brittania..."</t>
  </si>
  <si>
    <t xml:space="preserve">Galerius "Emperor who persecuted Christians and then begged for their prayers" </t>
  </si>
  <si>
    <t>Severus II  "The Emperor who was murdered at Tres Tabernae..."</t>
  </si>
  <si>
    <t>Maximinus "Killed in Tarsus with his wife and children ..."</t>
  </si>
  <si>
    <t>Maxentius (usurper)</t>
  </si>
  <si>
    <t>Valerius Romulus</t>
  </si>
  <si>
    <t>Domitius Alexander (usurper) "The usurper Emperor of Africa..." </t>
  </si>
  <si>
    <t>Licinius I "The Emperor who fought against Constantine the Great..."</t>
  </si>
  <si>
    <t>Licinius II "The Son of the Emperor who plotted with the Goths..."</t>
  </si>
  <si>
    <t>Valerian Valens "The Emperor whose death formed part of a peace treaty..."</t>
  </si>
  <si>
    <t>Sextus Martinianus "Executed on orders from Constantine"</t>
  </si>
  <si>
    <t xml:space="preserve">Constantine the Great "The Christian Emperor who united the Empire..." </t>
  </si>
  <si>
    <t>Crispus "The Caesar who was falsely accused of treason..."</t>
  </si>
  <si>
    <t>Constantine II "Killed  fighting over territory with his brother..."</t>
  </si>
  <si>
    <t>Constans "The Emperor who was put to death by an ambitious soldier..."</t>
  </si>
  <si>
    <t>Constantius II "The second and worst of the sons of Constantine the Great..."</t>
  </si>
  <si>
    <t>Delmatius</t>
  </si>
  <si>
    <t>Hannibalianus</t>
  </si>
  <si>
    <t>Decentius (usurper) "The Usurper Emperor who hung himself..."</t>
  </si>
  <si>
    <t xml:space="preserve">Vetranio "The Emperor who was stripped of the purple ..."   </t>
  </si>
  <si>
    <t>Nepotian "The Emperor who had his head paraded on a spear..."</t>
  </si>
  <si>
    <t>Constantius Gallus "His pardon failed to reach the executioner..."</t>
  </si>
  <si>
    <t xml:space="preserve">Julian the Apostate "The Last non-Christian Roman Emperor..." </t>
  </si>
  <si>
    <t>Jovian "The Emperor who re-established Christianity"</t>
  </si>
  <si>
    <t xml:space="preserve">List of Roman Emperors of the Valentinian dynasty (364 - 394): </t>
  </si>
  <si>
    <t>List of Roman Emperors of the Valentinian dynasty</t>
  </si>
  <si>
    <t>Valentinian I "The Emperor given to fits of rage..."</t>
  </si>
  <si>
    <t>Valens "The Emperor who allowed the Goths to settle on Roman territory..."</t>
  </si>
  <si>
    <t>Procopius (usurper) "The last of the Constantinian dynasty dies..."</t>
  </si>
  <si>
    <t>Gratian "The Emperor who was deserted and murdered by his soldiers..."</t>
  </si>
  <si>
    <t>Valentinian II "The Emperor who was strangled to death..."</t>
  </si>
  <si>
    <t>Theodosius I "The Emperor who resisted the Barbarians..."</t>
  </si>
  <si>
    <t>Magnus (usurper) "Was this Emperor the nephew of Old King Cole?"</t>
  </si>
  <si>
    <t>Flavius Victor "The Usurper whose mother was a Queen of the Britons..."</t>
  </si>
  <si>
    <t>Eugenius "Executed by beheading"</t>
  </si>
  <si>
    <t>Arcadius "The Emperor who hired Alaric the Goth..."</t>
  </si>
  <si>
    <t xml:space="preserve">List of Roman Emperors of the Western Empire (394 - 476): </t>
  </si>
  <si>
    <t>List of Roman Emperors of the Western Empire</t>
  </si>
  <si>
    <t xml:space="preserve">Honorius "The End of the Gladiators and the Sack of Rome..." </t>
  </si>
  <si>
    <t>Constantine III "The Usurper Emperor who was ordained a priest..."</t>
  </si>
  <si>
    <t>Constans II "The Usurper Emperor who was betrayed by his general..."</t>
  </si>
  <si>
    <t xml:space="preserve">Priscus Attalus "The Usurper Emperor who was banished..." </t>
  </si>
  <si>
    <t>Jovinus "The Emperor who defeated at the siege of Valence..."</t>
  </si>
  <si>
    <t>Sebastianus "The Usurper Emperor whose head was sent to the imperial court..."</t>
  </si>
  <si>
    <t xml:space="preserve">Constantius III "Emperor who retrieved the western empire from disaster..."   </t>
  </si>
  <si>
    <t>Ioannes "Captured, mutilated and killed in the Roman Circus..."</t>
  </si>
  <si>
    <t xml:space="preserve">Theodosius II </t>
  </si>
  <si>
    <t>Valentinian III "The Vandals were coming and so was Attila the Hun..."</t>
  </si>
  <si>
    <t xml:space="preserve">Marcian "The Emperor who refused to recognize the emperors of the West"   </t>
  </si>
  <si>
    <t>Petronius Maximus "The Assassin Emperor..."</t>
  </si>
  <si>
    <t xml:space="preserve">Avitus "The Emperor who was backed by the Visigoths..." </t>
  </si>
  <si>
    <t>Leo I "Known as 'the great Thracian' by friends, 'the Butcher' by his enemies..."</t>
  </si>
  <si>
    <t>Majorian "The Emperor who gained victories over the Franks &amp; Vandals..." </t>
  </si>
  <si>
    <t>Libius Severus "The Puppet Emperor who was probably poisoned..."</t>
  </si>
  <si>
    <t>Anthemius "The Emperor who believed that he was a victim of sorcery..."</t>
  </si>
  <si>
    <t>Olybrius "Pawn of Ricimer, who died of dropsy..."</t>
  </si>
  <si>
    <t>Glycerius "The Exiled Emperor ..."</t>
  </si>
  <si>
    <t>Julius Nepos "The Emperor who was killed by the man he had deposed..."</t>
  </si>
  <si>
    <t xml:space="preserve">Romulus Augustus "The Last Roman Emperor..." </t>
  </si>
  <si>
    <t>http://tribunesandtriumphs.org/roman-empire/list-of-roman-emperors.htm</t>
  </si>
  <si>
    <t>1674048</t>
  </si>
  <si>
    <t>Nunan</t>
  </si>
  <si>
    <t>TN10 4QA</t>
  </si>
  <si>
    <t>07787 903 288</t>
  </si>
  <si>
    <t>Abi</t>
  </si>
  <si>
    <t>411 207/ 222 72</t>
  </si>
  <si>
    <t>0344 244 3875</t>
  </si>
  <si>
    <t>Have we received fax and when will redemption be completed?</t>
  </si>
  <si>
    <t>Robin</t>
  </si>
  <si>
    <t>01628 563 780</t>
  </si>
  <si>
    <t>1159 778</t>
  </si>
  <si>
    <t>1619478</t>
  </si>
  <si>
    <t>Bryan</t>
  </si>
  <si>
    <t>TS9 2JW</t>
  </si>
  <si>
    <t>07727 852 003</t>
  </si>
  <si>
    <t>Awaiting Deed of Postponement.</t>
  </si>
  <si>
    <t>Ddd</t>
  </si>
  <si>
    <t>Sum</t>
  </si>
  <si>
    <t>Description</t>
  </si>
  <si>
    <t>Bing</t>
  </si>
  <si>
    <t>Google</t>
  </si>
  <si>
    <t>Background by Ssolbergj - The vexilloid of the Roman Empire was a red banner with the letters SPQR in Gold surrounded by a gold wreath hung on a military standard topped by a Roman eagle or an image of the goddess Victoria made of silver or bronze.[1][2][3][4], CC BY 3.0, https://commons.wikimedia.org/w/index.php?curid=4249122</t>
  </si>
  <si>
    <t>Matt</t>
  </si>
  <si>
    <t>Redemption request.</t>
  </si>
  <si>
    <t>88593040103298</t>
  </si>
  <si>
    <t>Caldwell</t>
  </si>
  <si>
    <t>PA10 2EE</t>
  </si>
  <si>
    <t>07806 803494</t>
  </si>
  <si>
    <t>Reduced rate Q…  Cust. appears to be receiving two different int. rates.</t>
  </si>
  <si>
    <t>880236</t>
  </si>
  <si>
    <t>Ross</t>
  </si>
  <si>
    <t>RM19 1RF</t>
  </si>
  <si>
    <t>07901 791 065</t>
  </si>
  <si>
    <t>Remaining amount due &amp; time-frame.</t>
  </si>
  <si>
    <t>Jake</t>
  </si>
  <si>
    <t>2053067</t>
  </si>
  <si>
    <t>BB8 0NQ</t>
  </si>
  <si>
    <t>07908 779 703</t>
  </si>
  <si>
    <t>Chasing Redemption.</t>
  </si>
  <si>
    <t>761948 - 0001</t>
  </si>
  <si>
    <t>0161 694 3121</t>
  </si>
  <si>
    <t>O'Neil Patient Solicitors</t>
  </si>
  <si>
    <t>Wages</t>
  </si>
  <si>
    <t>Wk25</t>
  </si>
  <si>
    <t>Wk26</t>
  </si>
  <si>
    <t>Wk27</t>
  </si>
  <si>
    <t>Wk28</t>
  </si>
  <si>
    <t>Wk29</t>
  </si>
  <si>
    <t>Wk30</t>
  </si>
  <si>
    <t>Wk31</t>
  </si>
  <si>
    <t>Wk32</t>
  </si>
  <si>
    <t>TFA</t>
  </si>
  <si>
    <t>TDD</t>
  </si>
  <si>
    <t>01502 74 11 90</t>
  </si>
  <si>
    <t>Account No. request.</t>
  </si>
  <si>
    <t>Nichols</t>
  </si>
  <si>
    <t>NR33 7PD</t>
  </si>
  <si>
    <t>1315512</t>
  </si>
  <si>
    <t>TXW</t>
  </si>
  <si>
    <t>TXP</t>
  </si>
  <si>
    <t xml:space="preserve">DFF </t>
  </si>
  <si>
    <t>GROSS YTD 
Wage Slip</t>
  </si>
  <si>
    <t>NI YTD 
Wage Slip</t>
  </si>
  <si>
    <t>PNS YTD 
Wage Slip</t>
  </si>
  <si>
    <t>TXP YTD 
RED</t>
  </si>
  <si>
    <t>NI YTD 
RED</t>
  </si>
  <si>
    <t>TXP 
RED</t>
  </si>
  <si>
    <t>NI 
RED</t>
  </si>
  <si>
    <t>PNS 
RED</t>
  </si>
  <si>
    <t>TDD 
RED</t>
  </si>
  <si>
    <t>GROSS 
YTD</t>
  </si>
  <si>
    <t>TXP 
YTD</t>
  </si>
  <si>
    <t>NI 
YTD</t>
  </si>
  <si>
    <t>TDD 
YTD</t>
  </si>
  <si>
    <t>NET 
YTD</t>
  </si>
  <si>
    <t>TAX YTD 
Wage Slip</t>
  </si>
  <si>
    <t>TFA %</t>
  </si>
  <si>
    <t>TXW %</t>
  </si>
  <si>
    <t>TXP %</t>
  </si>
  <si>
    <t>NI %</t>
  </si>
  <si>
    <t>TDD %</t>
  </si>
  <si>
    <t>NET YTD
Wage Slip</t>
  </si>
  <si>
    <t>2042860</t>
  </si>
  <si>
    <t>ME2 1EB</t>
  </si>
  <si>
    <t>07799 866 574</t>
  </si>
  <si>
    <t>Degalelli</t>
  </si>
  <si>
    <t>ZMB</t>
  </si>
  <si>
    <t>SFF</t>
  </si>
  <si>
    <t>WTW</t>
  </si>
  <si>
    <t>Area</t>
  </si>
  <si>
    <t>Security</t>
  </si>
  <si>
    <t>Cloud</t>
  </si>
  <si>
    <t>Web</t>
  </si>
  <si>
    <t>Software</t>
  </si>
  <si>
    <t>Coding</t>
  </si>
  <si>
    <t>Design</t>
  </si>
  <si>
    <t>Hardware</t>
  </si>
  <si>
    <t>Apps</t>
  </si>
  <si>
    <t>DevOps</t>
  </si>
  <si>
    <t>Data</t>
  </si>
  <si>
    <t>Network</t>
  </si>
  <si>
    <t>Course</t>
  </si>
  <si>
    <t>Tutor</t>
  </si>
  <si>
    <t>Alpha Credit Solutions 8</t>
  </si>
  <si>
    <t>Sarah.Hockin@targetgroup.com</t>
  </si>
  <si>
    <t>Peter.Morgan@targetgroup.com</t>
  </si>
  <si>
    <t>Adam.Palmer@targetgroup.com</t>
  </si>
  <si>
    <t>Rebecca.Hicks-Nash@targetgroup.com</t>
  </si>
  <si>
    <t>Benjamin.Rowlands@targetgroup.com</t>
  </si>
  <si>
    <t>SP873822C</t>
  </si>
  <si>
    <t>news</t>
  </si>
  <si>
    <t>BBC</t>
  </si>
  <si>
    <r>
      <t xml:space="preserve">'********************************************************************'
''***  The following are 3 methods to count remaining jobs on a “To-Do” list.
''***    •  All methods  count specific Matches.
</t>
    </r>
    <r>
      <rPr>
        <sz val="12"/>
        <color rgb="FF7030A0"/>
        <rFont val="Calibri"/>
        <family val="2"/>
        <scheme val="minor"/>
      </rPr>
      <t>''***  Method 1:
''***    •  It will count ALL values matching criteria VISIBLE &amp; HIDDEN
''***    •  It is short and quicker to run.
''***    •  It uses COUNTIFS.
''***    •  It is calculates % slightly differently to normal due to the contents being a combination of FORMULAS and TEXT.</t>
    </r>
    <r>
      <rPr>
        <sz val="12"/>
        <color theme="9" tint="-0.499984740745262"/>
        <rFont val="Calibri"/>
        <family val="2"/>
        <scheme val="minor"/>
      </rPr>
      <t xml:space="preserve">
</t>
    </r>
    <r>
      <rPr>
        <sz val="12"/>
        <color rgb="FFC00000"/>
        <rFont val="Calibri"/>
        <family val="2"/>
        <scheme val="minor"/>
      </rPr>
      <t>''***  Method 2:</t>
    </r>
    <r>
      <rPr>
        <sz val="12"/>
        <color theme="9" tint="-0.499984740745262"/>
        <rFont val="Calibri"/>
        <family val="2"/>
        <scheme val="minor"/>
      </rPr>
      <t xml:space="preserve">
</t>
    </r>
    <r>
      <rPr>
        <sz val="12"/>
        <color rgb="FFC00000"/>
        <rFont val="Calibri"/>
        <family val="2"/>
        <scheme val="minor"/>
      </rPr>
      <t>''***    •  CALCS % using COUNTIF and FORMATTING cell to %.</t>
    </r>
    <r>
      <rPr>
        <sz val="12"/>
        <color theme="9" tint="-0.499984740745262"/>
        <rFont val="Calibri"/>
        <family val="2"/>
        <scheme val="minor"/>
      </rPr>
      <t xml:space="preserve">
</t>
    </r>
    <r>
      <rPr>
        <sz val="12"/>
        <color rgb="FF002060"/>
        <rFont val="Calibri"/>
        <family val="2"/>
        <scheme val="minor"/>
      </rPr>
      <t>''***  Method 3:
''***    •  It will ONLY count VISIBLE matches.
''***    •  It is a longer code is longer and appears to take longer to run.</t>
    </r>
    <r>
      <rPr>
        <sz val="12"/>
        <color theme="9" tint="-0.499984740745262"/>
        <rFont val="Calibri"/>
        <family val="2"/>
        <scheme val="minor"/>
      </rPr>
      <t xml:space="preserve">
''***    •  See cell O1.
''*******************************************************************'</t>
    </r>
  </si>
  <si>
    <t>Colours</t>
  </si>
  <si>
    <t>bzz</t>
  </si>
  <si>
    <t>cgt</t>
  </si>
  <si>
    <t>qty w/d</t>
  </si>
  <si>
    <t># w/d</t>
  </si>
  <si>
    <t>hrs + p/h</t>
  </si>
  <si>
    <t>hrs + sal</t>
  </si>
  <si>
    <t>ttl rjk p/w</t>
  </si>
  <si>
    <t>ea p/w</t>
  </si>
  <si>
    <t>0;-0;;@</t>
  </si>
  <si>
    <t>0;;;@</t>
  </si>
  <si>
    <t>sal</t>
  </si>
  <si>
    <t>wiki</t>
  </si>
  <si>
    <t>qty wk</t>
  </si>
  <si>
    <t>AWS</t>
  </si>
  <si>
    <t>#</t>
  </si>
  <si>
    <t>07789345345</t>
  </si>
  <si>
    <t xml:space="preserve">        Application.DisplayFullScreen = True</t>
  </si>
  <si>
    <t xml:space="preserve">        ActiveWindow.DisplayWorkbookTabs = False</t>
  </si>
  <si>
    <t xml:space="preserve">        Application.CommandBars.ExecuteMso "MinimizeRibbon"</t>
  </si>
  <si>
    <t xml:space="preserve">        Application.DisplayFullScreen = False</t>
  </si>
  <si>
    <t xml:space="preserve">        ActiveWindow.DisplayWorkbookTabs = True</t>
  </si>
  <si>
    <t>'***    1.  If FBar FALSE  &amp; Grid FALSE    =   FBar TRUE &amp; Grid FALSE</t>
  </si>
  <si>
    <t>'***    2.  If FBar TRUE   &amp; Grid TRUE     =   ALL Display FALSE</t>
  </si>
  <si>
    <t>'***    3.  If FBar TRUE   &amp; Grid FALSE    =   ALL Display TRUE</t>
  </si>
  <si>
    <t>'***    2.  If FBar TRUE   &amp;    Grid TRUE     =   ALL Display FALSE</t>
  </si>
  <si>
    <t xml:space="preserve">    If Application.DisplayFormulaBar = True And ActiveWindow.DisplayGridlines = True Then</t>
  </si>
  <si>
    <t xml:space="preserve">       </t>
  </si>
  <si>
    <t>'***    1.  If FBar FALSE  &amp;    Grid FALSE    =   FBar TRUE &amp; Grid FALSE</t>
  </si>
  <si>
    <t xml:space="preserve">    ElseIf Application.DisplayFormulaBar = False And ActiveWindow.DisplayGridlines = False Then</t>
  </si>
  <si>
    <t>'***    3.  If FBar TRUE   &amp;    Grid FALSE    =   ALL Display TRUE</t>
  </si>
  <si>
    <t xml:space="preserve">    'If Application.DisplayFormulaBar = True And ActiveWindow.DisplayHeadings = True Then</t>
  </si>
  <si>
    <t>The Definitive List of all 123 (Officially Recognised) Eastern Roman Emperors</t>
  </si>
  <si>
    <t>Column1</t>
  </si>
  <si>
    <t>Damnatio Memoriae</t>
  </si>
  <si>
    <t>(-Tax)</t>
  </si>
  <si>
    <t>Time</t>
  </si>
  <si>
    <t>_-* #,##0.00_-;[Red]-* #,##0.00_-;_-* "-"??_-;_-@_-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</si>
</sst>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-* #,##0.00_-;\-* #,##0.00_-;_-* &quot;-&quot;??_-;_-@_-"/>
    <numFmt numFmtId="164" formatCode="#,##0.00_ ;[Red]\-#,##0.00\ "/>
    <numFmt numFmtId="165" formatCode="[hh]:mm"/>
    <numFmt numFmtId="166" formatCode="_-* #,##0.00_-;[Red]\-* #,##0.00_-;_-* &quot;-&quot;??_-;_-@_-"/>
    <numFmt numFmtId="167" formatCode="ddd\ dd\-mmm"/>
    <numFmt numFmtId="168" formatCode="000"/>
    <numFmt numFmtId="169" formatCode="d"/>
    <numFmt numFmtId="170" formatCode="ddd\ dd\-mmm\-yy"/>
    <numFmt numFmtId="171" formatCode="ddd\ dd\-mm\-yy"/>
    <numFmt numFmtId="172" formatCode="_-* #,##0.0000_-;[Red]\-* #,##0.0000_-;_-* &quot;-&quot;??_-;_-@_-"/>
    <numFmt numFmtId="173" formatCode="00"/>
    <numFmt numFmtId="174" formatCode="[Green]\2;[Red]\4;"/>
  </numFmts>
  <fonts count="1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indexed="10"/>
      <name val="Calibri"/>
      <family val="2"/>
      <scheme val="minor"/>
    </font>
    <font>
      <sz val="11"/>
      <color theme="1"/>
      <name val="Candara"/>
      <family val="2"/>
    </font>
    <font>
      <b/>
      <sz val="11"/>
      <color theme="1"/>
      <name val="Candara"/>
      <family val="2"/>
    </font>
    <font>
      <i/>
      <sz val="11"/>
      <color theme="1"/>
      <name val="Candara"/>
      <family val="2"/>
    </font>
    <font>
      <b/>
      <i/>
      <sz val="11"/>
      <color theme="1"/>
      <name val="Candara"/>
      <family val="2"/>
    </font>
    <font>
      <b/>
      <i/>
      <u val="doubleAccounting"/>
      <sz val="11"/>
      <color theme="1"/>
      <name val="Candara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2" tint="-0.89999084444715716"/>
      <name val="Candara"/>
      <family val="2"/>
    </font>
    <font>
      <sz val="11"/>
      <color theme="2" tint="-0.89999084444715716"/>
      <name val="Candara"/>
      <family val="2"/>
    </font>
    <font>
      <i/>
      <sz val="11"/>
      <color theme="2" tint="-0.89999084444715716"/>
      <name val="Candara"/>
      <family val="2"/>
    </font>
    <font>
      <sz val="11"/>
      <color rgb="FF002060"/>
      <name val="Candara"/>
      <family val="2"/>
    </font>
    <font>
      <b/>
      <sz val="11"/>
      <name val="Candara"/>
      <family val="2"/>
    </font>
    <font>
      <b/>
      <i/>
      <sz val="11"/>
      <name val="Candara"/>
      <family val="2"/>
    </font>
    <font>
      <sz val="9"/>
      <color theme="0" tint="-4.9989318521683403E-2"/>
      <name val="Candara"/>
      <family val="2"/>
    </font>
    <font>
      <sz val="14"/>
      <color rgb="FF002060"/>
      <name val="Matura MT Script Capitals"/>
      <family val="4"/>
    </font>
    <font>
      <i/>
      <sz val="72"/>
      <color rgb="FF002060"/>
      <name val="Algerian"/>
      <family val="5"/>
    </font>
    <font>
      <b/>
      <i/>
      <u/>
      <sz val="11"/>
      <color theme="1"/>
      <name val="Candara"/>
      <family val="2"/>
    </font>
    <font>
      <sz val="11"/>
      <color theme="1"/>
      <name val="Lucida Console"/>
      <family val="3"/>
    </font>
    <font>
      <sz val="11"/>
      <color theme="0"/>
      <name val="Lucida Console"/>
      <family val="3"/>
    </font>
    <font>
      <b/>
      <i/>
      <sz val="10"/>
      <name val="Candara"/>
      <family val="2"/>
    </font>
    <font>
      <b/>
      <sz val="10"/>
      <name val="Candara"/>
      <family val="2"/>
    </font>
    <font>
      <sz val="10"/>
      <color rgb="FF002060"/>
      <name val="Candara"/>
      <family val="2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sz val="9"/>
      <color rgb="FFFF0000"/>
      <name val="Candara"/>
      <family val="2"/>
    </font>
    <font>
      <b/>
      <i/>
      <sz val="9"/>
      <color rgb="FFFF0000"/>
      <name val="Candara"/>
      <family val="2"/>
    </font>
    <font>
      <b/>
      <sz val="9"/>
      <color rgb="FFFF0000"/>
      <name val="Candara"/>
      <family val="2"/>
    </font>
    <font>
      <b/>
      <sz val="11"/>
      <color theme="0"/>
      <name val="Century Gothic"/>
      <family val="2"/>
    </font>
    <font>
      <sz val="8"/>
      <color theme="0"/>
      <name val="Century Gothic"/>
      <family val="2"/>
    </font>
    <font>
      <i/>
      <sz val="8"/>
      <color theme="4" tint="-0.499984740745262"/>
      <name val="Candara"/>
      <family val="2"/>
    </font>
    <font>
      <b/>
      <i/>
      <sz val="8"/>
      <name val="Candara"/>
      <family val="2"/>
    </font>
    <font>
      <b/>
      <i/>
      <sz val="11"/>
      <color theme="1"/>
      <name val="Century Gothic"/>
      <family val="2"/>
    </font>
    <font>
      <i/>
      <sz val="11"/>
      <color theme="1"/>
      <name val="Century Gothic"/>
      <family val="2"/>
    </font>
    <font>
      <b/>
      <i/>
      <u/>
      <sz val="11"/>
      <color theme="1"/>
      <name val="Century Gothic"/>
      <family val="2"/>
    </font>
    <font>
      <sz val="14"/>
      <color theme="0"/>
      <name val="Century Gothic"/>
      <family val="2"/>
    </font>
    <font>
      <sz val="8"/>
      <color theme="1"/>
      <name val="Century Gothic"/>
      <family val="2"/>
    </font>
    <font>
      <b/>
      <sz val="11"/>
      <color theme="0" tint="-0.14999847407452621"/>
      <name val="Century Gothic"/>
      <family val="2"/>
    </font>
    <font>
      <b/>
      <sz val="8"/>
      <color theme="1"/>
      <name val="Century Gothic"/>
      <family val="2"/>
    </font>
    <font>
      <sz val="10"/>
      <color rgb="FF001BA0"/>
      <name val="Arial"/>
      <family val="2"/>
    </font>
    <font>
      <sz val="10"/>
      <color rgb="FFFFFFFF"/>
      <name val="Arial"/>
      <family val="2"/>
    </font>
    <font>
      <b/>
      <sz val="14"/>
      <color theme="1"/>
      <name val="Century Gothic"/>
      <family val="2"/>
    </font>
    <font>
      <b/>
      <sz val="14"/>
      <color theme="0"/>
      <name val="Century Gothic"/>
      <family val="2"/>
    </font>
    <font>
      <sz val="14"/>
      <color theme="1"/>
      <name val="Century Gothic"/>
      <family val="2"/>
    </font>
    <font>
      <sz val="8"/>
      <color rgb="FFFF0000"/>
      <name val="Century Gothic"/>
      <family val="2"/>
    </font>
    <font>
      <sz val="8"/>
      <color theme="7" tint="-0.249977111117893"/>
      <name val="Century Gothic"/>
      <family val="2"/>
    </font>
    <font>
      <sz val="8"/>
      <color rgb="FF00B050"/>
      <name val="Century Gothic"/>
      <family val="2"/>
    </font>
    <font>
      <i/>
      <sz val="8"/>
      <color theme="1"/>
      <name val="Century Gothic"/>
      <family val="2"/>
    </font>
    <font>
      <b/>
      <i/>
      <sz val="8"/>
      <color rgb="FFFF0000"/>
      <name val="Century Gothic"/>
      <family val="2"/>
    </font>
    <font>
      <b/>
      <sz val="10"/>
      <color rgb="FF002060"/>
      <name val="Candara"/>
      <family val="2"/>
    </font>
    <font>
      <sz val="11"/>
      <color rgb="FF363636"/>
      <name val="Arial"/>
      <family val="2"/>
    </font>
    <font>
      <b/>
      <sz val="11"/>
      <color rgb="FF363636"/>
      <name val="Arial"/>
      <family val="2"/>
    </font>
    <font>
      <b/>
      <sz val="12"/>
      <color rgb="FF363636"/>
      <name val="Arial"/>
      <family val="2"/>
    </font>
    <font>
      <sz val="12"/>
      <color rgb="FF363636"/>
      <name val="Arial"/>
      <family val="2"/>
    </font>
    <font>
      <sz val="8"/>
      <color rgb="FF0070C0"/>
      <name val="Century Gothic"/>
      <family val="2"/>
    </font>
    <font>
      <b/>
      <i/>
      <sz val="12"/>
      <color theme="1"/>
      <name val="Calibri"/>
      <family val="2"/>
      <scheme val="minor"/>
    </font>
    <font>
      <b/>
      <i/>
      <sz val="11"/>
      <color rgb="FF0070C0"/>
      <name val="Century Gothic"/>
      <family val="2"/>
    </font>
    <font>
      <b/>
      <i/>
      <sz val="11"/>
      <color rgb="FF00B050"/>
      <name val="Century Gothic"/>
      <family val="2"/>
    </font>
    <font>
      <b/>
      <i/>
      <sz val="11"/>
      <color rgb="FFFF0000"/>
      <name val="Century Gothic"/>
      <family val="2"/>
    </font>
    <font>
      <b/>
      <i/>
      <sz val="11"/>
      <color theme="7" tint="-0.249977111117893"/>
      <name val="Century Gothic"/>
      <family val="2"/>
    </font>
    <font>
      <sz val="11"/>
      <color theme="7" tint="-0.249977111117893"/>
      <name val="Century Gothic"/>
      <family val="2"/>
    </font>
    <font>
      <sz val="11"/>
      <color rgb="FF00B050"/>
      <name val="Century Gothic"/>
      <family val="2"/>
    </font>
    <font>
      <sz val="11"/>
      <color rgb="FF0070C0"/>
      <name val="Century Gothic"/>
      <family val="2"/>
    </font>
    <font>
      <sz val="11"/>
      <color rgb="FFFF0000"/>
      <name val="Century Gothic"/>
      <family val="2"/>
    </font>
    <font>
      <b/>
      <sz val="9"/>
      <color indexed="81"/>
      <name val="Tahoma"/>
      <family val="2"/>
    </font>
    <font>
      <i/>
      <sz val="8"/>
      <name val="Candara"/>
      <family val="2"/>
    </font>
    <font>
      <i/>
      <sz val="12"/>
      <color theme="1"/>
      <name val="Candara"/>
      <family val="2"/>
    </font>
    <font>
      <b/>
      <i/>
      <sz val="12"/>
      <color theme="1"/>
      <name val="Candara"/>
      <family val="2"/>
    </font>
    <font>
      <sz val="8"/>
      <color theme="1" tint="0.249977111117893"/>
      <name val="Candara"/>
      <family val="2"/>
    </font>
    <font>
      <sz val="12"/>
      <color theme="1" tint="0.249977111117893"/>
      <name val="Candara"/>
      <family val="2"/>
    </font>
    <font>
      <b/>
      <sz val="12"/>
      <color theme="1" tint="0.249977111117893"/>
      <name val="Candara"/>
      <family val="2"/>
    </font>
    <font>
      <b/>
      <i/>
      <sz val="8"/>
      <color theme="0"/>
      <name val="Candara"/>
      <family val="2"/>
    </font>
    <font>
      <b/>
      <sz val="12"/>
      <color theme="1"/>
      <name val="Candara"/>
      <family val="2"/>
    </font>
    <font>
      <b/>
      <sz val="12"/>
      <name val="Candara"/>
      <family val="2"/>
    </font>
    <font>
      <i/>
      <sz val="8"/>
      <color theme="0"/>
      <name val="Candara"/>
      <family val="2"/>
    </font>
    <font>
      <sz val="12"/>
      <color theme="1"/>
      <name val="Candara"/>
      <family val="2"/>
    </font>
    <font>
      <sz val="12"/>
      <name val="Candara"/>
      <family val="2"/>
    </font>
    <font>
      <sz val="8"/>
      <color theme="0"/>
      <name val="Candara"/>
      <family val="2"/>
    </font>
    <font>
      <i/>
      <sz val="14"/>
      <color theme="1"/>
      <name val="Candara"/>
      <family val="2"/>
    </font>
    <font>
      <b/>
      <i/>
      <sz val="14"/>
      <color theme="1"/>
      <name val="Candara"/>
      <family val="2"/>
    </font>
    <font>
      <b/>
      <i/>
      <u/>
      <sz val="14"/>
      <color theme="1"/>
      <name val="Candara"/>
      <family val="2"/>
    </font>
    <font>
      <sz val="11"/>
      <color theme="1"/>
      <name val="OCR A Extended"/>
      <family val="3"/>
    </font>
    <font>
      <sz val="8"/>
      <color theme="1"/>
      <name val="Candara"/>
      <family val="2"/>
    </font>
    <font>
      <b/>
      <sz val="14"/>
      <color theme="1"/>
      <name val="Candara"/>
      <family val="2"/>
    </font>
    <font>
      <sz val="14"/>
      <color rgb="FF002060"/>
      <name val="Candara"/>
      <family val="2"/>
    </font>
    <font>
      <sz val="14"/>
      <color theme="1"/>
      <name val="Candara"/>
      <family val="2"/>
    </font>
    <font>
      <i/>
      <sz val="11"/>
      <color rgb="FF7030A0"/>
      <name val="Century Gothic"/>
      <family val="2"/>
    </font>
    <font>
      <b/>
      <i/>
      <sz val="11"/>
      <color rgb="FF7030A0"/>
      <name val="Century Gothic"/>
      <family val="2"/>
    </font>
    <font>
      <sz val="11"/>
      <color rgb="FF7030A0"/>
      <name val="Century Gothic"/>
      <family val="2"/>
    </font>
    <font>
      <b/>
      <sz val="11"/>
      <color rgb="FF7030A0"/>
      <name val="Century Gothic"/>
      <family val="2"/>
    </font>
    <font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Candara"/>
      <family val="2"/>
    </font>
    <font>
      <b/>
      <i/>
      <sz val="12"/>
      <color theme="6" tint="-0.499984740745262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2"/>
      <color rgb="FFC0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2"/>
      <color rgb="FF7030A0"/>
      <name val="Calibri"/>
      <family val="2"/>
      <scheme val="minor"/>
    </font>
    <font>
      <b/>
      <i/>
      <sz val="12"/>
      <color rgb="FF7030A0"/>
      <name val="Calibri"/>
      <family val="2"/>
      <scheme val="minor"/>
    </font>
    <font>
      <b/>
      <i/>
      <sz val="12"/>
      <color rgb="FFC00000"/>
      <name val="Calibri"/>
      <family val="2"/>
      <scheme val="minor"/>
    </font>
    <font>
      <b/>
      <i/>
      <sz val="12"/>
      <color theme="8" tint="-0.499984740745262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Wingdings"/>
      <charset val="2"/>
    </font>
    <font>
      <b/>
      <i/>
      <sz val="11"/>
      <color rgb="FF7030A0"/>
      <name val="Wingdings"/>
      <charset val="2"/>
    </font>
    <font>
      <b/>
      <sz val="11"/>
      <color rgb="FF7030A0"/>
      <name val="Wingdings"/>
      <charset val="2"/>
    </font>
    <font>
      <sz val="11"/>
      <name val="Candara"/>
      <family val="2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darkGrid">
        <fgColor theme="7" tint="0.59996337778862885"/>
        <bgColor theme="7" tint="0.79998168889431442"/>
      </patternFill>
    </fill>
    <fill>
      <patternFill patternType="solid">
        <fgColor theme="7" tint="0.79998168889431442"/>
        <bgColor auto="1"/>
      </patternFill>
    </fill>
    <fill>
      <patternFill patternType="solid">
        <fgColor theme="7" tint="0.79995117038483843"/>
        <bgColor theme="7" tint="0.59996337778862885"/>
      </patternFill>
    </fill>
    <fill>
      <patternFill patternType="solid">
        <fgColor theme="9" tint="0.79998168889431442"/>
        <bgColor theme="9" tint="0.59996337778862885"/>
      </patternFill>
    </fill>
    <fill>
      <patternFill patternType="darkGrid">
        <fgColor theme="9" tint="0.59996337778862885"/>
        <bgColor theme="9" tint="0.79998168889431442"/>
      </patternFill>
    </fill>
    <fill>
      <patternFill patternType="darkGrid">
        <fgColor theme="8" tint="0.59996337778862885"/>
        <bgColor theme="8" tint="0.79998168889431442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darkGrid">
        <fgColor theme="7" tint="0.59996337778862885"/>
        <bgColor theme="7" tint="0.59999389629810485"/>
      </patternFill>
    </fill>
    <fill>
      <patternFill patternType="darkGrid">
        <fgColor theme="9" tint="0.39994506668294322"/>
        <bgColor theme="9" tint="0.59999389629810485"/>
      </patternFill>
    </fill>
    <fill>
      <patternFill patternType="darkGrid">
        <fgColor theme="8" tint="0.39994506668294322"/>
        <bgColor theme="8" tint="0.59999389629810485"/>
      </patternFill>
    </fill>
    <fill>
      <patternFill patternType="solid">
        <fgColor rgb="FFDDEBF7"/>
        <bgColor indexed="64"/>
      </patternFill>
    </fill>
    <fill>
      <patternFill patternType="solid">
        <fgColor rgb="FF002D9B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/>
      <bottom/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/>
      <diagonal/>
    </border>
    <border>
      <left/>
      <right style="medium">
        <color theme="0" tint="-0.249977111117893"/>
      </right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 style="medium">
        <color theme="0" tint="-0.249977111117893"/>
      </left>
      <right/>
      <top/>
      <bottom/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 style="thick">
        <color theme="0" tint="-0.24994659260841701"/>
      </left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 style="thick">
        <color theme="0" tint="-0.24994659260841701"/>
      </right>
      <top/>
      <bottom style="thick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/>
      <right style="double">
        <color theme="0" tint="-0.24994659260841701"/>
      </right>
      <top/>
      <bottom/>
      <diagonal/>
    </border>
    <border>
      <left style="slantDashDot">
        <color theme="0" tint="-0.24994659260841701"/>
      </left>
      <right style="slantDashDot">
        <color theme="0" tint="-0.2499465926084170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/>
      <top/>
      <bottom style="slantDashDot">
        <color theme="0" tint="-0.24994659260841701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/>
      <right style="thin">
        <color theme="8" tint="0.39997558519241921"/>
      </right>
      <top/>
      <bottom/>
      <diagonal/>
    </border>
    <border>
      <left/>
      <right style="thin">
        <color theme="8" tint="0.39997558519241921"/>
      </right>
      <top style="thin">
        <color theme="8" tint="0.39994506668294322"/>
      </top>
      <bottom/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4506668294322"/>
      </top>
      <bottom/>
      <diagonal/>
    </border>
    <border>
      <left style="thin">
        <color theme="8" tint="0.39997558519241921"/>
      </left>
      <right style="thin">
        <color theme="8" tint="0.39997558519241921"/>
      </right>
      <top/>
      <bottom/>
      <diagonal/>
    </border>
    <border>
      <left/>
      <right/>
      <top/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7558519241921"/>
      </right>
      <top/>
      <bottom/>
      <diagonal/>
    </border>
    <border>
      <left/>
      <right style="thin">
        <color theme="8" tint="0.39994506668294322"/>
      </right>
      <top/>
      <bottom/>
      <diagonal/>
    </border>
    <border>
      <left/>
      <right style="thin">
        <color theme="8" tint="0.39997558519241921"/>
      </right>
      <top/>
      <bottom style="thin">
        <color theme="8" tint="0.39997558519241921"/>
      </bottom>
      <diagonal/>
    </border>
    <border>
      <left style="thin">
        <color theme="8" tint="0.39997558519241921"/>
      </left>
      <right style="thin">
        <color theme="8" tint="0.39997558519241921"/>
      </right>
      <top/>
      <bottom style="thin">
        <color theme="8" tint="0.39997558519241921"/>
      </bottom>
      <diagonal/>
    </border>
    <border>
      <left/>
      <right/>
      <top style="thick">
        <color theme="0" tint="-0.24994659260841701"/>
      </top>
      <bottom/>
      <diagonal/>
    </border>
    <border>
      <left style="thick">
        <color theme="0" tint="-0.24994659260841701"/>
      </left>
      <right style="thick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 style="medium">
        <color theme="0" tint="-0.249977111117893"/>
      </right>
      <top/>
      <bottom/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9" fontId="113" fillId="0" borderId="0" applyFont="0" applyFill="0" applyBorder="0" applyAlignment="0" applyProtection="0"/>
  </cellStyleXfs>
  <cellXfs count="464">
    <xf numFmtId="0" fontId="0" fillId="0" borderId="0" xfId="0"/>
    <xf numFmtId="0" fontId="0" fillId="0" borderId="0" xfId="0" applyFill="1"/>
    <xf numFmtId="20" fontId="0" fillId="0" borderId="0" xfId="0" applyNumberFormat="1" applyFill="1"/>
    <xf numFmtId="22" fontId="0" fillId="0" borderId="0" xfId="0" applyNumberFormat="1" applyFill="1"/>
    <xf numFmtId="0" fontId="0" fillId="0" borderId="0" xfId="0" quotePrefix="1" applyFill="1"/>
    <xf numFmtId="0" fontId="1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 wrapText="1"/>
    </xf>
    <xf numFmtId="0" fontId="22" fillId="4" borderId="17" xfId="0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center" vertical="center"/>
    </xf>
    <xf numFmtId="0" fontId="17" fillId="11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vertical="center"/>
      <protection locked="0"/>
    </xf>
    <xf numFmtId="0" fontId="5" fillId="0" borderId="0" xfId="0" applyFont="1" applyFill="1" applyAlignment="1" applyProtection="1">
      <alignment vertical="center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20" fontId="1" fillId="0" borderId="0" xfId="0" applyNumberFormat="1" applyFont="1" applyFill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center" vertical="center"/>
      <protection locked="0"/>
    </xf>
    <xf numFmtId="0" fontId="6" fillId="0" borderId="0" xfId="0" applyFont="1" applyFill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center" vertical="center" wrapText="1"/>
      <protection locked="0"/>
    </xf>
    <xf numFmtId="0" fontId="6" fillId="0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4" fillId="0" borderId="0" xfId="0" applyFont="1" applyFill="1" applyProtection="1">
      <protection locked="0"/>
    </xf>
    <xf numFmtId="0" fontId="24" fillId="0" borderId="0" xfId="0" applyFont="1" applyProtection="1">
      <protection locked="0"/>
    </xf>
    <xf numFmtId="0" fontId="24" fillId="13" borderId="0" xfId="0" applyFont="1" applyFill="1" applyProtection="1">
      <protection locked="0"/>
    </xf>
    <xf numFmtId="0" fontId="24" fillId="14" borderId="0" xfId="0" applyFont="1" applyFill="1" applyProtection="1">
      <protection locked="0"/>
    </xf>
    <xf numFmtId="0" fontId="24" fillId="15" borderId="0" xfId="0" applyFont="1" applyFill="1" applyProtection="1">
      <protection locked="0"/>
    </xf>
    <xf numFmtId="0" fontId="25" fillId="0" borderId="0" xfId="0" applyFont="1" applyFill="1" applyProtection="1">
      <protection locked="0"/>
    </xf>
    <xf numFmtId="0" fontId="24" fillId="16" borderId="0" xfId="0" applyFont="1" applyFill="1" applyProtection="1">
      <protection locked="0"/>
    </xf>
    <xf numFmtId="0" fontId="25" fillId="16" borderId="0" xfId="0" applyFont="1" applyFill="1" applyProtection="1">
      <protection locked="0"/>
    </xf>
    <xf numFmtId="0" fontId="26" fillId="0" borderId="0" xfId="0" applyFont="1" applyFill="1" applyBorder="1" applyAlignment="1" applyProtection="1">
      <alignment vertical="center" wrapText="1"/>
      <protection locked="0"/>
    </xf>
    <xf numFmtId="0" fontId="27" fillId="11" borderId="0" xfId="0" applyFont="1" applyFill="1" applyBorder="1" applyAlignment="1" applyProtection="1">
      <alignment vertical="center" wrapText="1"/>
      <protection locked="0"/>
    </xf>
    <xf numFmtId="0" fontId="28" fillId="0" borderId="0" xfId="0" applyFont="1" applyBorder="1" applyAlignment="1" applyProtection="1">
      <alignment vertical="center" wrapText="1"/>
      <protection locked="0"/>
    </xf>
    <xf numFmtId="0" fontId="17" fillId="0" borderId="0" xfId="0" applyFont="1" applyFill="1" applyBorder="1" applyAlignment="1" applyProtection="1">
      <alignment vertical="center"/>
    </xf>
    <xf numFmtId="0" fontId="19" fillId="0" borderId="0" xfId="0" applyFont="1" applyBorder="1" applyAlignment="1" applyProtection="1">
      <alignment vertical="center"/>
    </xf>
    <xf numFmtId="0" fontId="17" fillId="0" borderId="0" xfId="0" applyFont="1" applyBorder="1" applyAlignment="1" applyProtection="1">
      <alignment vertical="center"/>
    </xf>
    <xf numFmtId="0" fontId="28" fillId="0" borderId="0" xfId="0" applyFont="1" applyFill="1" applyBorder="1" applyAlignment="1" applyProtection="1">
      <alignment vertical="center" wrapText="1"/>
    </xf>
    <xf numFmtId="0" fontId="18" fillId="0" borderId="0" xfId="0" applyFont="1" applyBorder="1" applyAlignment="1" applyProtection="1">
      <alignment vertical="center"/>
    </xf>
    <xf numFmtId="0" fontId="29" fillId="0" borderId="0" xfId="0" applyFont="1" applyAlignment="1" applyProtection="1">
      <alignment vertical="center" wrapText="1"/>
      <protection locked="0"/>
    </xf>
    <xf numFmtId="0" fontId="30" fillId="0" borderId="0" xfId="0" applyFont="1" applyAlignment="1" applyProtection="1">
      <alignment vertical="center" wrapText="1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7" fillId="0" borderId="0" xfId="0" quotePrefix="1" applyFont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vertical="center"/>
    </xf>
    <xf numFmtId="0" fontId="32" fillId="0" borderId="0" xfId="0" applyFont="1" applyBorder="1" applyAlignment="1" applyProtection="1">
      <alignment vertical="center"/>
    </xf>
    <xf numFmtId="0" fontId="33" fillId="0" borderId="0" xfId="0" applyFont="1" applyBorder="1" applyAlignment="1" applyProtection="1">
      <alignment vertical="center" wrapText="1"/>
    </xf>
    <xf numFmtId="0" fontId="31" fillId="0" borderId="0" xfId="0" applyFont="1" applyBorder="1" applyAlignment="1" applyProtection="1">
      <alignment vertical="center"/>
    </xf>
    <xf numFmtId="0" fontId="34" fillId="17" borderId="0" xfId="0" applyFont="1" applyFill="1" applyAlignment="1" applyProtection="1">
      <alignment vertical="center" wrapText="1"/>
      <protection locked="0"/>
    </xf>
    <xf numFmtId="164" fontId="29" fillId="0" borderId="0" xfId="0" applyNumberFormat="1" applyFont="1" applyAlignment="1" applyProtection="1">
      <alignment vertical="center" wrapText="1"/>
      <protection locked="0"/>
    </xf>
    <xf numFmtId="164" fontId="34" fillId="17" borderId="0" xfId="0" applyNumberFormat="1" applyFont="1" applyFill="1" applyAlignment="1" applyProtection="1">
      <alignment vertical="center" wrapText="1"/>
      <protection locked="0"/>
    </xf>
    <xf numFmtId="168" fontId="34" fillId="17" borderId="0" xfId="0" applyNumberFormat="1" applyFont="1" applyFill="1" applyAlignment="1" applyProtection="1">
      <alignment vertical="center" wrapText="1"/>
      <protection locked="0"/>
    </xf>
    <xf numFmtId="168" fontId="29" fillId="0" borderId="0" xfId="0" applyNumberFormat="1" applyFont="1" applyAlignment="1" applyProtection="1">
      <alignment vertical="center" wrapText="1"/>
      <protection locked="0"/>
    </xf>
    <xf numFmtId="0" fontId="35" fillId="0" borderId="0" xfId="0" applyNumberFormat="1" applyFont="1" applyAlignment="1" applyProtection="1">
      <alignment vertical="center" wrapText="1"/>
      <protection locked="0"/>
    </xf>
    <xf numFmtId="0" fontId="26" fillId="0" borderId="0" xfId="0" applyFont="1" applyBorder="1" applyAlignment="1" applyProtection="1">
      <alignment vertical="center"/>
      <protection locked="0"/>
    </xf>
    <xf numFmtId="168" fontId="36" fillId="0" borderId="0" xfId="0" applyNumberFormat="1" applyFont="1" applyFill="1" applyBorder="1" applyAlignment="1" applyProtection="1">
      <alignment vertical="center"/>
    </xf>
    <xf numFmtId="167" fontId="36" fillId="0" borderId="0" xfId="0" applyNumberFormat="1" applyFont="1" applyFill="1" applyBorder="1" applyAlignment="1" applyProtection="1">
      <alignment vertical="center"/>
    </xf>
    <xf numFmtId="168" fontId="37" fillId="0" borderId="0" xfId="0" applyNumberFormat="1" applyFont="1" applyFill="1" applyBorder="1" applyAlignment="1" applyProtection="1">
      <alignment vertical="center"/>
      <protection locked="0"/>
    </xf>
    <xf numFmtId="167" fontId="37" fillId="0" borderId="0" xfId="0" applyNumberFormat="1" applyFont="1" applyFill="1" applyBorder="1" applyAlignment="1" applyProtection="1">
      <alignment vertical="center"/>
      <protection locked="0"/>
    </xf>
    <xf numFmtId="0" fontId="28" fillId="0" borderId="0" xfId="0" applyNumberFormat="1" applyFont="1" applyFill="1" applyBorder="1" applyAlignment="1" applyProtection="1">
      <alignment horizontal="right" vertical="center" wrapText="1"/>
    </xf>
    <xf numFmtId="0" fontId="28" fillId="0" borderId="0" xfId="0" applyNumberFormat="1" applyFont="1" applyFill="1" applyBorder="1" applyAlignment="1" applyProtection="1">
      <alignment vertical="center" wrapText="1"/>
    </xf>
    <xf numFmtId="0" fontId="27" fillId="11" borderId="0" xfId="0" applyNumberFormat="1" applyFont="1" applyFill="1" applyBorder="1" applyAlignment="1" applyProtection="1">
      <alignment vertical="center" wrapText="1"/>
      <protection locked="0"/>
    </xf>
    <xf numFmtId="0" fontId="27" fillId="11" borderId="16" xfId="0" applyNumberFormat="1" applyFont="1" applyFill="1" applyBorder="1" applyAlignment="1" applyProtection="1">
      <alignment vertical="center" wrapText="1"/>
      <protection locked="0"/>
    </xf>
    <xf numFmtId="0" fontId="28" fillId="0" borderId="0" xfId="0" applyNumberFormat="1" applyFont="1" applyBorder="1" applyAlignment="1" applyProtection="1">
      <alignment vertical="center" wrapText="1"/>
      <protection locked="0"/>
    </xf>
    <xf numFmtId="0" fontId="28" fillId="0" borderId="16" xfId="0" applyNumberFormat="1" applyFont="1" applyBorder="1" applyAlignment="1" applyProtection="1">
      <alignment vertical="center" wrapText="1"/>
      <protection locked="0"/>
    </xf>
    <xf numFmtId="0" fontId="45" fillId="0" borderId="0" xfId="0" applyFont="1"/>
    <xf numFmtId="0" fontId="46" fillId="0" borderId="0" xfId="0" applyFont="1"/>
    <xf numFmtId="0" fontId="7" fillId="0" borderId="0" xfId="0" applyFont="1" applyAlignment="1" applyProtection="1">
      <alignment vertical="center" shrinkToFit="1"/>
      <protection locked="0"/>
    </xf>
    <xf numFmtId="0" fontId="8" fillId="0" borderId="0" xfId="0" applyFont="1" applyAlignment="1" applyProtection="1">
      <alignment vertical="center" shrinkToFit="1"/>
      <protection locked="0"/>
    </xf>
    <xf numFmtId="0" fontId="7" fillId="0" borderId="0" xfId="0" applyFont="1" applyBorder="1" applyAlignment="1" applyProtection="1">
      <alignment vertical="center" shrinkToFit="1"/>
      <protection locked="0"/>
    </xf>
    <xf numFmtId="0" fontId="8" fillId="0" borderId="9" xfId="0" applyFont="1" applyBorder="1" applyAlignment="1" applyProtection="1">
      <alignment vertical="center" shrinkToFit="1"/>
      <protection locked="0"/>
    </xf>
    <xf numFmtId="0" fontId="8" fillId="0" borderId="8" xfId="0" applyFont="1" applyBorder="1" applyAlignment="1" applyProtection="1">
      <alignment vertical="center" shrinkToFit="1"/>
      <protection locked="0"/>
    </xf>
    <xf numFmtId="0" fontId="8" fillId="0" borderId="3" xfId="0" applyFont="1" applyBorder="1" applyAlignment="1" applyProtection="1">
      <alignment vertical="center" shrinkToFit="1"/>
      <protection locked="0"/>
    </xf>
    <xf numFmtId="0" fontId="8" fillId="7" borderId="10" xfId="0" applyFont="1" applyFill="1" applyBorder="1" applyAlignment="1" applyProtection="1">
      <alignment vertical="center" shrinkToFit="1"/>
      <protection locked="0"/>
    </xf>
    <xf numFmtId="0" fontId="7" fillId="7" borderId="0" xfId="0" applyFont="1" applyFill="1" applyAlignment="1" applyProtection="1">
      <alignment vertical="center" shrinkToFit="1"/>
      <protection locked="0"/>
    </xf>
    <xf numFmtId="20" fontId="7" fillId="7" borderId="0" xfId="0" applyNumberFormat="1" applyFont="1" applyFill="1" applyAlignment="1" applyProtection="1">
      <alignment vertical="center" shrinkToFit="1"/>
      <protection locked="0"/>
    </xf>
    <xf numFmtId="20" fontId="7" fillId="4" borderId="0" xfId="0" applyNumberFormat="1" applyFont="1" applyFill="1" applyBorder="1" applyAlignment="1" applyProtection="1">
      <alignment vertical="center" shrinkToFit="1"/>
      <protection locked="0"/>
    </xf>
    <xf numFmtId="0" fontId="8" fillId="7" borderId="11" xfId="0" applyFont="1" applyFill="1" applyBorder="1" applyAlignment="1" applyProtection="1">
      <alignment vertical="center" shrinkToFit="1"/>
      <protection locked="0"/>
    </xf>
    <xf numFmtId="43" fontId="7" fillId="7" borderId="0" xfId="0" applyNumberFormat="1" applyFont="1" applyFill="1" applyAlignment="1" applyProtection="1">
      <alignment vertical="center" shrinkToFit="1"/>
      <protection locked="0"/>
    </xf>
    <xf numFmtId="20" fontId="7" fillId="0" borderId="0" xfId="0" applyNumberFormat="1" applyFont="1" applyBorder="1" applyAlignment="1" applyProtection="1">
      <alignment vertical="center" shrinkToFit="1"/>
      <protection locked="0"/>
    </xf>
    <xf numFmtId="43" fontId="7" fillId="0" borderId="0" xfId="0" applyNumberFormat="1" applyFont="1" applyAlignment="1" applyProtection="1">
      <alignment vertical="center" shrinkToFit="1"/>
      <protection locked="0"/>
    </xf>
    <xf numFmtId="0" fontId="8" fillId="4" borderId="11" xfId="0" applyFont="1" applyFill="1" applyBorder="1" applyAlignment="1" applyProtection="1">
      <alignment vertical="center" shrinkToFit="1"/>
      <protection locked="0"/>
    </xf>
    <xf numFmtId="43" fontId="7" fillId="4" borderId="0" xfId="0" applyNumberFormat="1" applyFont="1" applyFill="1" applyAlignment="1" applyProtection="1">
      <alignment vertical="center" shrinkToFit="1"/>
      <protection locked="0"/>
    </xf>
    <xf numFmtId="0" fontId="8" fillId="0" borderId="11" xfId="0" applyFont="1" applyBorder="1" applyAlignment="1" applyProtection="1">
      <alignment vertical="center" shrinkToFit="1"/>
      <protection locked="0"/>
    </xf>
    <xf numFmtId="43" fontId="7" fillId="0" borderId="0" xfId="0" applyNumberFormat="1" applyFont="1" applyBorder="1" applyAlignment="1" applyProtection="1">
      <alignment vertical="center" shrinkToFit="1"/>
      <protection locked="0"/>
    </xf>
    <xf numFmtId="0" fontId="8" fillId="6" borderId="11" xfId="0" applyFont="1" applyFill="1" applyBorder="1" applyAlignment="1" applyProtection="1">
      <alignment vertical="center" shrinkToFit="1"/>
      <protection locked="0"/>
    </xf>
    <xf numFmtId="0" fontId="7" fillId="6" borderId="0" xfId="0" applyFont="1" applyFill="1" applyAlignment="1" applyProtection="1">
      <alignment vertical="center" shrinkToFit="1"/>
      <protection locked="0"/>
    </xf>
    <xf numFmtId="20" fontId="7" fillId="6" borderId="0" xfId="0" applyNumberFormat="1" applyFont="1" applyFill="1" applyBorder="1" applyAlignment="1" applyProtection="1">
      <alignment vertical="center" shrinkToFit="1"/>
      <protection locked="0"/>
    </xf>
    <xf numFmtId="20" fontId="7" fillId="6" borderId="0" xfId="0" applyNumberFormat="1" applyFont="1" applyFill="1" applyAlignment="1" applyProtection="1">
      <alignment vertical="center" shrinkToFit="1"/>
      <protection locked="0"/>
    </xf>
    <xf numFmtId="20" fontId="7" fillId="5" borderId="0" xfId="0" applyNumberFormat="1" applyFont="1" applyFill="1" applyBorder="1" applyAlignment="1" applyProtection="1">
      <alignment vertical="center" shrinkToFit="1"/>
      <protection locked="0"/>
    </xf>
    <xf numFmtId="43" fontId="7" fillId="6" borderId="0" xfId="0" applyNumberFormat="1" applyFont="1" applyFill="1" applyAlignment="1" applyProtection="1">
      <alignment vertical="center" shrinkToFit="1"/>
      <protection locked="0"/>
    </xf>
    <xf numFmtId="0" fontId="8" fillId="5" borderId="11" xfId="0" applyFont="1" applyFill="1" applyBorder="1" applyAlignment="1" applyProtection="1">
      <alignment vertical="center" shrinkToFit="1"/>
      <protection locked="0"/>
    </xf>
    <xf numFmtId="43" fontId="7" fillId="5" borderId="0" xfId="0" applyNumberFormat="1" applyFont="1" applyFill="1" applyAlignment="1" applyProtection="1">
      <alignment vertical="center" shrinkToFit="1"/>
      <protection locked="0"/>
    </xf>
    <xf numFmtId="0" fontId="7" fillId="0" borderId="0" xfId="0" applyFont="1" applyFill="1" applyAlignment="1" applyProtection="1">
      <alignment vertical="center" shrinkToFit="1"/>
      <protection locked="0"/>
    </xf>
    <xf numFmtId="0" fontId="8" fillId="9" borderId="11" xfId="0" applyFont="1" applyFill="1" applyBorder="1" applyAlignment="1" applyProtection="1">
      <alignment vertical="center" shrinkToFit="1"/>
      <protection locked="0"/>
    </xf>
    <xf numFmtId="0" fontId="7" fillId="9" borderId="0" xfId="0" applyFont="1" applyFill="1" applyAlignment="1" applyProtection="1">
      <alignment vertical="center" shrinkToFit="1"/>
      <protection locked="0"/>
    </xf>
    <xf numFmtId="20" fontId="7" fillId="9" borderId="0" xfId="0" applyNumberFormat="1" applyFont="1" applyFill="1" applyAlignment="1" applyProtection="1">
      <alignment vertical="center" shrinkToFit="1"/>
      <protection locked="0"/>
    </xf>
    <xf numFmtId="20" fontId="7" fillId="10" borderId="0" xfId="0" applyNumberFormat="1" applyFont="1" applyFill="1" applyBorder="1" applyAlignment="1" applyProtection="1">
      <alignment vertical="center" shrinkToFit="1"/>
      <protection locked="0"/>
    </xf>
    <xf numFmtId="43" fontId="7" fillId="9" borderId="0" xfId="0" applyNumberFormat="1" applyFont="1" applyFill="1" applyAlignment="1" applyProtection="1">
      <alignment vertical="center" shrinkToFit="1"/>
      <protection locked="0"/>
    </xf>
    <xf numFmtId="0" fontId="8" fillId="10" borderId="12" xfId="0" applyFont="1" applyFill="1" applyBorder="1" applyAlignment="1" applyProtection="1">
      <alignment vertical="center" shrinkToFit="1"/>
      <protection locked="0"/>
    </xf>
    <xf numFmtId="43" fontId="7" fillId="10" borderId="9" xfId="0" applyNumberFormat="1" applyFont="1" applyFill="1" applyBorder="1" applyAlignment="1" applyProtection="1">
      <alignment vertical="center" shrinkToFit="1"/>
      <protection locked="0"/>
    </xf>
    <xf numFmtId="0" fontId="7" fillId="0" borderId="9" xfId="0" applyFont="1" applyBorder="1" applyAlignment="1" applyProtection="1">
      <alignment vertical="center" shrinkToFit="1"/>
      <protection locked="0"/>
    </xf>
    <xf numFmtId="0" fontId="8" fillId="0" borderId="0" xfId="0" applyFont="1" applyBorder="1" applyAlignment="1" applyProtection="1">
      <alignment vertical="center" shrinkToFit="1"/>
      <protection locked="0"/>
    </xf>
    <xf numFmtId="0" fontId="7" fillId="0" borderId="0" xfId="0" applyNumberFormat="1" applyFont="1" applyAlignment="1" applyProtection="1">
      <alignment vertical="center" shrinkToFit="1"/>
      <protection locked="0"/>
    </xf>
    <xf numFmtId="43" fontId="10" fillId="0" borderId="0" xfId="0" applyNumberFormat="1" applyFont="1" applyBorder="1" applyAlignment="1" applyProtection="1">
      <alignment vertical="center" shrinkToFit="1"/>
      <protection locked="0"/>
    </xf>
    <xf numFmtId="0" fontId="9" fillId="0" borderId="0" xfId="0" applyFont="1" applyAlignment="1" applyProtection="1">
      <alignment vertical="center" shrinkToFit="1"/>
      <protection locked="0"/>
    </xf>
    <xf numFmtId="43" fontId="8" fillId="0" borderId="0" xfId="0" applyNumberFormat="1" applyFont="1" applyAlignment="1" applyProtection="1">
      <alignment vertical="center" shrinkToFit="1"/>
      <protection locked="0"/>
    </xf>
    <xf numFmtId="0" fontId="13" fillId="0" borderId="0" xfId="1" applyAlignment="1" applyProtection="1">
      <alignment vertical="center" shrinkToFit="1"/>
      <protection locked="0"/>
    </xf>
    <xf numFmtId="49" fontId="27" fillId="11" borderId="0" xfId="0" applyNumberFormat="1" applyFont="1" applyFill="1" applyBorder="1" applyAlignment="1" applyProtection="1">
      <alignment vertical="center" wrapText="1"/>
      <protection locked="0"/>
    </xf>
    <xf numFmtId="49" fontId="55" fillId="0" borderId="0" xfId="0" quotePrefix="1" applyNumberFormat="1" applyFont="1" applyBorder="1" applyAlignment="1" applyProtection="1">
      <alignment horizontal="right" vertical="center" wrapText="1"/>
      <protection locked="0"/>
    </xf>
    <xf numFmtId="49" fontId="28" fillId="0" borderId="0" xfId="0" applyNumberFormat="1" applyFont="1" applyBorder="1" applyAlignment="1" applyProtection="1">
      <alignment horizontal="right" vertical="center" wrapText="1"/>
      <protection locked="0"/>
    </xf>
    <xf numFmtId="11" fontId="28" fillId="0" borderId="0" xfId="0" quotePrefix="1" applyNumberFormat="1" applyFont="1" applyBorder="1" applyAlignment="1" applyProtection="1">
      <alignment horizontal="right" vertical="center" wrapText="1"/>
      <protection locked="0"/>
    </xf>
    <xf numFmtId="0" fontId="37" fillId="11" borderId="0" xfId="0" applyNumberFormat="1" applyFont="1" applyFill="1" applyBorder="1" applyAlignment="1" applyProtection="1">
      <alignment vertical="center" wrapText="1"/>
      <protection locked="0"/>
    </xf>
    <xf numFmtId="171" fontId="36" fillId="0" borderId="0" xfId="0" applyNumberFormat="1" applyFont="1" applyFill="1" applyBorder="1" applyAlignment="1" applyProtection="1">
      <alignment vertical="center"/>
      <protection locked="0"/>
    </xf>
    <xf numFmtId="171" fontId="36" fillId="0" borderId="0" xfId="0" quotePrefix="1" applyNumberFormat="1" applyFont="1" applyFill="1" applyBorder="1" applyAlignment="1" applyProtection="1">
      <alignment vertical="center"/>
      <protection locked="0"/>
    </xf>
    <xf numFmtId="0" fontId="13" fillId="0" borderId="0" xfId="1" applyAlignment="1">
      <alignment vertical="center"/>
    </xf>
    <xf numFmtId="0" fontId="13" fillId="0" borderId="0" xfId="1" applyAlignment="1">
      <alignment vertical="center" wrapText="1"/>
    </xf>
    <xf numFmtId="168" fontId="37" fillId="11" borderId="16" xfId="0" applyNumberFormat="1" applyFont="1" applyFill="1" applyBorder="1" applyAlignment="1" applyProtection="1">
      <alignment vertical="center" wrapText="1"/>
      <protection locked="0"/>
    </xf>
    <xf numFmtId="168" fontId="36" fillId="11" borderId="16" xfId="0" applyNumberFormat="1" applyFont="1" applyFill="1" applyBorder="1" applyAlignment="1" applyProtection="1">
      <alignment vertical="center"/>
      <protection locked="0"/>
    </xf>
    <xf numFmtId="168" fontId="36" fillId="0" borderId="0" xfId="0" applyNumberFormat="1" applyFont="1" applyFill="1" applyBorder="1" applyAlignment="1" applyProtection="1">
      <alignment vertical="center"/>
      <protection locked="0"/>
    </xf>
    <xf numFmtId="0" fontId="28" fillId="0" borderId="0" xfId="0" applyNumberFormat="1" applyFont="1" applyFill="1" applyBorder="1" applyAlignment="1" applyProtection="1">
      <alignment vertical="center" wrapText="1"/>
      <protection locked="0"/>
    </xf>
    <xf numFmtId="0" fontId="28" fillId="0" borderId="0" xfId="0" applyFont="1" applyFill="1" applyBorder="1" applyAlignment="1" applyProtection="1">
      <alignment vertical="center" wrapText="1"/>
      <protection locked="0"/>
    </xf>
    <xf numFmtId="49" fontId="28" fillId="0" borderId="0" xfId="0" applyNumberFormat="1" applyFont="1" applyFill="1" applyBorder="1" applyAlignment="1" applyProtection="1">
      <alignment horizontal="right" vertical="center" wrapText="1"/>
      <protection locked="0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4" fillId="0" borderId="0" xfId="0" applyNumberFormat="1" applyFont="1" applyAlignment="1" applyProtection="1">
      <alignment vertical="center"/>
    </xf>
    <xf numFmtId="14" fontId="42" fillId="0" borderId="0" xfId="0" applyNumberFormat="1" applyFont="1" applyAlignment="1" applyProtection="1">
      <alignment vertical="center"/>
    </xf>
    <xf numFmtId="170" fontId="42" fillId="0" borderId="0" xfId="0" applyNumberFormat="1" applyFont="1" applyAlignment="1" applyProtection="1">
      <alignment vertical="center"/>
    </xf>
    <xf numFmtId="0" fontId="42" fillId="0" borderId="0" xfId="0" applyNumberFormat="1" applyFont="1" applyAlignment="1" applyProtection="1">
      <alignment vertical="center"/>
    </xf>
    <xf numFmtId="0" fontId="44" fillId="0" borderId="0" xfId="0" applyNumberFormat="1" applyFont="1" applyFill="1" applyAlignment="1" applyProtection="1">
      <alignment vertical="center"/>
    </xf>
    <xf numFmtId="0" fontId="44" fillId="0" borderId="0" xfId="0" applyNumberFormat="1" applyFont="1" applyBorder="1" applyAlignment="1" applyProtection="1">
      <alignment vertical="center"/>
    </xf>
    <xf numFmtId="0" fontId="42" fillId="0" borderId="0" xfId="0" applyNumberFormat="1" applyFont="1" applyBorder="1" applyAlignment="1" applyProtection="1">
      <alignment vertical="center"/>
    </xf>
    <xf numFmtId="0" fontId="42" fillId="0" borderId="0" xfId="0" applyNumberFormat="1" applyFont="1" applyAlignment="1" applyProtection="1">
      <alignment horizontal="distributed" vertical="center"/>
    </xf>
    <xf numFmtId="0" fontId="47" fillId="0" borderId="0" xfId="0" applyFont="1" applyAlignment="1" applyProtection="1">
      <alignment horizontal="center" vertical="center"/>
    </xf>
    <xf numFmtId="0" fontId="47" fillId="0" borderId="0" xfId="0" applyFont="1" applyFill="1" applyAlignment="1" applyProtection="1">
      <alignment horizontal="center" vertical="center"/>
    </xf>
    <xf numFmtId="0" fontId="47" fillId="0" borderId="0" xfId="0" applyFont="1" applyBorder="1" applyAlignment="1" applyProtection="1">
      <alignment horizontal="center" vertical="center"/>
    </xf>
    <xf numFmtId="0" fontId="49" fillId="0" borderId="0" xfId="0" applyFont="1" applyBorder="1" applyAlignment="1" applyProtection="1">
      <alignment horizontal="center" vertical="center"/>
    </xf>
    <xf numFmtId="0" fontId="42" fillId="0" borderId="0" xfId="0" applyFont="1" applyAlignment="1" applyProtection="1">
      <alignment vertical="center"/>
    </xf>
    <xf numFmtId="0" fontId="49" fillId="0" borderId="0" xfId="0" applyNumberFormat="1" applyFont="1" applyAlignment="1" applyProtection="1">
      <alignment horizontal="distributed" vertical="center"/>
    </xf>
    <xf numFmtId="0" fontId="49" fillId="0" borderId="0" xfId="0" applyNumberFormat="1" applyFont="1" applyAlignment="1" applyProtection="1">
      <alignment horizontal="center" vertical="center"/>
    </xf>
    <xf numFmtId="0" fontId="49" fillId="0" borderId="0" xfId="0" applyFont="1" applyAlignment="1" applyProtection="1">
      <alignment horizontal="center" vertical="center"/>
    </xf>
    <xf numFmtId="0" fontId="30" fillId="0" borderId="0" xfId="0" applyFont="1" applyAlignment="1" applyProtection="1">
      <alignment horizontal="center" vertical="center"/>
    </xf>
    <xf numFmtId="0" fontId="30" fillId="0" borderId="0" xfId="0" applyFont="1" applyFill="1" applyAlignment="1" applyProtection="1">
      <alignment horizontal="center" vertical="center"/>
    </xf>
    <xf numFmtId="0" fontId="30" fillId="0" borderId="0" xfId="0" applyFont="1" applyBorder="1" applyAlignment="1" applyProtection="1">
      <alignment horizontal="center" vertical="center"/>
    </xf>
    <xf numFmtId="0" fontId="42" fillId="0" borderId="0" xfId="0" applyFont="1" applyBorder="1" applyAlignment="1" applyProtection="1">
      <alignment vertical="center"/>
    </xf>
    <xf numFmtId="0" fontId="42" fillId="0" borderId="0" xfId="0" applyNumberFormat="1" applyFont="1" applyAlignment="1" applyProtection="1">
      <alignment horizontal="left" vertical="center"/>
    </xf>
    <xf numFmtId="0" fontId="30" fillId="0" borderId="0" xfId="0" applyFont="1" applyAlignment="1" applyProtection="1">
      <alignment vertical="center"/>
    </xf>
    <xf numFmtId="0" fontId="30" fillId="0" borderId="0" xfId="0" applyFont="1" applyFill="1" applyAlignment="1" applyProtection="1">
      <alignment vertical="center"/>
    </xf>
    <xf numFmtId="0" fontId="30" fillId="0" borderId="0" xfId="0" applyFont="1" applyBorder="1" applyAlignment="1" applyProtection="1">
      <alignment vertical="center"/>
    </xf>
    <xf numFmtId="0" fontId="38" fillId="0" borderId="0" xfId="0" applyFont="1" applyBorder="1" applyAlignment="1" applyProtection="1">
      <alignment vertical="center"/>
    </xf>
    <xf numFmtId="0" fontId="53" fillId="0" borderId="0" xfId="0" applyFont="1" applyBorder="1" applyAlignment="1" applyProtection="1">
      <alignment vertical="center"/>
    </xf>
    <xf numFmtId="0" fontId="39" fillId="0" borderId="0" xfId="0" applyFont="1" applyAlignment="1" applyProtection="1">
      <alignment vertical="center"/>
    </xf>
    <xf numFmtId="0" fontId="30" fillId="0" borderId="20" xfId="0" applyFont="1" applyBorder="1" applyAlignment="1" applyProtection="1">
      <alignment vertical="center"/>
    </xf>
    <xf numFmtId="0" fontId="29" fillId="0" borderId="0" xfId="0" applyFont="1" applyBorder="1" applyAlignment="1" applyProtection="1">
      <alignment vertical="center"/>
    </xf>
    <xf numFmtId="0" fontId="29" fillId="0" borderId="0" xfId="0" applyFont="1" applyAlignment="1" applyProtection="1">
      <alignment vertical="center"/>
    </xf>
    <xf numFmtId="0" fontId="42" fillId="0" borderId="0" xfId="0" applyNumberFormat="1" applyFont="1" applyFill="1" applyAlignment="1" applyProtection="1">
      <alignment vertical="center"/>
    </xf>
    <xf numFmtId="0" fontId="42" fillId="0" borderId="0" xfId="0" applyFont="1" applyFill="1" applyAlignment="1" applyProtection="1">
      <alignment vertical="center"/>
    </xf>
    <xf numFmtId="0" fontId="29" fillId="0" borderId="0" xfId="0" applyNumberFormat="1" applyFont="1" applyAlignment="1" applyProtection="1">
      <alignment vertical="center"/>
    </xf>
    <xf numFmtId="0" fontId="50" fillId="0" borderId="0" xfId="0" applyFont="1" applyFill="1" applyAlignment="1" applyProtection="1">
      <alignment vertical="center"/>
    </xf>
    <xf numFmtId="0" fontId="51" fillId="0" borderId="0" xfId="0" applyFont="1" applyFill="1" applyAlignment="1" applyProtection="1">
      <alignment vertical="center"/>
    </xf>
    <xf numFmtId="0" fontId="40" fillId="0" borderId="0" xfId="0" applyFont="1" applyFill="1" applyBorder="1" applyAlignment="1" applyProtection="1">
      <alignment vertical="center"/>
    </xf>
    <xf numFmtId="0" fontId="44" fillId="0" borderId="0" xfId="0" applyFont="1" applyFill="1" applyAlignment="1" applyProtection="1">
      <alignment horizontal="center" vertical="center"/>
    </xf>
    <xf numFmtId="0" fontId="54" fillId="0" borderId="0" xfId="0" applyFont="1" applyFill="1" applyAlignment="1" applyProtection="1">
      <alignment vertical="center"/>
    </xf>
    <xf numFmtId="0" fontId="52" fillId="0" borderId="0" xfId="0" applyFont="1" applyFill="1" applyAlignment="1" applyProtection="1">
      <alignment vertical="center"/>
    </xf>
    <xf numFmtId="0" fontId="60" fillId="0" borderId="0" xfId="0" applyFont="1" applyFill="1" applyAlignment="1" applyProtection="1">
      <alignment vertical="center"/>
    </xf>
    <xf numFmtId="0" fontId="53" fillId="0" borderId="0" xfId="0" applyFont="1" applyFill="1" applyAlignment="1" applyProtection="1">
      <alignment vertical="center"/>
    </xf>
    <xf numFmtId="0" fontId="29" fillId="0" borderId="0" xfId="0" applyNumberFormat="1" applyFont="1" applyAlignment="1" applyProtection="1">
      <alignment horizontal="right" vertical="center"/>
    </xf>
    <xf numFmtId="0" fontId="29" fillId="0" borderId="0" xfId="0" applyFont="1" applyAlignment="1" applyProtection="1">
      <alignment horizontal="right" vertical="center"/>
    </xf>
    <xf numFmtId="0" fontId="29" fillId="0" borderId="0" xfId="0" applyNumberFormat="1" applyFont="1" applyFill="1" applyAlignment="1" applyProtection="1">
      <alignment horizontal="right" vertical="center"/>
    </xf>
    <xf numFmtId="0" fontId="29" fillId="0" borderId="0" xfId="0" applyNumberFormat="1" applyFont="1" applyFill="1" applyAlignment="1" applyProtection="1">
      <alignment vertical="center"/>
    </xf>
    <xf numFmtId="0" fontId="29" fillId="0" borderId="0" xfId="0" applyFont="1" applyFill="1" applyAlignment="1" applyProtection="1">
      <alignment horizontal="right" vertical="center"/>
    </xf>
    <xf numFmtId="0" fontId="29" fillId="0" borderId="0" xfId="0" applyFont="1" applyFill="1" applyAlignment="1" applyProtection="1">
      <alignment vertical="center"/>
    </xf>
    <xf numFmtId="0" fontId="69" fillId="0" borderId="0" xfId="0" applyFont="1" applyFill="1" applyAlignment="1" applyProtection="1">
      <alignment vertical="center"/>
    </xf>
    <xf numFmtId="0" fontId="66" fillId="0" borderId="0" xfId="0" applyFont="1" applyFill="1" applyAlignment="1" applyProtection="1">
      <alignment vertical="center"/>
    </xf>
    <xf numFmtId="0" fontId="67" fillId="0" borderId="0" xfId="0" applyFont="1" applyAlignment="1" applyProtection="1">
      <alignment vertical="center"/>
    </xf>
    <xf numFmtId="0" fontId="72" fillId="0" borderId="0" xfId="0" applyFont="1" applyFill="1" applyAlignment="1" applyProtection="1">
      <alignment vertical="center" shrinkToFit="1"/>
      <protection locked="0"/>
    </xf>
    <xf numFmtId="164" fontId="72" fillId="0" borderId="0" xfId="0" applyNumberFormat="1" applyFont="1" applyFill="1" applyAlignment="1" applyProtection="1">
      <alignment vertical="center" shrinkToFit="1"/>
      <protection locked="0"/>
    </xf>
    <xf numFmtId="164" fontId="73" fillId="0" borderId="0" xfId="0" applyNumberFormat="1" applyFont="1" applyFill="1" applyAlignment="1" applyProtection="1">
      <alignment vertical="center" shrinkToFit="1"/>
      <protection locked="0"/>
    </xf>
    <xf numFmtId="0" fontId="75" fillId="0" borderId="0" xfId="0" applyFont="1" applyFill="1" applyAlignment="1" applyProtection="1">
      <alignment vertical="center" shrinkToFit="1"/>
      <protection locked="0"/>
    </xf>
    <xf numFmtId="0" fontId="76" fillId="0" borderId="0" xfId="0" applyFont="1" applyFill="1" applyAlignment="1" applyProtection="1">
      <alignment vertical="center" shrinkToFit="1"/>
      <protection locked="0"/>
    </xf>
    <xf numFmtId="164" fontId="75" fillId="0" borderId="0" xfId="0" applyNumberFormat="1" applyFont="1" applyFill="1" applyAlignment="1" applyProtection="1">
      <alignment vertical="center" shrinkToFit="1"/>
      <protection locked="0"/>
    </xf>
    <xf numFmtId="164" fontId="76" fillId="0" borderId="0" xfId="0" applyNumberFormat="1" applyFont="1" applyFill="1" applyAlignment="1" applyProtection="1">
      <alignment vertical="center" shrinkToFit="1"/>
      <protection locked="0"/>
    </xf>
    <xf numFmtId="172" fontId="75" fillId="0" borderId="0" xfId="0" applyNumberFormat="1" applyFont="1" applyFill="1" applyAlignment="1" applyProtection="1">
      <alignment vertical="center" shrinkToFit="1"/>
      <protection locked="0"/>
    </xf>
    <xf numFmtId="172" fontId="76" fillId="0" borderId="0" xfId="0" applyNumberFormat="1" applyFont="1" applyFill="1" applyAlignment="1" applyProtection="1">
      <alignment vertical="center" shrinkToFit="1"/>
      <protection locked="0"/>
    </xf>
    <xf numFmtId="0" fontId="76" fillId="0" borderId="0" xfId="0" applyNumberFormat="1" applyFont="1" applyFill="1" applyAlignment="1" applyProtection="1">
      <alignment vertical="center" shrinkToFit="1"/>
      <protection locked="0"/>
    </xf>
    <xf numFmtId="0" fontId="75" fillId="0" borderId="0" xfId="0" applyNumberFormat="1" applyFont="1" applyFill="1" applyAlignment="1" applyProtection="1">
      <alignment vertical="center" shrinkToFit="1"/>
      <protection locked="0"/>
    </xf>
    <xf numFmtId="0" fontId="73" fillId="0" borderId="0" xfId="0" applyNumberFormat="1" applyFont="1" applyFill="1" applyAlignment="1" applyProtection="1">
      <alignment vertical="center" wrapText="1" shrinkToFit="1"/>
      <protection locked="0"/>
    </xf>
    <xf numFmtId="0" fontId="78" fillId="0" borderId="0" xfId="0" applyNumberFormat="1" applyFont="1" applyFill="1" applyAlignment="1" applyProtection="1">
      <alignment vertical="center" wrapText="1" shrinkToFit="1"/>
      <protection locked="0"/>
    </xf>
    <xf numFmtId="0" fontId="79" fillId="0" borderId="0" xfId="0" applyNumberFormat="1" applyFont="1" applyFill="1" applyAlignment="1" applyProtection="1">
      <alignment vertical="center" wrapText="1" shrinkToFit="1"/>
      <protection locked="0"/>
    </xf>
    <xf numFmtId="16" fontId="73" fillId="0" borderId="0" xfId="0" applyNumberFormat="1" applyFont="1" applyFill="1" applyAlignment="1" applyProtection="1">
      <alignment vertical="center" shrinkToFit="1"/>
      <protection locked="0"/>
    </xf>
    <xf numFmtId="20" fontId="81" fillId="0" borderId="0" xfId="0" applyNumberFormat="1" applyFont="1" applyFill="1" applyAlignment="1" applyProtection="1">
      <alignment vertical="center" shrinkToFit="1"/>
      <protection locked="0"/>
    </xf>
    <xf numFmtId="165" fontId="72" fillId="0" borderId="0" xfId="0" applyNumberFormat="1" applyFont="1" applyFill="1" applyAlignment="1" applyProtection="1">
      <alignment horizontal="center" vertical="center" shrinkToFit="1"/>
      <protection locked="0"/>
    </xf>
    <xf numFmtId="166" fontId="73" fillId="0" borderId="0" xfId="0" applyNumberFormat="1" applyFont="1" applyFill="1" applyAlignment="1" applyProtection="1">
      <alignment vertical="center" shrinkToFit="1"/>
      <protection locked="0"/>
    </xf>
    <xf numFmtId="166" fontId="81" fillId="0" borderId="0" xfId="0" applyNumberFormat="1" applyFont="1" applyFill="1" applyAlignment="1" applyProtection="1">
      <alignment vertical="center" shrinkToFit="1"/>
      <protection locked="0"/>
    </xf>
    <xf numFmtId="43" fontId="82" fillId="0" borderId="0" xfId="0" applyNumberFormat="1" applyFont="1" applyFill="1" applyAlignment="1" applyProtection="1">
      <alignment vertical="center" shrinkToFit="1"/>
      <protection locked="0"/>
    </xf>
    <xf numFmtId="166" fontId="72" fillId="0" borderId="0" xfId="0" applyNumberFormat="1" applyFont="1" applyFill="1" applyAlignment="1" applyProtection="1">
      <alignment vertical="center" shrinkToFit="1"/>
      <protection locked="0"/>
    </xf>
    <xf numFmtId="0" fontId="81" fillId="0" borderId="0" xfId="0" applyNumberFormat="1" applyFont="1" applyFill="1" applyAlignment="1" applyProtection="1">
      <alignment vertical="center" shrinkToFit="1"/>
      <protection locked="0"/>
    </xf>
    <xf numFmtId="0" fontId="81" fillId="0" borderId="0" xfId="0" applyFont="1" applyFill="1" applyAlignment="1" applyProtection="1">
      <alignment vertical="center" shrinkToFit="1"/>
      <protection locked="0"/>
    </xf>
    <xf numFmtId="166" fontId="78" fillId="0" borderId="0" xfId="0" applyNumberFormat="1" applyFont="1" applyFill="1" applyAlignment="1" applyProtection="1">
      <alignment vertical="center" shrinkToFit="1"/>
      <protection locked="0"/>
    </xf>
    <xf numFmtId="43" fontId="72" fillId="0" borderId="0" xfId="0" applyNumberFormat="1" applyFont="1" applyFill="1" applyAlignment="1" applyProtection="1">
      <alignment vertical="center" shrinkToFit="1"/>
      <protection locked="0"/>
    </xf>
    <xf numFmtId="43" fontId="81" fillId="0" borderId="0" xfId="0" applyNumberFormat="1" applyFont="1" applyFill="1" applyAlignment="1" applyProtection="1">
      <alignment vertical="center" shrinkToFit="1"/>
      <protection locked="0"/>
    </xf>
    <xf numFmtId="0" fontId="72" fillId="0" borderId="0" xfId="0" applyFont="1" applyFill="1" applyAlignment="1" applyProtection="1">
      <alignment vertical="center"/>
      <protection locked="0"/>
    </xf>
    <xf numFmtId="164" fontId="82" fillId="0" borderId="0" xfId="0" applyNumberFormat="1" applyFont="1" applyFill="1" applyAlignment="1" applyProtection="1">
      <alignment vertical="center" shrinkToFit="1"/>
      <protection locked="0"/>
    </xf>
    <xf numFmtId="0" fontId="73" fillId="0" borderId="0" xfId="0" applyFont="1" applyFill="1" applyAlignment="1" applyProtection="1">
      <alignment vertical="center" shrinkToFit="1"/>
      <protection locked="0"/>
    </xf>
    <xf numFmtId="164" fontId="81" fillId="0" borderId="0" xfId="0" applyNumberFormat="1" applyFont="1" applyFill="1" applyAlignment="1" applyProtection="1">
      <alignment vertical="center" shrinkToFit="1"/>
      <protection locked="0"/>
    </xf>
    <xf numFmtId="0" fontId="84" fillId="0" borderId="0" xfId="0" applyFont="1" applyFill="1" applyAlignment="1" applyProtection="1">
      <alignment vertical="center" shrinkToFit="1"/>
      <protection locked="0"/>
    </xf>
    <xf numFmtId="164" fontId="84" fillId="0" borderId="0" xfId="0" applyNumberFormat="1" applyFont="1" applyFill="1" applyAlignment="1" applyProtection="1">
      <alignment vertical="center" shrinkToFit="1"/>
      <protection locked="0"/>
    </xf>
    <xf numFmtId="164" fontId="85" fillId="0" borderId="0" xfId="0" applyNumberFormat="1" applyFont="1" applyFill="1" applyAlignment="1" applyProtection="1">
      <alignment vertical="center" shrinkToFit="1"/>
      <protection locked="0"/>
    </xf>
    <xf numFmtId="0" fontId="84" fillId="0" borderId="0" xfId="0" applyNumberFormat="1" applyFont="1" applyFill="1" applyAlignment="1" applyProtection="1">
      <alignment vertical="center" shrinkToFit="1"/>
      <protection locked="0"/>
    </xf>
    <xf numFmtId="164" fontId="86" fillId="0" borderId="0" xfId="0" applyNumberFormat="1" applyFont="1" applyFill="1" applyAlignment="1" applyProtection="1">
      <alignment vertical="center" shrinkToFit="1"/>
      <protection locked="0"/>
    </xf>
    <xf numFmtId="0" fontId="87" fillId="12" borderId="0" xfId="0" applyFont="1" applyFill="1" applyProtection="1">
      <protection locked="0"/>
    </xf>
    <xf numFmtId="0" fontId="41" fillId="17" borderId="0" xfId="0" applyNumberFormat="1" applyFont="1" applyFill="1" applyAlignment="1" applyProtection="1">
      <alignment horizontal="left" vertical="center"/>
      <protection locked="0"/>
    </xf>
    <xf numFmtId="0" fontId="64" fillId="27" borderId="0" xfId="0" applyNumberFormat="1" applyFont="1" applyFill="1" applyAlignment="1" applyProtection="1">
      <alignment vertical="center"/>
      <protection locked="0"/>
    </xf>
    <xf numFmtId="0" fontId="64" fillId="28" borderId="0" xfId="0" applyNumberFormat="1" applyFont="1" applyFill="1" applyAlignment="1" applyProtection="1">
      <alignment vertical="center"/>
      <protection locked="0"/>
    </xf>
    <xf numFmtId="0" fontId="64" fillId="29" borderId="0" xfId="0" applyFont="1" applyFill="1" applyAlignment="1" applyProtection="1">
      <alignment vertical="center"/>
      <protection locked="0"/>
    </xf>
    <xf numFmtId="0" fontId="7" fillId="0" borderId="0" xfId="0" applyFont="1" applyFill="1" applyAlignment="1" applyProtection="1">
      <alignment vertical="center"/>
    </xf>
    <xf numFmtId="0" fontId="7" fillId="0" borderId="0" xfId="0" applyNumberFormat="1" applyFont="1" applyFill="1" applyAlignment="1">
      <alignment vertical="center"/>
    </xf>
    <xf numFmtId="0" fontId="7" fillId="0" borderId="0" xfId="0" applyNumberFormat="1" applyFont="1" applyFill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</xf>
    <xf numFmtId="0" fontId="23" fillId="0" borderId="0" xfId="0" applyFont="1" applyFill="1" applyAlignment="1" applyProtection="1">
      <alignment horizontal="center" vertical="center"/>
    </xf>
    <xf numFmtId="0" fontId="88" fillId="0" borderId="0" xfId="0" applyFont="1" applyFill="1" applyAlignment="1" applyProtection="1">
      <alignment vertical="center"/>
    </xf>
    <xf numFmtId="20" fontId="88" fillId="0" borderId="0" xfId="0" applyNumberFormat="1" applyFont="1" applyFill="1" applyAlignment="1">
      <alignment horizontal="center" vertical="center"/>
    </xf>
    <xf numFmtId="0" fontId="88" fillId="0" borderId="0" xfId="0" applyFont="1" applyFill="1" applyBorder="1" applyAlignment="1" applyProtection="1">
      <alignment vertical="center"/>
    </xf>
    <xf numFmtId="0" fontId="88" fillId="0" borderId="13" xfId="0" applyFont="1" applyFill="1" applyBorder="1" applyAlignment="1" applyProtection="1">
      <alignment vertical="center" wrapText="1"/>
    </xf>
    <xf numFmtId="0" fontId="88" fillId="0" borderId="14" xfId="0" applyFont="1" applyFill="1" applyBorder="1" applyAlignment="1" applyProtection="1">
      <alignment vertical="center" wrapText="1"/>
    </xf>
    <xf numFmtId="0" fontId="88" fillId="0" borderId="29" xfId="0" applyFont="1" applyFill="1" applyBorder="1" applyAlignment="1" applyProtection="1">
      <alignment vertical="center"/>
    </xf>
    <xf numFmtId="0" fontId="88" fillId="0" borderId="30" xfId="0" applyFont="1" applyFill="1" applyBorder="1" applyAlignment="1" applyProtection="1">
      <alignment vertical="center"/>
    </xf>
    <xf numFmtId="0" fontId="89" fillId="0" borderId="0" xfId="0" applyFont="1" applyFill="1" applyAlignment="1" applyProtection="1">
      <alignment horizontal="center" vertical="center"/>
      <protection locked="0"/>
    </xf>
    <xf numFmtId="20" fontId="89" fillId="0" borderId="0" xfId="0" applyNumberFormat="1" applyFont="1" applyFill="1" applyAlignment="1" applyProtection="1">
      <alignment horizontal="center" vertical="center"/>
      <protection locked="0"/>
    </xf>
    <xf numFmtId="0" fontId="90" fillId="0" borderId="0" xfId="0" applyFont="1" applyFill="1" applyAlignment="1" applyProtection="1">
      <alignment horizontal="center" vertical="center"/>
      <protection locked="0"/>
    </xf>
    <xf numFmtId="0" fontId="91" fillId="0" borderId="0" xfId="0" applyFont="1" applyFill="1" applyAlignment="1" applyProtection="1">
      <alignment horizontal="center" vertical="center"/>
      <protection locked="0"/>
    </xf>
    <xf numFmtId="20" fontId="89" fillId="0" borderId="0" xfId="0" applyNumberFormat="1" applyFont="1" applyFill="1" applyBorder="1" applyAlignment="1" applyProtection="1">
      <alignment horizontal="center" vertical="center"/>
      <protection locked="0"/>
    </xf>
    <xf numFmtId="20" fontId="89" fillId="0" borderId="2" xfId="0" applyNumberFormat="1" applyFont="1" applyFill="1" applyBorder="1" applyAlignment="1" applyProtection="1">
      <alignment horizontal="center" vertical="center"/>
      <protection locked="0"/>
    </xf>
    <xf numFmtId="0" fontId="90" fillId="0" borderId="15" xfId="0" applyFont="1" applyFill="1" applyBorder="1" applyAlignment="1" applyProtection="1">
      <alignment horizontal="center" vertical="center"/>
      <protection locked="0"/>
    </xf>
    <xf numFmtId="0" fontId="85" fillId="0" borderId="0" xfId="0" applyFont="1" applyFill="1" applyAlignment="1" applyProtection="1">
      <alignment horizontal="center" vertical="center"/>
      <protection locked="0"/>
    </xf>
    <xf numFmtId="0" fontId="84" fillId="0" borderId="0" xfId="0" applyFont="1" applyFill="1" applyAlignment="1" applyProtection="1">
      <alignment horizontal="center" vertical="center"/>
      <protection locked="0"/>
    </xf>
    <xf numFmtId="0" fontId="90" fillId="0" borderId="31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center" vertical="center" wrapText="1"/>
    </xf>
    <xf numFmtId="173" fontId="5" fillId="0" borderId="0" xfId="0" applyNumberFormat="1" applyFont="1" applyFill="1" applyAlignment="1">
      <alignment horizontal="center" vertical="center"/>
    </xf>
    <xf numFmtId="0" fontId="92" fillId="18" borderId="20" xfId="0" applyFont="1" applyFill="1" applyBorder="1" applyAlignment="1" applyProtection="1">
      <alignment vertical="center"/>
      <protection locked="0"/>
    </xf>
    <xf numFmtId="0" fontId="92" fillId="18" borderId="23" xfId="0" applyFont="1" applyFill="1" applyBorder="1" applyAlignment="1" applyProtection="1">
      <alignment vertical="center"/>
      <protection locked="0"/>
    </xf>
    <xf numFmtId="0" fontId="93" fillId="0" borderId="0" xfId="0" applyFont="1" applyFill="1" applyAlignment="1" applyProtection="1">
      <alignment vertical="center"/>
    </xf>
    <xf numFmtId="0" fontId="93" fillId="0" borderId="0" xfId="0" applyFont="1" applyFill="1" applyBorder="1" applyAlignment="1" applyProtection="1">
      <alignment vertical="center"/>
    </xf>
    <xf numFmtId="0" fontId="92" fillId="0" borderId="0" xfId="0" applyFont="1" applyFill="1" applyBorder="1" applyAlignment="1" applyProtection="1">
      <alignment vertical="center"/>
    </xf>
    <xf numFmtId="0" fontId="93" fillId="0" borderId="0" xfId="0" applyFont="1" applyBorder="1" applyAlignment="1" applyProtection="1">
      <alignment vertical="center"/>
    </xf>
    <xf numFmtId="0" fontId="92" fillId="0" borderId="0" xfId="0" applyFont="1" applyBorder="1" applyAlignment="1" applyProtection="1">
      <alignment vertical="center"/>
    </xf>
    <xf numFmtId="0" fontId="92" fillId="22" borderId="23" xfId="0" applyFont="1" applyFill="1" applyBorder="1" applyAlignment="1" applyProtection="1">
      <alignment vertical="center"/>
      <protection locked="0"/>
    </xf>
    <xf numFmtId="0" fontId="92" fillId="22" borderId="20" xfId="0" applyFont="1" applyFill="1" applyBorder="1" applyAlignment="1" applyProtection="1">
      <alignment vertical="center"/>
      <protection locked="0"/>
    </xf>
    <xf numFmtId="0" fontId="92" fillId="23" borderId="20" xfId="0" applyFont="1" applyFill="1" applyBorder="1" applyAlignment="1" applyProtection="1">
      <alignment vertical="center"/>
      <protection locked="0"/>
    </xf>
    <xf numFmtId="0" fontId="92" fillId="23" borderId="23" xfId="0" applyFont="1" applyFill="1" applyBorder="1" applyAlignment="1" applyProtection="1">
      <alignment vertical="center"/>
      <protection locked="0"/>
    </xf>
    <xf numFmtId="0" fontId="94" fillId="0" borderId="0" xfId="0" applyFont="1" applyFill="1" applyBorder="1" applyAlignment="1" applyProtection="1">
      <alignment vertical="center"/>
    </xf>
    <xf numFmtId="0" fontId="94" fillId="0" borderId="0" xfId="0" applyFont="1" applyBorder="1" applyAlignment="1" applyProtection="1">
      <alignment vertical="center"/>
    </xf>
    <xf numFmtId="0" fontId="92" fillId="22" borderId="25" xfId="0" applyFont="1" applyFill="1" applyBorder="1" applyAlignment="1" applyProtection="1">
      <alignment vertical="center"/>
      <protection locked="0"/>
    </xf>
    <xf numFmtId="0" fontId="92" fillId="22" borderId="26" xfId="0" applyFont="1" applyFill="1" applyBorder="1" applyAlignment="1" applyProtection="1">
      <alignment vertical="center"/>
      <protection locked="0"/>
    </xf>
    <xf numFmtId="0" fontId="92" fillId="22" borderId="19" xfId="0" applyFont="1" applyFill="1" applyBorder="1" applyAlignment="1" applyProtection="1">
      <alignment vertical="center"/>
      <protection locked="0"/>
    </xf>
    <xf numFmtId="0" fontId="92" fillId="23" borderId="28" xfId="0" applyFont="1" applyFill="1" applyBorder="1" applyAlignment="1" applyProtection="1">
      <alignment vertical="center"/>
      <protection locked="0"/>
    </xf>
    <xf numFmtId="0" fontId="92" fillId="23" borderId="27" xfId="0" applyFont="1" applyFill="1" applyBorder="1" applyAlignment="1" applyProtection="1">
      <alignment vertical="center"/>
      <protection locked="0"/>
    </xf>
    <xf numFmtId="0" fontId="95" fillId="0" borderId="0" xfId="0" applyFont="1" applyFill="1" applyBorder="1" applyAlignment="1" applyProtection="1">
      <alignment vertical="center"/>
    </xf>
    <xf numFmtId="0" fontId="95" fillId="0" borderId="0" xfId="0" applyFont="1" applyFill="1" applyAlignment="1" applyProtection="1">
      <alignment vertical="center"/>
    </xf>
    <xf numFmtId="170" fontId="35" fillId="0" borderId="0" xfId="0" applyNumberFormat="1" applyFont="1" applyAlignment="1" applyProtection="1">
      <alignment vertical="center"/>
      <protection hidden="1"/>
    </xf>
    <xf numFmtId="0" fontId="96" fillId="0" borderId="0" xfId="1" applyFont="1" applyAlignment="1">
      <alignment vertical="center"/>
    </xf>
    <xf numFmtId="0" fontId="96" fillId="30" borderId="0" xfId="1" applyFont="1" applyFill="1" applyAlignment="1">
      <alignment vertical="center"/>
    </xf>
    <xf numFmtId="0" fontId="0" fillId="0" borderId="0" xfId="0" applyFont="1" applyAlignment="1">
      <alignment vertical="center"/>
    </xf>
    <xf numFmtId="0" fontId="17" fillId="0" borderId="0" xfId="0" applyFont="1" applyFill="1" applyBorder="1" applyAlignment="1" applyProtection="1">
      <alignment vertical="center" wrapText="1"/>
      <protection locked="0"/>
    </xf>
    <xf numFmtId="0" fontId="19" fillId="0" borderId="0" xfId="0" applyFont="1" applyBorder="1" applyAlignment="1" applyProtection="1">
      <alignment vertical="center" wrapText="1"/>
      <protection locked="0"/>
    </xf>
    <xf numFmtId="0" fontId="17" fillId="0" borderId="0" xfId="0" applyFont="1" applyBorder="1" applyAlignment="1" applyProtection="1">
      <alignment vertical="center" wrapText="1"/>
      <protection locked="0"/>
    </xf>
    <xf numFmtId="0" fontId="18" fillId="11" borderId="0" xfId="0" applyFont="1" applyFill="1" applyBorder="1" applyAlignment="1" applyProtection="1">
      <alignment vertical="center" wrapText="1"/>
      <protection locked="0"/>
    </xf>
    <xf numFmtId="0" fontId="18" fillId="11" borderId="0" xfId="0" applyFont="1" applyFill="1" applyBorder="1" applyAlignment="1" applyProtection="1">
      <alignment vertical="center"/>
    </xf>
    <xf numFmtId="0" fontId="13" fillId="0" borderId="0" xfId="1" applyBorder="1" applyAlignment="1" applyProtection="1">
      <alignment vertical="center"/>
      <protection locked="0"/>
    </xf>
    <xf numFmtId="0" fontId="13" fillId="4" borderId="0" xfId="1" applyFill="1" applyBorder="1" applyAlignment="1" applyProtection="1">
      <alignment vertical="center"/>
      <protection locked="0"/>
    </xf>
    <xf numFmtId="0" fontId="13" fillId="4" borderId="0" xfId="1" applyFill="1" applyBorder="1" applyAlignment="1" applyProtection="1">
      <alignment vertical="center" wrapText="1"/>
    </xf>
    <xf numFmtId="0" fontId="13" fillId="0" borderId="0" xfId="1" applyFill="1" applyBorder="1" applyAlignment="1" applyProtection="1">
      <alignment vertical="center"/>
    </xf>
    <xf numFmtId="0" fontId="13" fillId="0" borderId="0" xfId="1" applyFill="1" applyBorder="1" applyAlignment="1" applyProtection="1">
      <alignment vertical="center"/>
      <protection locked="0"/>
    </xf>
    <xf numFmtId="172" fontId="81" fillId="0" borderId="0" xfId="0" applyNumberFormat="1" applyFont="1" applyFill="1" applyAlignment="1" applyProtection="1">
      <alignment vertical="center" shrinkToFit="1"/>
      <protection locked="0"/>
    </xf>
    <xf numFmtId="0" fontId="48" fillId="17" borderId="0" xfId="0" applyFont="1" applyFill="1" applyAlignment="1" applyProtection="1">
      <alignment horizontal="center" vertical="center"/>
    </xf>
    <xf numFmtId="0" fontId="34" fillId="17" borderId="24" xfId="0" applyFont="1" applyFill="1" applyBorder="1" applyAlignment="1" applyProtection="1">
      <alignment horizontal="center" vertical="center"/>
    </xf>
    <xf numFmtId="0" fontId="43" fillId="17" borderId="24" xfId="0" applyFont="1" applyFill="1" applyBorder="1" applyAlignment="1" applyProtection="1">
      <alignment horizontal="center" vertical="center"/>
    </xf>
    <xf numFmtId="0" fontId="30" fillId="2" borderId="0" xfId="0" applyNumberFormat="1" applyFont="1" applyFill="1" applyAlignment="1" applyProtection="1">
      <alignment horizontal="center" vertical="center"/>
    </xf>
    <xf numFmtId="0" fontId="30" fillId="3" borderId="0" xfId="0" applyNumberFormat="1" applyFont="1" applyFill="1" applyAlignment="1" applyProtection="1">
      <alignment horizontal="center" vertical="center"/>
    </xf>
    <xf numFmtId="0" fontId="30" fillId="4" borderId="0" xfId="0" applyFont="1" applyFill="1" applyAlignment="1" applyProtection="1">
      <alignment horizontal="center" vertical="center"/>
    </xf>
    <xf numFmtId="169" fontId="30" fillId="0" borderId="25" xfId="0" applyNumberFormat="1" applyFont="1" applyBorder="1" applyAlignment="1" applyProtection="1">
      <alignment vertical="center"/>
    </xf>
    <xf numFmtId="169" fontId="30" fillId="0" borderId="23" xfId="0" applyNumberFormat="1" applyFont="1" applyBorder="1" applyAlignment="1" applyProtection="1">
      <alignment vertical="center"/>
    </xf>
    <xf numFmtId="169" fontId="34" fillId="0" borderId="23" xfId="0" applyNumberFormat="1" applyFont="1" applyBorder="1" applyAlignment="1" applyProtection="1">
      <alignment vertical="center"/>
    </xf>
    <xf numFmtId="169" fontId="34" fillId="0" borderId="25" xfId="0" applyNumberFormat="1" applyFont="1" applyBorder="1" applyAlignment="1" applyProtection="1">
      <alignment vertical="center"/>
    </xf>
    <xf numFmtId="0" fontId="38" fillId="0" borderId="0" xfId="0" applyNumberFormat="1" applyFont="1" applyAlignment="1" applyProtection="1">
      <alignment horizontal="right" vertical="center"/>
    </xf>
    <xf numFmtId="0" fontId="29" fillId="2" borderId="0" xfId="0" applyNumberFormat="1" applyFont="1" applyFill="1" applyAlignment="1" applyProtection="1">
      <alignment vertical="center"/>
    </xf>
    <xf numFmtId="0" fontId="29" fillId="3" borderId="0" xfId="0" applyNumberFormat="1" applyFont="1" applyFill="1" applyAlignment="1" applyProtection="1">
      <alignment vertical="center"/>
    </xf>
    <xf numFmtId="0" fontId="29" fillId="4" borderId="0" xfId="0" applyFont="1" applyFill="1" applyAlignment="1" applyProtection="1">
      <alignment vertical="center"/>
    </xf>
    <xf numFmtId="0" fontId="38" fillId="19" borderId="20" xfId="0" applyFont="1" applyFill="1" applyBorder="1" applyAlignment="1" applyProtection="1">
      <alignment vertical="center"/>
    </xf>
    <xf numFmtId="0" fontId="93" fillId="19" borderId="0" xfId="0" applyFont="1" applyFill="1" applyAlignment="1" applyProtection="1">
      <alignment vertical="center"/>
    </xf>
    <xf numFmtId="0" fontId="93" fillId="20" borderId="0" xfId="0" applyFont="1" applyFill="1" applyBorder="1" applyAlignment="1" applyProtection="1">
      <alignment vertical="center"/>
    </xf>
    <xf numFmtId="0" fontId="92" fillId="20" borderId="0" xfId="0" applyFont="1" applyFill="1" applyBorder="1" applyAlignment="1" applyProtection="1">
      <alignment vertical="center"/>
    </xf>
    <xf numFmtId="0" fontId="64" fillId="0" borderId="0" xfId="0" applyNumberFormat="1" applyFont="1" applyAlignment="1" applyProtection="1">
      <alignment horizontal="right" vertical="center"/>
    </xf>
    <xf numFmtId="0" fontId="38" fillId="3" borderId="20" xfId="0" applyFont="1" applyFill="1" applyBorder="1" applyAlignment="1" applyProtection="1">
      <alignment vertical="center"/>
    </xf>
    <xf numFmtId="0" fontId="93" fillId="3" borderId="0" xfId="0" applyFont="1" applyFill="1" applyAlignment="1" applyProtection="1">
      <alignment vertical="center"/>
    </xf>
    <xf numFmtId="0" fontId="93" fillId="21" borderId="0" xfId="0" applyFont="1" applyFill="1" applyBorder="1" applyAlignment="1" applyProtection="1">
      <alignment vertical="center"/>
    </xf>
    <xf numFmtId="0" fontId="92" fillId="21" borderId="0" xfId="0" applyFont="1" applyFill="1" applyBorder="1" applyAlignment="1" applyProtection="1">
      <alignment vertical="center"/>
    </xf>
    <xf numFmtId="0" fontId="65" fillId="0" borderId="0" xfId="0" applyNumberFormat="1" applyFont="1" applyAlignment="1" applyProtection="1">
      <alignment horizontal="right" vertical="center"/>
    </xf>
    <xf numFmtId="0" fontId="66" fillId="2" borderId="0" xfId="0" applyNumberFormat="1" applyFont="1" applyFill="1" applyAlignment="1" applyProtection="1">
      <alignment vertical="center"/>
    </xf>
    <xf numFmtId="0" fontId="66" fillId="3" borderId="0" xfId="0" applyNumberFormat="1" applyFont="1" applyFill="1" applyAlignment="1" applyProtection="1">
      <alignment vertical="center"/>
    </xf>
    <xf numFmtId="0" fontId="66" fillId="4" borderId="0" xfId="0" applyFont="1" applyFill="1" applyAlignment="1" applyProtection="1">
      <alignment vertical="center"/>
    </xf>
    <xf numFmtId="0" fontId="38" fillId="4" borderId="20" xfId="0" applyFont="1" applyFill="1" applyBorder="1" applyAlignment="1" applyProtection="1">
      <alignment vertical="center"/>
    </xf>
    <xf numFmtId="0" fontId="93" fillId="4" borderId="0" xfId="0" applyFont="1" applyFill="1" applyAlignment="1" applyProtection="1">
      <alignment vertical="center"/>
    </xf>
    <xf numFmtId="0" fontId="93" fillId="4" borderId="0" xfId="0" applyFont="1" applyFill="1" applyBorder="1" applyAlignment="1" applyProtection="1">
      <alignment vertical="center"/>
    </xf>
    <xf numFmtId="0" fontId="92" fillId="4" borderId="0" xfId="0" applyFont="1" applyFill="1" applyBorder="1" applyAlignment="1" applyProtection="1">
      <alignment vertical="center"/>
    </xf>
    <xf numFmtId="0" fontId="63" fillId="0" borderId="0" xfId="0" applyNumberFormat="1" applyFont="1" applyAlignment="1" applyProtection="1">
      <alignment horizontal="right" vertical="center"/>
    </xf>
    <xf numFmtId="0" fontId="67" fillId="2" borderId="0" xfId="0" applyNumberFormat="1" applyFont="1" applyFill="1" applyAlignment="1" applyProtection="1">
      <alignment vertical="center"/>
    </xf>
    <xf numFmtId="0" fontId="67" fillId="3" borderId="0" xfId="0" applyNumberFormat="1" applyFont="1" applyFill="1" applyAlignment="1" applyProtection="1">
      <alignment vertical="center"/>
    </xf>
    <xf numFmtId="0" fontId="67" fillId="4" borderId="0" xfId="0" applyFont="1" applyFill="1" applyAlignment="1" applyProtection="1">
      <alignment vertical="center"/>
    </xf>
    <xf numFmtId="169" fontId="30" fillId="0" borderId="21" xfId="0" applyNumberFormat="1" applyFont="1" applyBorder="1" applyAlignment="1" applyProtection="1">
      <alignment vertical="center"/>
    </xf>
    <xf numFmtId="169" fontId="30" fillId="0" borderId="22" xfId="0" applyNumberFormat="1" applyFont="1" applyBorder="1" applyAlignment="1" applyProtection="1">
      <alignment vertical="center"/>
    </xf>
    <xf numFmtId="169" fontId="34" fillId="0" borderId="21" xfId="0" applyNumberFormat="1" applyFont="1" applyBorder="1" applyAlignment="1" applyProtection="1">
      <alignment vertical="center"/>
    </xf>
    <xf numFmtId="169" fontId="34" fillId="0" borderId="22" xfId="0" applyNumberFormat="1" applyFont="1" applyBorder="1" applyAlignment="1" applyProtection="1">
      <alignment vertical="center"/>
    </xf>
    <xf numFmtId="0" fontId="62" fillId="0" borderId="0" xfId="0" applyFont="1" applyAlignment="1" applyProtection="1">
      <alignment horizontal="right" vertical="center"/>
    </xf>
    <xf numFmtId="0" fontId="68" fillId="2" borderId="0" xfId="0" applyNumberFormat="1" applyFont="1" applyFill="1" applyAlignment="1" applyProtection="1">
      <alignment vertical="center"/>
    </xf>
    <xf numFmtId="0" fontId="68" fillId="3" borderId="0" xfId="0" applyNumberFormat="1" applyFont="1" applyFill="1" applyAlignment="1" applyProtection="1">
      <alignment vertical="center"/>
    </xf>
    <xf numFmtId="0" fontId="68" fillId="4" borderId="0" xfId="0" applyFont="1" applyFill="1" applyAlignment="1" applyProtection="1">
      <alignment vertical="center"/>
    </xf>
    <xf numFmtId="0" fontId="94" fillId="20" borderId="0" xfId="0" applyFont="1" applyFill="1" applyBorder="1" applyAlignment="1" applyProtection="1">
      <alignment vertical="center"/>
    </xf>
    <xf numFmtId="0" fontId="38" fillId="0" borderId="0" xfId="0" applyFont="1" applyAlignment="1" applyProtection="1">
      <alignment horizontal="right" vertical="center"/>
    </xf>
    <xf numFmtId="0" fontId="39" fillId="2" borderId="0" xfId="0" applyFont="1" applyFill="1" applyAlignment="1" applyProtection="1">
      <alignment vertical="center"/>
    </xf>
    <xf numFmtId="0" fontId="39" fillId="3" borderId="0" xfId="0" applyFont="1" applyFill="1" applyAlignment="1" applyProtection="1">
      <alignment vertical="center"/>
    </xf>
    <xf numFmtId="0" fontId="39" fillId="4" borderId="0" xfId="0" applyFont="1" applyFill="1" applyAlignment="1" applyProtection="1">
      <alignment vertical="center"/>
    </xf>
    <xf numFmtId="0" fontId="94" fillId="21" borderId="0" xfId="0" applyFont="1" applyFill="1" applyBorder="1" applyAlignment="1" applyProtection="1">
      <alignment vertical="center"/>
    </xf>
    <xf numFmtId="0" fontId="69" fillId="2" borderId="0" xfId="0" applyNumberFormat="1" applyFont="1" applyFill="1" applyAlignment="1" applyProtection="1">
      <alignment vertical="center"/>
    </xf>
    <xf numFmtId="0" fontId="69" fillId="3" borderId="0" xfId="0" applyNumberFormat="1" applyFont="1" applyFill="1" applyAlignment="1" applyProtection="1">
      <alignment vertical="center"/>
    </xf>
    <xf numFmtId="0" fontId="69" fillId="4" borderId="0" xfId="0" applyFont="1" applyFill="1" applyAlignment="1" applyProtection="1">
      <alignment vertical="center"/>
    </xf>
    <xf numFmtId="0" fontId="62" fillId="0" borderId="0" xfId="0" applyNumberFormat="1" applyFont="1" applyAlignment="1" applyProtection="1">
      <alignment horizontal="right" vertical="center"/>
    </xf>
    <xf numFmtId="0" fontId="38" fillId="3" borderId="0" xfId="0" applyFont="1" applyFill="1" applyAlignment="1" applyProtection="1">
      <alignment vertical="center"/>
    </xf>
    <xf numFmtId="0" fontId="95" fillId="4" borderId="0" xfId="0" applyFont="1" applyFill="1" applyBorder="1" applyAlignment="1" applyProtection="1">
      <alignment vertical="center"/>
    </xf>
    <xf numFmtId="0" fontId="94" fillId="4" borderId="0" xfId="0" applyFont="1" applyFill="1" applyBorder="1" applyAlignment="1" applyProtection="1">
      <alignment vertical="center"/>
    </xf>
    <xf numFmtId="9" fontId="93" fillId="20" borderId="0" xfId="0" applyNumberFormat="1" applyFont="1" applyFill="1" applyBorder="1" applyAlignment="1" applyProtection="1">
      <alignment vertical="center"/>
    </xf>
    <xf numFmtId="9" fontId="93" fillId="21" borderId="0" xfId="0" applyNumberFormat="1" applyFont="1" applyFill="1" applyBorder="1" applyAlignment="1" applyProtection="1">
      <alignment vertical="center"/>
    </xf>
    <xf numFmtId="9" fontId="93" fillId="4" borderId="0" xfId="0" applyNumberFormat="1" applyFont="1" applyFill="1" applyBorder="1" applyAlignment="1" applyProtection="1">
      <alignment vertical="center"/>
    </xf>
    <xf numFmtId="0" fontId="99" fillId="31" borderId="0" xfId="0" applyNumberFormat="1" applyFont="1" applyFill="1" applyAlignment="1" applyProtection="1">
      <alignment vertical="center"/>
    </xf>
    <xf numFmtId="0" fontId="99" fillId="31" borderId="0" xfId="0" applyFont="1" applyFill="1" applyAlignment="1" applyProtection="1">
      <alignment vertical="center"/>
    </xf>
    <xf numFmtId="0" fontId="98" fillId="31" borderId="0" xfId="0" applyFont="1" applyFill="1" applyAlignment="1">
      <alignment vertical="center"/>
    </xf>
    <xf numFmtId="0" fontId="100" fillId="0" borderId="0" xfId="0" applyFont="1" applyAlignment="1">
      <alignment horizontal="right" vertical="center" wrapText="1"/>
    </xf>
    <xf numFmtId="0" fontId="101" fillId="0" borderId="0" xfId="0" applyFont="1" applyAlignment="1">
      <alignment vertical="center" wrapText="1"/>
    </xf>
    <xf numFmtId="0" fontId="102" fillId="0" borderId="0" xfId="0" applyFont="1" applyFill="1" applyBorder="1" applyAlignment="1">
      <alignment horizontal="center" vertical="center" wrapText="1"/>
    </xf>
    <xf numFmtId="0" fontId="103" fillId="0" borderId="0" xfId="0" applyFont="1" applyFill="1" applyBorder="1" applyAlignment="1">
      <alignment horizontal="center" vertical="center" wrapText="1"/>
    </xf>
    <xf numFmtId="0" fontId="104" fillId="0" borderId="0" xfId="0" quotePrefix="1" applyFont="1" applyFill="1" applyBorder="1" applyAlignment="1">
      <alignment horizontal="center" vertical="center" wrapText="1"/>
    </xf>
    <xf numFmtId="0" fontId="104" fillId="0" borderId="0" xfId="0" applyFont="1" applyFill="1" applyBorder="1" applyAlignment="1">
      <alignment horizontal="center" vertical="center" wrapText="1"/>
    </xf>
    <xf numFmtId="0" fontId="105" fillId="0" borderId="0" xfId="0" applyFont="1" applyAlignment="1">
      <alignment horizontal="right" vertical="center" wrapText="1"/>
    </xf>
    <xf numFmtId="0" fontId="106" fillId="0" borderId="0" xfId="0" quotePrefix="1" applyFont="1" applyAlignment="1">
      <alignment vertical="center" wrapText="1"/>
    </xf>
    <xf numFmtId="0" fontId="106" fillId="0" borderId="0" xfId="0" applyFont="1" applyAlignment="1">
      <alignment vertical="center" wrapText="1"/>
    </xf>
    <xf numFmtId="0" fontId="107" fillId="0" borderId="0" xfId="0" quotePrefix="1" applyFont="1" applyAlignment="1">
      <alignment vertical="center" wrapText="1"/>
    </xf>
    <xf numFmtId="0" fontId="109" fillId="0" borderId="0" xfId="0" applyFont="1" applyAlignment="1">
      <alignment horizontal="right" vertical="center" wrapText="1"/>
    </xf>
    <xf numFmtId="0" fontId="108" fillId="0" borderId="0" xfId="0" quotePrefix="1" applyFont="1" applyAlignment="1">
      <alignment vertical="center" wrapText="1"/>
    </xf>
    <xf numFmtId="0" fontId="110" fillId="0" borderId="0" xfId="0" applyFont="1" applyAlignment="1">
      <alignment horizontal="right" vertical="center" wrapText="1"/>
    </xf>
    <xf numFmtId="0" fontId="102" fillId="0" borderId="0" xfId="0" quotePrefix="1" applyFont="1" applyAlignment="1">
      <alignment vertical="center" wrapText="1"/>
    </xf>
    <xf numFmtId="0" fontId="111" fillId="0" borderId="0" xfId="0" applyFont="1" applyAlignment="1">
      <alignment horizontal="right" vertical="center" wrapText="1"/>
    </xf>
    <xf numFmtId="0" fontId="112" fillId="0" borderId="0" xfId="0" quotePrefix="1" applyFont="1" applyAlignment="1">
      <alignment vertical="center" wrapText="1"/>
    </xf>
    <xf numFmtId="0" fontId="105" fillId="0" borderId="0" xfId="0" quotePrefix="1" applyFont="1" applyAlignment="1">
      <alignment horizontal="right" vertical="center" wrapText="1"/>
    </xf>
    <xf numFmtId="0" fontId="114" fillId="0" borderId="0" xfId="0" applyFont="1" applyBorder="1" applyAlignment="1" applyProtection="1">
      <alignment vertical="center"/>
    </xf>
    <xf numFmtId="174" fontId="115" fillId="20" borderId="0" xfId="2" applyNumberFormat="1" applyFont="1" applyFill="1" applyBorder="1" applyAlignment="1" applyProtection="1">
      <alignment vertical="center"/>
    </xf>
    <xf numFmtId="174" fontId="116" fillId="21" borderId="0" xfId="2" applyNumberFormat="1" applyFont="1" applyFill="1" applyBorder="1" applyAlignment="1" applyProtection="1">
      <alignment vertical="center"/>
    </xf>
    <xf numFmtId="174" fontId="116" fillId="4" borderId="0" xfId="2" applyNumberFormat="1" applyFont="1" applyFill="1" applyBorder="1" applyAlignment="1" applyProtection="1">
      <alignment vertical="center"/>
    </xf>
    <xf numFmtId="43" fontId="9" fillId="0" borderId="0" xfId="0" applyNumberFormat="1" applyFont="1" applyFill="1" applyBorder="1" applyAlignment="1" applyProtection="1">
      <alignment vertical="center" shrinkToFit="1"/>
      <protection locked="0"/>
    </xf>
    <xf numFmtId="0" fontId="9" fillId="0" borderId="0" xfId="0" applyFont="1" applyFill="1" applyBorder="1" applyAlignment="1" applyProtection="1">
      <alignment vertical="center" shrinkToFit="1"/>
      <protection locked="0"/>
    </xf>
    <xf numFmtId="43" fontId="11" fillId="0" borderId="0" xfId="0" applyNumberFormat="1" applyFont="1" applyFill="1" applyBorder="1" applyAlignment="1" applyProtection="1">
      <alignment vertical="center" shrinkToFit="1"/>
      <protection locked="0"/>
    </xf>
    <xf numFmtId="43" fontId="7" fillId="0" borderId="0" xfId="0" applyNumberFormat="1" applyFont="1" applyFill="1" applyBorder="1" applyAlignment="1" applyProtection="1">
      <alignment vertical="center" shrinkToFit="1"/>
      <protection locked="0"/>
    </xf>
    <xf numFmtId="0" fontId="7" fillId="0" borderId="0" xfId="0" applyNumberFormat="1" applyFont="1" applyFill="1" applyAlignment="1" applyProtection="1">
      <alignment vertical="center" shrinkToFit="1"/>
      <protection locked="0"/>
    </xf>
    <xf numFmtId="43" fontId="10" fillId="0" borderId="0" xfId="0" applyNumberFormat="1" applyFont="1" applyFill="1" applyBorder="1" applyAlignment="1" applyProtection="1">
      <alignment vertical="center" shrinkToFit="1"/>
      <protection locked="0"/>
    </xf>
    <xf numFmtId="43" fontId="8" fillId="0" borderId="0" xfId="0" applyNumberFormat="1" applyFont="1" applyFill="1" applyBorder="1" applyAlignment="1" applyProtection="1">
      <alignment vertical="center" shrinkToFit="1"/>
      <protection locked="0"/>
    </xf>
    <xf numFmtId="0" fontId="8" fillId="0" borderId="5" xfId="0" applyFont="1" applyBorder="1" applyAlignment="1" applyProtection="1">
      <alignment vertical="center" shrinkToFit="1"/>
      <protection locked="0"/>
    </xf>
    <xf numFmtId="0" fontId="8" fillId="0" borderId="7" xfId="0" applyFont="1" applyFill="1" applyBorder="1" applyAlignment="1" applyProtection="1">
      <alignment vertical="center" shrinkToFit="1"/>
      <protection locked="0"/>
    </xf>
    <xf numFmtId="0" fontId="14" fillId="0" borderId="6" xfId="0" applyFont="1" applyFill="1" applyBorder="1" applyAlignment="1" applyProtection="1">
      <alignment vertical="center" shrinkToFit="1"/>
      <protection locked="0"/>
    </xf>
    <xf numFmtId="0" fontId="8" fillId="0" borderId="5" xfId="0" applyFont="1" applyFill="1" applyBorder="1" applyAlignment="1" applyProtection="1">
      <alignment vertical="center" shrinkToFit="1"/>
      <protection locked="0"/>
    </xf>
    <xf numFmtId="43" fontId="7" fillId="2" borderId="0" xfId="0" applyNumberFormat="1" applyFont="1" applyFill="1" applyAlignment="1" applyProtection="1">
      <alignment vertical="center" shrinkToFit="1"/>
      <protection locked="0"/>
    </xf>
    <xf numFmtId="166" fontId="15" fillId="4" borderId="0" xfId="0" applyNumberFormat="1" applyFont="1" applyFill="1" applyBorder="1" applyAlignment="1" applyProtection="1">
      <alignment vertical="center" shrinkToFit="1"/>
      <protection locked="0"/>
    </xf>
    <xf numFmtId="166" fontId="15" fillId="4" borderId="1" xfId="0" applyNumberFormat="1" applyFont="1" applyFill="1" applyBorder="1" applyAlignment="1" applyProtection="1">
      <alignment vertical="center" shrinkToFit="1"/>
      <protection locked="0"/>
    </xf>
    <xf numFmtId="166" fontId="7" fillId="4" borderId="0" xfId="0" applyNumberFormat="1" applyFont="1" applyFill="1" applyBorder="1" applyAlignment="1" applyProtection="1">
      <alignment vertical="center" shrinkToFit="1"/>
      <protection locked="0"/>
    </xf>
    <xf numFmtId="166" fontId="7" fillId="4" borderId="1" xfId="0" applyNumberFormat="1" applyFont="1" applyFill="1" applyBorder="1" applyAlignment="1" applyProtection="1">
      <alignment vertical="center" shrinkToFit="1"/>
      <protection locked="0"/>
    </xf>
    <xf numFmtId="166" fontId="8" fillId="2" borderId="1" xfId="0" applyNumberFormat="1" applyFont="1" applyFill="1" applyBorder="1" applyAlignment="1" applyProtection="1">
      <alignment vertical="center" shrinkToFit="1"/>
      <protection locked="0"/>
    </xf>
    <xf numFmtId="166" fontId="10" fillId="2" borderId="1" xfId="0" applyNumberFormat="1" applyFont="1" applyFill="1" applyBorder="1" applyAlignment="1" applyProtection="1">
      <alignment vertical="center" shrinkToFit="1"/>
      <protection locked="0"/>
    </xf>
    <xf numFmtId="166" fontId="7" fillId="0" borderId="4" xfId="0" applyNumberFormat="1" applyFont="1" applyBorder="1" applyAlignment="1" applyProtection="1">
      <alignment vertical="center" shrinkToFit="1"/>
      <protection locked="0"/>
    </xf>
    <xf numFmtId="166" fontId="8" fillId="8" borderId="1" xfId="0" applyNumberFormat="1" applyFont="1" applyFill="1" applyBorder="1" applyAlignment="1" applyProtection="1">
      <alignment vertical="center" shrinkToFit="1"/>
      <protection locked="0"/>
    </xf>
    <xf numFmtId="166" fontId="14" fillId="4" borderId="0" xfId="0" applyNumberFormat="1" applyFont="1" applyFill="1" applyBorder="1" applyAlignment="1" applyProtection="1">
      <alignment vertical="center" shrinkToFit="1"/>
      <protection locked="0"/>
    </xf>
    <xf numFmtId="166" fontId="8" fillId="4" borderId="0" xfId="0" applyNumberFormat="1" applyFont="1" applyFill="1" applyBorder="1" applyAlignment="1" applyProtection="1">
      <alignment vertical="center" shrinkToFit="1"/>
      <protection locked="0"/>
    </xf>
    <xf numFmtId="166" fontId="7" fillId="2" borderId="0" xfId="0" applyNumberFormat="1" applyFont="1" applyFill="1" applyBorder="1" applyAlignment="1" applyProtection="1">
      <alignment vertical="center" shrinkToFit="1"/>
      <protection locked="0"/>
    </xf>
    <xf numFmtId="166" fontId="7" fillId="8" borderId="0" xfId="0" applyNumberFormat="1" applyFont="1" applyFill="1" applyBorder="1" applyAlignment="1" applyProtection="1">
      <alignment vertical="center" shrinkToFit="1"/>
      <protection locked="0"/>
    </xf>
    <xf numFmtId="166" fontId="7" fillId="4" borderId="4" xfId="0" applyNumberFormat="1" applyFont="1" applyFill="1" applyBorder="1" applyAlignment="1" applyProtection="1">
      <alignment vertical="center" shrinkToFit="1"/>
      <protection locked="0"/>
    </xf>
    <xf numFmtId="166" fontId="16" fillId="4" borderId="0" xfId="0" applyNumberFormat="1" applyFont="1" applyFill="1" applyBorder="1" applyAlignment="1" applyProtection="1">
      <alignment vertical="center" shrinkToFit="1"/>
      <protection locked="0"/>
    </xf>
    <xf numFmtId="166" fontId="9" fillId="4" borderId="0" xfId="0" applyNumberFormat="1" applyFont="1" applyFill="1" applyBorder="1" applyAlignment="1" applyProtection="1">
      <alignment vertical="center" shrinkToFit="1"/>
      <protection locked="0"/>
    </xf>
    <xf numFmtId="166" fontId="7" fillId="0" borderId="0" xfId="0" applyNumberFormat="1" applyFont="1" applyBorder="1" applyAlignment="1" applyProtection="1">
      <alignment vertical="center" shrinkToFit="1"/>
      <protection locked="0"/>
    </xf>
    <xf numFmtId="166" fontId="7" fillId="5" borderId="0" xfId="0" applyNumberFormat="1" applyFont="1" applyFill="1" applyBorder="1" applyAlignment="1" applyProtection="1">
      <alignment vertical="center" shrinkToFit="1"/>
      <protection locked="0"/>
    </xf>
    <xf numFmtId="166" fontId="8" fillId="5" borderId="0" xfId="0" applyNumberFormat="1" applyFont="1" applyFill="1" applyBorder="1" applyAlignment="1" applyProtection="1">
      <alignment vertical="center" shrinkToFit="1"/>
      <protection locked="0"/>
    </xf>
    <xf numFmtId="166" fontId="7" fillId="5" borderId="4" xfId="0" applyNumberFormat="1" applyFont="1" applyFill="1" applyBorder="1" applyAlignment="1" applyProtection="1">
      <alignment vertical="center" shrinkToFit="1"/>
      <protection locked="0"/>
    </xf>
    <xf numFmtId="166" fontId="9" fillId="5" borderId="0" xfId="0" applyNumberFormat="1" applyFont="1" applyFill="1" applyBorder="1" applyAlignment="1" applyProtection="1">
      <alignment vertical="center" shrinkToFit="1"/>
      <protection locked="0"/>
    </xf>
    <xf numFmtId="166" fontId="7" fillId="10" borderId="0" xfId="0" applyNumberFormat="1" applyFont="1" applyFill="1" applyBorder="1" applyAlignment="1" applyProtection="1">
      <alignment vertical="center" shrinkToFit="1"/>
      <protection locked="0"/>
    </xf>
    <xf numFmtId="166" fontId="7" fillId="2" borderId="0" xfId="0" applyNumberFormat="1" applyFont="1" applyFill="1" applyAlignment="1" applyProtection="1">
      <alignment vertical="center" shrinkToFit="1"/>
      <protection locked="0"/>
    </xf>
    <xf numFmtId="166" fontId="7" fillId="8" borderId="0" xfId="0" applyNumberFormat="1" applyFont="1" applyFill="1" applyAlignment="1" applyProtection="1">
      <alignment vertical="center" shrinkToFit="1"/>
      <protection locked="0"/>
    </xf>
    <xf numFmtId="166" fontId="8" fillId="10" borderId="0" xfId="0" applyNumberFormat="1" applyFont="1" applyFill="1" applyBorder="1" applyAlignment="1" applyProtection="1">
      <alignment vertical="center" shrinkToFit="1"/>
      <protection locked="0"/>
    </xf>
    <xf numFmtId="166" fontId="10" fillId="2" borderId="0" xfId="0" applyNumberFormat="1" applyFont="1" applyFill="1" applyBorder="1" applyAlignment="1" applyProtection="1">
      <alignment vertical="center" shrinkToFit="1"/>
      <protection locked="0"/>
    </xf>
    <xf numFmtId="166" fontId="10" fillId="3" borderId="0" xfId="0" applyNumberFormat="1" applyFont="1" applyFill="1" applyBorder="1" applyAlignment="1" applyProtection="1">
      <alignment vertical="center" shrinkToFit="1"/>
      <protection locked="0"/>
    </xf>
    <xf numFmtId="166" fontId="9" fillId="3" borderId="0" xfId="0" applyNumberFormat="1" applyFont="1" applyFill="1" applyBorder="1" applyAlignment="1" applyProtection="1">
      <alignment vertical="center" shrinkToFit="1"/>
      <protection locked="0"/>
    </xf>
    <xf numFmtId="166" fontId="7" fillId="10" borderId="4" xfId="0" applyNumberFormat="1" applyFont="1" applyFill="1" applyBorder="1" applyAlignment="1" applyProtection="1">
      <alignment vertical="center" shrinkToFit="1"/>
      <protection locked="0"/>
    </xf>
    <xf numFmtId="166" fontId="9" fillId="10" borderId="3" xfId="0" applyNumberFormat="1" applyFont="1" applyFill="1" applyBorder="1" applyAlignment="1" applyProtection="1">
      <alignment vertical="center" shrinkToFit="1"/>
      <protection locked="0"/>
    </xf>
    <xf numFmtId="166" fontId="9" fillId="10" borderId="9" xfId="0" applyNumberFormat="1" applyFont="1" applyFill="1" applyBorder="1" applyAlignment="1" applyProtection="1">
      <alignment vertical="center" shrinkToFit="1"/>
      <protection locked="0"/>
    </xf>
    <xf numFmtId="166" fontId="11" fillId="2" borderId="9" xfId="0" applyNumberFormat="1" applyFont="1" applyFill="1" applyBorder="1" applyAlignment="1" applyProtection="1">
      <alignment vertical="center" shrinkToFit="1"/>
      <protection locked="0"/>
    </xf>
    <xf numFmtId="166" fontId="10" fillId="3" borderId="9" xfId="0" applyNumberFormat="1" applyFont="1" applyFill="1" applyBorder="1" applyAlignment="1" applyProtection="1">
      <alignment vertical="center" shrinkToFit="1"/>
      <protection locked="0"/>
    </xf>
    <xf numFmtId="166" fontId="11" fillId="3" borderId="9" xfId="0" applyNumberFormat="1" applyFont="1" applyFill="1" applyBorder="1" applyAlignment="1" applyProtection="1">
      <alignment vertical="center" shrinkToFit="1"/>
      <protection locked="0"/>
    </xf>
    <xf numFmtId="166" fontId="7" fillId="0" borderId="8" xfId="0" applyNumberFormat="1" applyFont="1" applyBorder="1" applyAlignment="1" applyProtection="1">
      <alignment vertical="center" shrinkToFit="1"/>
      <protection locked="0"/>
    </xf>
    <xf numFmtId="0" fontId="9" fillId="11" borderId="32" xfId="0" applyFont="1" applyFill="1" applyBorder="1" applyAlignment="1" applyProtection="1">
      <alignment vertical="center" shrinkToFit="1"/>
      <protection locked="0"/>
    </xf>
    <xf numFmtId="4" fontId="9" fillId="11" borderId="32" xfId="0" applyNumberFormat="1" applyFont="1" applyFill="1" applyBorder="1" applyAlignment="1" applyProtection="1">
      <alignment vertical="center" shrinkToFit="1"/>
      <protection locked="0"/>
    </xf>
    <xf numFmtId="166" fontId="10" fillId="3" borderId="7" xfId="0" quotePrefix="1" applyNumberFormat="1" applyFont="1" applyFill="1" applyBorder="1" applyAlignment="1" applyProtection="1">
      <alignment vertical="center" shrinkToFit="1"/>
      <protection locked="0"/>
    </xf>
    <xf numFmtId="166" fontId="10" fillId="3" borderId="7" xfId="0" applyNumberFormat="1" applyFont="1" applyFill="1" applyBorder="1" applyAlignment="1" applyProtection="1">
      <alignment vertical="center" shrinkToFit="1"/>
      <protection locked="0"/>
    </xf>
    <xf numFmtId="0" fontId="7" fillId="4" borderId="0" xfId="0" applyNumberFormat="1" applyFont="1" applyFill="1" applyAlignment="1" applyProtection="1">
      <alignment vertical="center" shrinkToFit="1"/>
      <protection locked="0"/>
    </xf>
    <xf numFmtId="0" fontId="7" fillId="2" borderId="0" xfId="0" applyNumberFormat="1" applyFont="1" applyFill="1" applyAlignment="1" applyProtection="1">
      <alignment vertical="center" shrinkToFit="1"/>
      <protection locked="0"/>
    </xf>
    <xf numFmtId="0" fontId="7" fillId="7" borderId="0" xfId="0" applyNumberFormat="1" applyFont="1" applyFill="1" applyBorder="1" applyAlignment="1" applyProtection="1">
      <alignment vertical="center" shrinkToFit="1"/>
      <protection locked="0"/>
    </xf>
    <xf numFmtId="0" fontId="7" fillId="0" borderId="0" xfId="0" applyNumberFormat="1" applyFont="1" applyFill="1" applyBorder="1" applyAlignment="1" applyProtection="1">
      <alignment vertical="center" shrinkToFit="1"/>
      <protection locked="0"/>
    </xf>
    <xf numFmtId="0" fontId="7" fillId="7" borderId="0" xfId="0" applyNumberFormat="1" applyFont="1" applyFill="1" applyAlignment="1" applyProtection="1">
      <alignment vertical="center" shrinkToFit="1"/>
      <protection locked="0"/>
    </xf>
    <xf numFmtId="166" fontId="83" fillId="0" borderId="0" xfId="0" applyNumberFormat="1" applyFont="1" applyFill="1" applyAlignment="1" applyProtection="1">
      <alignment vertical="center" shrinkToFit="1"/>
      <protection locked="0"/>
    </xf>
    <xf numFmtId="0" fontId="78" fillId="0" borderId="0" xfId="0" applyFont="1" applyFill="1" applyAlignment="1" applyProtection="1">
      <alignment vertical="center" shrinkToFit="1"/>
      <protection locked="0"/>
    </xf>
    <xf numFmtId="164" fontId="78" fillId="0" borderId="0" xfId="0" applyNumberFormat="1" applyFont="1" applyFill="1" applyAlignment="1" applyProtection="1">
      <alignment vertical="center" shrinkToFit="1"/>
      <protection locked="0"/>
    </xf>
    <xf numFmtId="166" fontId="74" fillId="0" borderId="0" xfId="0" applyNumberFormat="1" applyFont="1" applyFill="1" applyAlignment="1" applyProtection="1">
      <alignment vertical="center" shrinkToFit="1"/>
      <protection locked="0"/>
    </xf>
    <xf numFmtId="166" fontId="71" fillId="0" borderId="0" xfId="0" applyNumberFormat="1" applyFont="1" applyFill="1" applyAlignment="1" applyProtection="1">
      <alignment vertical="center" shrinkToFit="1"/>
      <protection locked="0"/>
    </xf>
    <xf numFmtId="166" fontId="77" fillId="0" borderId="0" xfId="0" applyNumberFormat="1" applyFont="1" applyFill="1" applyAlignment="1" applyProtection="1">
      <alignment vertical="center" wrapText="1" shrinkToFit="1"/>
      <protection locked="0"/>
    </xf>
    <xf numFmtId="166" fontId="80" fillId="0" borderId="0" xfId="0" applyNumberFormat="1" applyFont="1" applyFill="1" applyAlignment="1" applyProtection="1">
      <alignment vertical="center" shrinkToFit="1"/>
      <protection locked="0"/>
    </xf>
    <xf numFmtId="166" fontId="74" fillId="24" borderId="0" xfId="0" applyNumberFormat="1" applyFont="1" applyFill="1" applyAlignment="1" applyProtection="1">
      <alignment vertical="center" shrinkToFit="1"/>
      <protection locked="0"/>
    </xf>
    <xf numFmtId="0" fontId="75" fillId="24" borderId="0" xfId="0" applyFont="1" applyFill="1" applyAlignment="1" applyProtection="1">
      <alignment vertical="center" shrinkToFit="1"/>
      <protection locked="0"/>
    </xf>
    <xf numFmtId="0" fontId="76" fillId="24" borderId="0" xfId="0" applyFont="1" applyFill="1" applyAlignment="1" applyProtection="1">
      <alignment vertical="center" shrinkToFit="1"/>
      <protection locked="0"/>
    </xf>
    <xf numFmtId="164" fontId="75" fillId="24" borderId="0" xfId="0" applyNumberFormat="1" applyFont="1" applyFill="1" applyAlignment="1" applyProtection="1">
      <alignment vertical="center" shrinkToFit="1"/>
      <protection locked="0"/>
    </xf>
    <xf numFmtId="164" fontId="76" fillId="24" borderId="0" xfId="0" applyNumberFormat="1" applyFont="1" applyFill="1" applyAlignment="1" applyProtection="1">
      <alignment vertical="center" shrinkToFit="1"/>
      <protection locked="0"/>
    </xf>
    <xf numFmtId="172" fontId="75" fillId="24" borderId="0" xfId="0" applyNumberFormat="1" applyFont="1" applyFill="1" applyAlignment="1" applyProtection="1">
      <alignment vertical="center" shrinkToFit="1"/>
      <protection locked="0"/>
    </xf>
    <xf numFmtId="172" fontId="76" fillId="24" borderId="0" xfId="0" applyNumberFormat="1" applyFont="1" applyFill="1" applyAlignment="1" applyProtection="1">
      <alignment vertical="center" shrinkToFit="1"/>
      <protection locked="0"/>
    </xf>
    <xf numFmtId="0" fontId="76" fillId="24" borderId="0" xfId="0" applyNumberFormat="1" applyFont="1" applyFill="1" applyAlignment="1" applyProtection="1">
      <alignment vertical="center" shrinkToFit="1"/>
      <protection locked="0"/>
    </xf>
    <xf numFmtId="0" fontId="75" fillId="24" borderId="0" xfId="0" applyNumberFormat="1" applyFont="1" applyFill="1" applyAlignment="1" applyProtection="1">
      <alignment vertical="center" shrinkToFit="1"/>
      <protection locked="0"/>
    </xf>
    <xf numFmtId="0" fontId="81" fillId="25" borderId="0" xfId="0" applyFont="1" applyFill="1" applyAlignment="1" applyProtection="1">
      <alignment vertical="center" shrinkToFit="1"/>
      <protection locked="0"/>
    </xf>
    <xf numFmtId="0" fontId="75" fillId="25" borderId="0" xfId="0" applyFont="1" applyFill="1" applyAlignment="1" applyProtection="1">
      <alignment vertical="center" shrinkToFit="1"/>
      <protection locked="0"/>
    </xf>
    <xf numFmtId="0" fontId="84" fillId="25" borderId="0" xfId="0" applyFont="1" applyFill="1" applyAlignment="1" applyProtection="1">
      <alignment vertical="center" shrinkToFit="1"/>
      <protection locked="0"/>
    </xf>
    <xf numFmtId="0" fontId="78" fillId="25" borderId="0" xfId="0" applyNumberFormat="1" applyFont="1" applyFill="1" applyAlignment="1" applyProtection="1">
      <alignment vertical="center" wrapText="1" shrinkToFit="1"/>
      <protection locked="0"/>
    </xf>
    <xf numFmtId="20" fontId="81" fillId="25" borderId="0" xfId="0" applyNumberFormat="1" applyFont="1" applyFill="1" applyAlignment="1" applyProtection="1">
      <alignment vertical="center" shrinkToFit="1"/>
      <protection locked="0"/>
    </xf>
    <xf numFmtId="0" fontId="75" fillId="26" borderId="0" xfId="0" applyFont="1" applyFill="1" applyAlignment="1" applyProtection="1">
      <alignment vertical="center" shrinkToFit="1"/>
      <protection locked="0"/>
    </xf>
    <xf numFmtId="1" fontId="22" fillId="4" borderId="17" xfId="0" applyNumberFormat="1" applyFont="1" applyFill="1" applyBorder="1" applyAlignment="1" applyProtection="1">
      <alignment horizontal="center" vertical="center"/>
      <protection locked="0"/>
    </xf>
    <xf numFmtId="49" fontId="21" fillId="2" borderId="17" xfId="0" applyNumberFormat="1" applyFont="1" applyFill="1" applyBorder="1" applyAlignment="1" applyProtection="1">
      <alignment horizontal="center" vertical="center"/>
      <protection locked="0"/>
    </xf>
    <xf numFmtId="0" fontId="20" fillId="11" borderId="0" xfId="0" applyNumberFormat="1" applyFont="1" applyFill="1" applyAlignment="1">
      <alignment horizontal="center" vertical="center"/>
    </xf>
    <xf numFmtId="43" fontId="117" fillId="3" borderId="0" xfId="0" applyNumberFormat="1" applyFont="1" applyFill="1" applyAlignment="1" applyProtection="1">
      <alignment vertical="center" shrinkToFit="1"/>
      <protection locked="0"/>
    </xf>
    <xf numFmtId="0" fontId="117" fillId="3" borderId="0" xfId="0" applyNumberFormat="1" applyFont="1" applyFill="1" applyAlignment="1" applyProtection="1">
      <alignment vertical="center" shrinkToFit="1"/>
      <protection locked="0"/>
    </xf>
    <xf numFmtId="0" fontId="7" fillId="0" borderId="0" xfId="0" applyFont="1" applyProtection="1"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1" fillId="0" borderId="0" xfId="0" applyFont="1" applyFill="1" applyBorder="1" applyAlignment="1" applyProtection="1">
      <alignment vertical="center"/>
      <protection locked="0"/>
    </xf>
    <xf numFmtId="0" fontId="61" fillId="0" borderId="0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57" fillId="0" borderId="0" xfId="0" applyFont="1" applyFill="1" applyBorder="1" applyAlignment="1" applyProtection="1">
      <alignment vertical="center"/>
      <protection locked="0"/>
    </xf>
    <xf numFmtId="0" fontId="56" fillId="0" borderId="0" xfId="0" applyFont="1" applyFill="1" applyBorder="1" applyAlignment="1" applyProtection="1">
      <alignment vertical="center"/>
      <protection locked="0"/>
    </xf>
    <xf numFmtId="0" fontId="58" fillId="0" borderId="0" xfId="0" applyFont="1" applyFill="1" applyBorder="1" applyAlignment="1" applyProtection="1">
      <alignment vertical="center"/>
      <protection locked="0"/>
    </xf>
    <xf numFmtId="0" fontId="59" fillId="0" borderId="0" xfId="0" applyFont="1" applyFill="1" applyBorder="1" applyAlignment="1" applyProtection="1">
      <alignment vertical="center"/>
      <protection locked="0"/>
    </xf>
    <xf numFmtId="166" fontId="16" fillId="0" borderId="0" xfId="0" applyNumberFormat="1" applyFont="1" applyFill="1" applyBorder="1" applyAlignment="1" applyProtection="1">
      <alignment vertical="center" shrinkToFit="1"/>
      <protection locked="0"/>
    </xf>
    <xf numFmtId="0" fontId="9" fillId="0" borderId="33" xfId="0" applyFont="1" applyFill="1" applyBorder="1" applyAlignment="1" applyProtection="1">
      <alignment vertical="center" shrinkToFit="1"/>
      <protection locked="0"/>
    </xf>
    <xf numFmtId="0" fontId="26" fillId="0" borderId="0" xfId="0" applyFont="1" applyFill="1" applyBorder="1" applyAlignment="1" applyProtection="1">
      <alignment vertical="center" wrapText="1"/>
      <protection locked="0"/>
    </xf>
    <xf numFmtId="0" fontId="2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7" fillId="11" borderId="18" xfId="0" applyFont="1" applyFill="1" applyBorder="1" applyAlignment="1">
      <alignment horizontal="center" vertical="center"/>
    </xf>
    <xf numFmtId="0" fontId="41" fillId="17" borderId="0" xfId="0" applyNumberFormat="1" applyFont="1" applyFill="1" applyAlignment="1" applyProtection="1">
      <alignment horizontal="right" vertical="center"/>
      <protection locked="0"/>
    </xf>
    <xf numFmtId="20" fontId="88" fillId="0" borderId="13" xfId="0" applyNumberFormat="1" applyFont="1" applyFill="1" applyBorder="1" applyAlignment="1">
      <alignment horizontal="center" vertical="center"/>
    </xf>
    <xf numFmtId="20" fontId="88" fillId="0" borderId="14" xfId="0" applyNumberFormat="1" applyFont="1" applyFill="1" applyBorder="1" applyAlignment="1">
      <alignment horizontal="center" vertical="center"/>
    </xf>
    <xf numFmtId="0" fontId="7" fillId="0" borderId="0" xfId="0" applyNumberFormat="1" applyFont="1" applyBorder="1" applyAlignment="1" applyProtection="1">
      <alignment vertical="center" shrinkToFit="1"/>
      <protection locked="0"/>
    </xf>
  </cellXfs>
  <cellStyles count="3">
    <cellStyle name="Hyperlink" xfId="1" builtinId="8"/>
    <cellStyle name="Normal" xfId="0" builtinId="0"/>
    <cellStyle name="Percent" xfId="2" builtinId="5"/>
  </cellStyles>
  <dxfs count="113"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</dxf>
    <dxf>
      <font>
        <color theme="5" tint="-0.499984740745262"/>
      </font>
    </dxf>
    <dxf>
      <font>
        <color theme="7" tint="-0.499984740745262"/>
      </font>
    </dxf>
    <dxf>
      <font>
        <color theme="9" tint="-0.499984740745262"/>
      </font>
    </dxf>
    <dxf>
      <font>
        <color rgb="FF0070C0"/>
      </font>
    </dxf>
    <dxf>
      <font>
        <color rgb="FF7030A0"/>
      </font>
    </dxf>
    <dxf>
      <font>
        <color theme="5" tint="-0.499984740745262"/>
      </font>
    </dxf>
    <dxf>
      <font>
        <color theme="7" tint="-0.499984740745262"/>
      </font>
    </dxf>
    <dxf>
      <font>
        <color theme="9" tint="-0.499984740745262"/>
      </font>
    </dxf>
    <dxf>
      <font>
        <color rgb="FF0070C0"/>
      </font>
    </dxf>
    <dxf>
      <font>
        <color rgb="FF7030A0"/>
      </font>
    </dxf>
    <dxf>
      <fill>
        <patternFill>
          <bgColor theme="8" tint="0.79998168889431442"/>
        </patternFill>
      </fill>
    </dxf>
    <dxf>
      <font>
        <color rgb="FFC00000"/>
      </font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ont>
        <b/>
        <i/>
      </font>
    </dxf>
    <dxf>
      <font>
        <strike val="0"/>
        <color rgb="FFC00000"/>
      </font>
    </dxf>
    <dxf>
      <font>
        <color rgb="FF0070C0"/>
      </font>
    </dxf>
    <dxf>
      <font>
        <color theme="9" tint="-0.499984740745262"/>
      </font>
    </dxf>
    <dxf>
      <fill>
        <patternFill>
          <bgColor theme="8" tint="0.79998168889431442"/>
        </patternFill>
      </fill>
    </dxf>
    <dxf>
      <font>
        <color rgb="FF008000"/>
      </font>
    </dxf>
    <dxf>
      <font>
        <color rgb="FF33CC33"/>
      </font>
    </dxf>
    <dxf>
      <font>
        <color theme="0"/>
      </font>
    </dxf>
    <dxf>
      <fill>
        <patternFill>
          <bgColor theme="8" tint="0.79998168889431442"/>
        </patternFill>
      </fill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9" tint="-0.499984740745262"/>
      </font>
    </dxf>
    <dxf>
      <font>
        <color theme="5" tint="-0.24994659260841701"/>
      </font>
    </dxf>
    <dxf>
      <font>
        <color rgb="FF7030A0"/>
      </font>
    </dxf>
    <dxf>
      <fill>
        <patternFill>
          <bgColor theme="4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9" tint="-0.499984740745262"/>
      </font>
    </dxf>
    <dxf>
      <font>
        <color theme="5" tint="-0.24994659260841701"/>
      </font>
    </dxf>
    <dxf>
      <font>
        <color rgb="FF7030A0"/>
      </font>
    </dxf>
    <dxf>
      <font>
        <color rgb="FF0070C0"/>
      </font>
    </dxf>
    <dxf>
      <font>
        <color rgb="FF00B050"/>
      </font>
    </dxf>
    <dxf>
      <font>
        <color theme="7" tint="-0.24994659260841701"/>
      </font>
    </dxf>
    <dxf>
      <font>
        <color rgb="FFFF0000"/>
      </font>
    </dxf>
    <dxf>
      <font>
        <color rgb="FF0070C0"/>
      </font>
    </dxf>
    <dxf>
      <font>
        <color rgb="FF00B050"/>
      </font>
    </dxf>
    <dxf>
      <font>
        <color theme="7" tint="-0.24994659260841701"/>
      </font>
    </dxf>
    <dxf>
      <font>
        <color rgb="FFFF0000"/>
      </font>
    </dxf>
    <dxf>
      <font>
        <color rgb="FF0070C0"/>
      </font>
    </dxf>
    <dxf>
      <font>
        <color rgb="FF00B050"/>
      </font>
    </dxf>
    <dxf>
      <font>
        <color theme="7" tint="-0.24994659260841701"/>
      </font>
    </dxf>
    <dxf>
      <font>
        <color rgb="FFFF0000"/>
      </font>
    </dxf>
    <dxf>
      <font>
        <color rgb="FF0070C0"/>
      </font>
    </dxf>
    <dxf>
      <font>
        <color rgb="FF00B050"/>
      </font>
    </dxf>
    <dxf>
      <font>
        <color theme="7" tint="-0.24994659260841701"/>
      </font>
    </dxf>
    <dxf>
      <font>
        <color rgb="FFFF0000"/>
      </font>
    </dxf>
    <dxf>
      <font>
        <color rgb="FF0070C0"/>
      </font>
    </dxf>
    <dxf>
      <font>
        <color rgb="FF00B050"/>
      </font>
    </dxf>
    <dxf>
      <font>
        <color theme="7" tint="-0.24994659260841701"/>
      </font>
    </dxf>
    <dxf>
      <font>
        <color rgb="FFFF0000"/>
      </font>
    </dxf>
    <dxf>
      <font>
        <color rgb="FF0070C0"/>
      </font>
    </dxf>
    <dxf>
      <font>
        <color rgb="FF00B050"/>
      </font>
    </dxf>
    <dxf>
      <font>
        <color theme="7" tint="-0.24994659260841701"/>
      </font>
    </dxf>
    <dxf>
      <font>
        <color rgb="FFFF0000"/>
      </font>
    </dxf>
    <dxf>
      <font>
        <color rgb="FF00B050"/>
      </font>
    </dxf>
    <dxf>
      <font>
        <color theme="7" tint="-0.24994659260841701"/>
      </font>
    </dxf>
    <dxf>
      <font>
        <color rgb="FFFF0000"/>
      </font>
    </dxf>
    <dxf>
      <font>
        <color rgb="FF00B050"/>
      </font>
    </dxf>
    <dxf>
      <font>
        <color theme="7" tint="-0.24994659260841701"/>
      </font>
    </dxf>
    <dxf>
      <font>
        <color rgb="FFFF0000"/>
      </font>
    </dxf>
    <dxf>
      <font>
        <color rgb="FF00B050"/>
      </font>
    </dxf>
    <dxf>
      <font>
        <color theme="7" tint="-0.24994659260841701"/>
      </font>
    </dxf>
    <dxf>
      <font>
        <color rgb="FFFF0000"/>
      </font>
    </dxf>
    <dxf>
      <font>
        <color rgb="FF00B050"/>
      </font>
    </dxf>
    <dxf>
      <font>
        <color theme="7" tint="-0.24994659260841701"/>
      </font>
    </dxf>
    <dxf>
      <font>
        <color rgb="FFFF0000"/>
      </font>
    </dxf>
    <dxf>
      <font>
        <color rgb="FF00B050"/>
      </font>
    </dxf>
    <dxf>
      <font>
        <color theme="7" tint="-0.24994659260841701"/>
      </font>
    </dxf>
    <dxf>
      <font>
        <color rgb="FFFF0000"/>
      </font>
    </dxf>
    <dxf>
      <font>
        <color rgb="FF0070C0"/>
      </font>
    </dxf>
    <dxf>
      <font>
        <color rgb="FF00B050"/>
      </font>
    </dxf>
    <dxf>
      <font>
        <color theme="7" tint="-0.24994659260841701"/>
      </font>
    </dxf>
    <dxf>
      <font>
        <color rgb="FFFF0000"/>
      </font>
    </dxf>
    <dxf>
      <fill>
        <patternFill>
          <bgColor theme="8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8" tint="0.59996337778862885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8" tint="0.59996337778862885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8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theme="0" tint="-0.14996795556505021"/>
        </patternFill>
      </fill>
    </dxf>
    <dxf>
      <fill>
        <patternFill>
          <bgColor theme="8" tint="0.79998168889431442"/>
        </patternFill>
      </fill>
    </dxf>
    <dxf>
      <fill>
        <patternFill>
          <fgColor indexed="64"/>
          <bgColor theme="7" tint="0.79995117038483843"/>
        </patternFill>
      </fill>
    </dxf>
    <dxf>
      <fill>
        <patternFill>
          <bgColor theme="8" tint="0.79998168889431442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ndara"/>
        <family val="2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ndara"/>
        <family val="2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ndara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general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ndara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protection locked="1" hidden="0"/>
    </dxf>
    <dxf>
      <fill>
        <patternFill patternType="solid">
          <fgColor indexed="64"/>
          <bgColor theme="8" tint="0.79998168889431442"/>
        </patternFill>
      </fill>
      <alignment horizontal="general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ndara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ndara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rgb="FF002060"/>
        </patternFill>
      </fill>
    </dxf>
  </dxfs>
  <tableStyles count="1" defaultTableStyle="MyStyle" defaultPivotStyle="PivotStyleLight16">
    <tableStyle name="MyStyle" pivot="0" count="2">
      <tableStyleElement type="headerRow" dxfId="112"/>
      <tableStyleElement type="secondRowStripe" dxfId="111"/>
    </tableStyle>
  </tableStyles>
  <colors>
    <mruColors>
      <color rgb="FFCCCCFF"/>
      <color rgb="FFFFCCFF"/>
      <color rgb="FF002D9B"/>
      <color rgb="FFFF99FF"/>
      <color rgb="FF9966FF"/>
      <color rgb="FF9933FF"/>
      <color rgb="FF33CC33"/>
      <color rgb="FFFFF9E7"/>
      <color rgb="FF00800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www.bing.com/images/search?view=detailV2&amp;ccid=NNLIZYbm&amp;id=0189AEAEC491F5AEA8C4FC379FFD2D23067D6A19&amp;thid=OIP.NNLIZYbmtBgVoPImNgfq7gHaJo&amp;mediaurl=http://img07.deviantart.net/13ac/i/2015/101/6/2/ganon_oot_by_dimension_dino-d8pcakb.png&amp;exph=1332&amp;expw=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https://www.bing.com/images/search?view=detailV2&amp;ccid=86OV7M0H&amp;id=65D7D8C6A87AB1D2812C660944A56265BF8B70DB&amp;thid=OIP.86OV7M0HmlW3-RVBiaqa8AHaJU&amp;mediaurl=http://2.bp.blogspot.com/-2bOMlw3RNT4/ULRGVP15OaI/AAAAAAAAALk/28piqon6FUc/s1600/Ganon_Ocarina%2bof%2bTi" TargetMode="Externa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gi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66675</xdr:rowOff>
        </xdr:from>
        <xdr:to>
          <xdr:col>5</xdr:col>
          <xdr:colOff>571500</xdr:colOff>
          <xdr:row>7</xdr:row>
          <xdr:rowOff>333375</xdr:rowOff>
        </xdr:to>
        <xdr:sp macro="" textlink="">
          <xdr:nvSpPr>
            <xdr:cNvPr id="11293" name="ContactsBox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0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762000</xdr:colOff>
      <xdr:row>3</xdr:row>
      <xdr:rowOff>9525</xdr:rowOff>
    </xdr:from>
    <xdr:to>
      <xdr:col>5</xdr:col>
      <xdr:colOff>4238625</xdr:colOff>
      <xdr:row>39</xdr:row>
      <xdr:rowOff>76200</xdr:rowOff>
    </xdr:to>
    <xdr:pic>
      <xdr:nvPicPr>
        <xdr:cNvPr id="2" name="Picture 1" descr="See the source imag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704975"/>
          <a:ext cx="9153525" cy="6924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0</xdr:colOff>
      <xdr:row>15</xdr:row>
      <xdr:rowOff>0</xdr:rowOff>
    </xdr:from>
    <xdr:to>
      <xdr:col>18</xdr:col>
      <xdr:colOff>655321</xdr:colOff>
      <xdr:row>21</xdr:row>
      <xdr:rowOff>38101</xdr:rowOff>
    </xdr:to>
    <xdr:pic macro="[0]!PresentationModeOff"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50" y="2943225"/>
          <a:ext cx="1264921" cy="1219201"/>
        </a:xfrm>
        <a:prstGeom prst="rect">
          <a:avLst/>
        </a:prstGeom>
      </xdr:spPr>
    </xdr:pic>
    <xdr:clientData/>
  </xdr:twoCellAnchor>
  <xdr:twoCellAnchor editAs="absolute">
    <xdr:from>
      <xdr:col>14</xdr:col>
      <xdr:colOff>0</xdr:colOff>
      <xdr:row>15</xdr:row>
      <xdr:rowOff>0</xdr:rowOff>
    </xdr:from>
    <xdr:to>
      <xdr:col>15</xdr:col>
      <xdr:colOff>533400</xdr:colOff>
      <xdr:row>21</xdr:row>
      <xdr:rowOff>28575</xdr:rowOff>
    </xdr:to>
    <xdr:pic macro="[0]!PresentationModeOn"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72475" y="2943225"/>
          <a:ext cx="1209675" cy="1209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619125</xdr:colOff>
      <xdr:row>17</xdr:row>
      <xdr:rowOff>0</xdr:rowOff>
    </xdr:from>
    <xdr:to>
      <xdr:col>9</xdr:col>
      <xdr:colOff>153</xdr:colOff>
      <xdr:row>26</xdr:row>
      <xdr:rowOff>181263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0" y="3286125"/>
          <a:ext cx="1095528" cy="2067213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333375</xdr:colOff>
      <xdr:row>10</xdr:row>
      <xdr:rowOff>228600</xdr:rowOff>
    </xdr:from>
    <xdr:to>
      <xdr:col>8</xdr:col>
      <xdr:colOff>352614</xdr:colOff>
      <xdr:row>22</xdr:row>
      <xdr:rowOff>276471</xdr:rowOff>
    </xdr:to>
    <xdr:pic>
      <xdr:nvPicPr>
        <xdr:cNvPr id="2" name="Picture 1">
          <a:hlinkClick xmlns:r="http://schemas.openxmlformats.org/officeDocument/2006/relationships" r:id="rId1" tooltip="GanonOOT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05250" y="2895600"/>
          <a:ext cx="1352739" cy="176237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12</xdr:row>
      <xdr:rowOff>95250</xdr:rowOff>
    </xdr:from>
    <xdr:to>
      <xdr:col>7</xdr:col>
      <xdr:colOff>828890</xdr:colOff>
      <xdr:row>34</xdr:row>
      <xdr:rowOff>9525</xdr:rowOff>
    </xdr:to>
    <xdr:pic>
      <xdr:nvPicPr>
        <xdr:cNvPr id="3" name="Picture 2">
          <a:hlinkClick xmlns:r="http://schemas.openxmlformats.org/officeDocument/2006/relationships" r:id="rId1" tooltip="GanonOOT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81400" y="2457450"/>
          <a:ext cx="1543265" cy="19621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57150</xdr:colOff>
      <xdr:row>33</xdr:row>
      <xdr:rowOff>28575</xdr:rowOff>
    </xdr:from>
    <xdr:to>
      <xdr:col>48</xdr:col>
      <xdr:colOff>0</xdr:colOff>
      <xdr:row>35</xdr:row>
      <xdr:rowOff>161925</xdr:rowOff>
    </xdr:to>
    <xdr:pic macro="[0]!MatrixNumberRain">
      <xdr:nvPicPr>
        <xdr:cNvPr id="6" name="Graphic 5" descr="Power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05775" y="6924675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123825</xdr:colOff>
      <xdr:row>38</xdr:row>
      <xdr:rowOff>0</xdr:rowOff>
    </xdr:from>
    <xdr:to>
      <xdr:col>10</xdr:col>
      <xdr:colOff>466725</xdr:colOff>
      <xdr:row>40</xdr:row>
      <xdr:rowOff>76200</xdr:rowOff>
    </xdr:to>
    <xdr:pic macro="[0]!Sheet8.Dinner_Click">
      <xdr:nvPicPr>
        <xdr:cNvPr id="11" name="KnifeFork" descr="Fork and knife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534275" y="15363825"/>
          <a:ext cx="914400" cy="914400"/>
        </a:xfrm>
        <a:prstGeom prst="rect">
          <a:avLst/>
        </a:prstGeom>
        <a:effectLst>
          <a:glow rad="63500">
            <a:schemeClr val="bg1">
              <a:lumMod val="85000"/>
              <a:alpha val="40000"/>
            </a:schemeClr>
          </a:glow>
          <a:outerShdw blurRad="50800" dist="635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170</xdr:row>
      <xdr:rowOff>0</xdr:rowOff>
    </xdr:from>
    <xdr:to>
      <xdr:col>1</xdr:col>
      <xdr:colOff>9525</xdr:colOff>
      <xdr:row>170</xdr:row>
      <xdr:rowOff>9525</xdr:rowOff>
    </xdr:to>
    <xdr:pic>
      <xdr:nvPicPr>
        <xdr:cNvPr id="2" name="Picture 1" descr="https://ams-usadmm.dotomi.com/event/ad/lifecycle/current?dtmid=120887541954666392&amp;ms=11&amp;comId=62270&amp;pid=243&amp;pnid=243&amp;tid=2315489&amp;msgCampId=11045202&amp;trid=847804618667926586&amp;bidServerId=8478&amp;supplyType=1&amp;is_secure=0&amp;rt=1&amp;parentMsgId=11045202&amp;ptid=734017&amp;iblob=CLrIjPXwuYDiCxD3uubK4ywaHmh0dHA6Ly90cmlidW5lc2FuZHRyaXVtcGhzLm9yZyIFNTgzMjgwAHgAggENODUuMTE1LjU0LjIwMqABAKoBBDE4ODmyAQdJQUIyNS0xsgEESUFCNbgBAcABAMgB____________AdABAOABgL6SAeABoMuYAeABoMIe4AGI05gB6AHYxwPzAQoCR0ISA0dCUhj___________8BIgNMTkQo____________ATIGTE9ORE9OOP___________wFAAEi8tTJQvLUyWghFQzJWIDVBQWAAbcUPTkJ1MVy9vXoURk9SQ0VQT0lOVCBDTE9VRCBMVESSAQlCUk9BREJBTkT0AYgC____________AZAC8wGYAgCgAv___________wGoAuORIrACAcACAMoCJDgwNjk3NzQyOXwxOTk1ODI1MDc0fDB8MHw0MTY1MTk1NzV8MNACAdgCAOACAOgCBfkCUFP4OOSRoD-BA5XUCWgi7O8_iQMjumddo2XkP5EDMzMzMzMz4z-ZA6l_ZA0VH9k_oQMwyV50mB7bPqkDAAAAAAAA8D-wAwC4A____________wHJAwAAAAAAAPC_0QMAAAAAAADwv9kDAAAAAAAA8L_hAwAAAAAAAPC_6QMAAAAAAADwv_IDA1VTRPkDAAAAAAAA8L-BBAAAAAAAAPA_iQQAAAAAAADwP5EEZmZmZmZm5j-ZBAAAAAAAAPC_oAT___________8BqAT___________8BsAT___________8BuQQAAAAAAADwv8EEAAAAAAAA8L_IBP___________wHQBP___________wHYBP___________wHpBAAAAAAAAAAA8QQAAAAAAAAAAPgEAIIFCVdpbmRvd3MgN4gFAA&amp;etype=9999&amp;edtl=14.0.10,0,458f,243,58328,1889,243,1,1,ams,2315489,11045202,11,300,250,0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03488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3</xdr:row>
          <xdr:rowOff>180975</xdr:rowOff>
        </xdr:from>
        <xdr:to>
          <xdr:col>10</xdr:col>
          <xdr:colOff>314325</xdr:colOff>
          <xdr:row>9</xdr:row>
          <xdr:rowOff>152400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E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inboundCallsContact1" displayName="inboundCallsContact1" ref="Q3:Q7" totalsRowShown="0" headerRowDxfId="110">
  <autoFilter ref="Q3:Q7"/>
  <tableColumns count="1">
    <tableColumn id="1" name="Contact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inboundCallsContact2" displayName="inboundCallsContact2" ref="Q9:Q10" totalsRowShown="0" headerRowDxfId="109" dataDxfId="108" dataCellStyle="Hyperlink">
  <autoFilter ref="Q9:Q10"/>
  <tableColumns count="1">
    <tableColumn id="1" name="GE" dataDxfId="107" dataCellStyle="Hyperlink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inboundCallsContact3" displayName="inboundCallsContact3" ref="Q12:Q16" totalsRowShown="0" headerRowDxfId="106">
  <autoFilter ref="Q12:Q16"/>
  <tableColumns count="1">
    <tableColumn id="1" name="Alpha Credit Solutions 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inboundCallsCompanies" displayName="inboundCallsCompanies" ref="O3:O9" totalsRowShown="0" headerRowDxfId="105" dataDxfId="104">
  <autoFilter ref="O3:O9"/>
  <tableColumns count="1">
    <tableColumn id="1" name="Co." dataDxfId="10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B2:E74" totalsRowShown="0">
  <autoFilter ref="B2:E74"/>
  <tableColumns count="4">
    <tableColumn id="1" name="#" dataDxfId="102">
      <calculatedColumnFormula xml:space="preserve"> IF( NOT( ISBLANK( $C3)), SUBTOTAL(3, C$3:$C3), "")</calculatedColumnFormula>
    </tableColumn>
    <tableColumn id="2" name="Course" dataDxfId="101"/>
    <tableColumn id="3" name="Area" dataDxfId="100"/>
    <tableColumn id="4" name="Tutor" dataDxfId="99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8" name="RomanTable" displayName="RomanTable" ref="B2:H196" totalsRowShown="0" headerRowDxfId="98" dataDxfId="97">
  <autoFilter ref="B2:H196"/>
  <tableColumns count="7">
    <tableColumn id="1" name="The Definitive List of all 123 (Officially Recognised) Eastern Roman Emperors" dataDxfId="96" dataCellStyle="Hyperlink"/>
    <tableColumn id="2" name="Name" dataDxfId="95">
      <calculatedColumnFormula>IF(H3="LINK",IFERROR(LEFT(B3,FIND("(",B3)-2),IFERROR(LEFT(B3,FIND("""",B3)-2),B3)),"")</calculatedColumnFormula>
    </tableColumn>
    <tableColumn id="3" name="Description" dataDxfId="94">
      <calculatedColumnFormula>IF(H3="LINK",IFERROR(MID(B3,FIND("(",B3),99),IFERROR(MID(B3,FIND("""",B3),99),"")),"")</calculatedColumnFormula>
    </tableColumn>
    <tableColumn id="4" name="Damnatio Memoriae" dataDxfId="93">
      <calculatedColumnFormula>IF(ISNA(MATCH('Roman Emperors'!C3,'Damnatio Memoriae'!A:A,0)),"",E$2)</calculatedColumnFormula>
    </tableColumn>
    <tableColumn id="5" name="Bing" dataDxfId="92" dataCellStyle="Hyperlink">
      <calculatedColumnFormula>IF(H3="LINK",HYPERLINK("https://www.bing.com/search?q=" &amp;C3, "Bing"),"")</calculatedColumnFormula>
    </tableColumn>
    <tableColumn id="6" name="Google" dataDxfId="91" dataCellStyle="Hyperlink">
      <calculatedColumnFormula>IF(H3="LINK",HYPERLINK("https://www.google.co.uk/search?q=" &amp;C3, "Google"),"")</calculatedColumnFormula>
    </tableColumn>
    <tableColumn id="7" name="Column1" dataDxfId="90">
      <calculatedColumnFormula>IF(IsHyperlink(B3),"LINK","NO LINK")</calculatedColumnFormula>
    </tableColumn>
  </tableColumns>
  <tableStyleInfo name="My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printerSettings" Target="../printerSettings/printerSettings1.bin"/><Relationship Id="rId7" Type="http://schemas.openxmlformats.org/officeDocument/2006/relationships/control" Target="../activeX/activeX1.xml"/><Relationship Id="rId12" Type="http://schemas.openxmlformats.org/officeDocument/2006/relationships/table" Target="../tables/table4.xml"/><Relationship Id="rId2" Type="http://schemas.openxmlformats.org/officeDocument/2006/relationships/hyperlink" Target="mailto:Peter.Morgan@targetgroup.com" TargetMode="External"/><Relationship Id="rId1" Type="http://schemas.openxmlformats.org/officeDocument/2006/relationships/hyperlink" Target="mailto:Sarah.Hockin@targetgroup.com" TargetMode="External"/><Relationship Id="rId6" Type="http://schemas.openxmlformats.org/officeDocument/2006/relationships/image" Target="../media/image1.png"/><Relationship Id="rId11" Type="http://schemas.openxmlformats.org/officeDocument/2006/relationships/table" Target="../tables/table3.xml"/><Relationship Id="rId5" Type="http://schemas.openxmlformats.org/officeDocument/2006/relationships/vmlDrawing" Target="../drawings/vmlDrawing1.vml"/><Relationship Id="rId10" Type="http://schemas.openxmlformats.org/officeDocument/2006/relationships/table" Target="../tables/table2.xml"/><Relationship Id="rId4" Type="http://schemas.openxmlformats.org/officeDocument/2006/relationships/drawing" Target="../drawings/drawing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dmcritchie.mvps.org/excel/colors.htm" TargetMode="External"/><Relationship Id="rId7" Type="http://schemas.openxmlformats.org/officeDocument/2006/relationships/image" Target="../media/image4.png"/><Relationship Id="rId2" Type="http://schemas.openxmlformats.org/officeDocument/2006/relationships/hyperlink" Target="http://www.cpearson.com/excel/overtime.htm" TargetMode="External"/><Relationship Id="rId1" Type="http://schemas.openxmlformats.org/officeDocument/2006/relationships/hyperlink" Target="https://www.ablebits.com/office-addins-blog/2015/01/14/calculate-percentage-excel-formula/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ablebits.com/office-addins-blog/2017/04/12/add-subtract-time-excel-over-24-hours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dx.org/course/cybersecurity-risk-management-ritx-cyber503x-3" TargetMode="External"/><Relationship Id="rId18" Type="http://schemas.openxmlformats.org/officeDocument/2006/relationships/hyperlink" Target="https://www.edx.org/course/enterprise-security-hands-on-lab" TargetMode="External"/><Relationship Id="rId26" Type="http://schemas.openxmlformats.org/officeDocument/2006/relationships/hyperlink" Target="https://www.edx.org/course/aws-developer-building-on-aws" TargetMode="External"/><Relationship Id="rId39" Type="http://schemas.openxmlformats.org/officeDocument/2006/relationships/hyperlink" Target="https://www.edx.org/course/computer-graphics" TargetMode="External"/><Relationship Id="rId21" Type="http://schemas.openxmlformats.org/officeDocument/2006/relationships/hyperlink" Target="https://www.edx.org/course/freedom-expression-age-globalization-columbiax-foe1x" TargetMode="External"/><Relationship Id="rId34" Type="http://schemas.openxmlformats.org/officeDocument/2006/relationships/hyperlink" Target="https://www.edx.org/course/advanced-angular-0" TargetMode="External"/><Relationship Id="rId42" Type="http://schemas.openxmlformats.org/officeDocument/2006/relationships/hyperlink" Target="https://www.edx.org/course/introduction-to-cybersecurity" TargetMode="External"/><Relationship Id="rId47" Type="http://schemas.openxmlformats.org/officeDocument/2006/relationships/hyperlink" Target="https://www.edx.org/microsoft-professional-program-devops" TargetMode="External"/><Relationship Id="rId50" Type="http://schemas.openxmlformats.org/officeDocument/2006/relationships/hyperlink" Target="https://www.edx.org/course/speech-recognition-systems-0" TargetMode="External"/><Relationship Id="rId55" Type="http://schemas.openxmlformats.org/officeDocument/2006/relationships/hyperlink" Target="https://www.edx.org/course/introduction-to-nodejs-0" TargetMode="External"/><Relationship Id="rId63" Type="http://schemas.openxmlformats.org/officeDocument/2006/relationships/table" Target="../tables/table5.xml"/><Relationship Id="rId7" Type="http://schemas.openxmlformats.org/officeDocument/2006/relationships/hyperlink" Target="https://www.edx.org/course/database-infrastructure-fundamentals" TargetMode="External"/><Relationship Id="rId2" Type="http://schemas.openxmlformats.org/officeDocument/2006/relationships/hyperlink" Target="https://www.edx.org/course/it-support-cloud-fundamentals-0" TargetMode="External"/><Relationship Id="rId16" Type="http://schemas.openxmlformats.org/officeDocument/2006/relationships/hyperlink" Target="https://www.edx.org/course/web-security-fundamentals-kuleuvenx-websecx" TargetMode="External"/><Relationship Id="rId29" Type="http://schemas.openxmlformats.org/officeDocument/2006/relationships/hyperlink" Target="https://www.edx.org/professional-certificate/front-end-web-developer-9" TargetMode="External"/><Relationship Id="rId11" Type="http://schemas.openxmlformats.org/officeDocument/2006/relationships/hyperlink" Target="https://www.edx.org/course/developing-planet-scale-applications-in-azure-cosmos-db-0" TargetMode="External"/><Relationship Id="rId24" Type="http://schemas.openxmlformats.org/officeDocument/2006/relationships/hyperlink" Target="https://www.edx.org/course/developing-dynamic-web-applications-using-angular-0" TargetMode="External"/><Relationship Id="rId32" Type="http://schemas.openxmlformats.org/officeDocument/2006/relationships/hyperlink" Target="https://www.edx.org/microsoft-professional-program-entry-level-software" TargetMode="External"/><Relationship Id="rId37" Type="http://schemas.openxmlformats.org/officeDocument/2006/relationships/hyperlink" Target="https://www.edx.org/course/authentication-and-authorization-using-nodejs" TargetMode="External"/><Relationship Id="rId40" Type="http://schemas.openxmlformats.org/officeDocument/2006/relationships/hyperlink" Target="https://www.edx.org/course/building-a-cybersecurity-toolkit" TargetMode="External"/><Relationship Id="rId45" Type="http://schemas.openxmlformats.org/officeDocument/2006/relationships/hyperlink" Target="https://www.edx.org/course/it-support-hardware-essentials-0" TargetMode="External"/><Relationship Id="rId53" Type="http://schemas.openxmlformats.org/officeDocument/2006/relationships/hyperlink" Target="https://www.edx.org/course/the-building-blocks-of-a-quantum-computer-part-1" TargetMode="External"/><Relationship Id="rId58" Type="http://schemas.openxmlformats.org/officeDocument/2006/relationships/hyperlink" Target="https://www.edx.org/course/essential-statistics-data-analysis-excel" TargetMode="External"/><Relationship Id="rId5" Type="http://schemas.openxmlformats.org/officeDocument/2006/relationships/hyperlink" Target="https://www.edx.org/course/windows-server-2016-securing-identities-and-information-0" TargetMode="External"/><Relationship Id="rId61" Type="http://schemas.openxmlformats.org/officeDocument/2006/relationships/hyperlink" Target="https://www.edx.org/course/object-oriented-programming" TargetMode="External"/><Relationship Id="rId19" Type="http://schemas.openxmlformats.org/officeDocument/2006/relationships/hyperlink" Target="https://www.edx.org/course/cyber-security-basics-a-hands-on-approach" TargetMode="External"/><Relationship Id="rId14" Type="http://schemas.openxmlformats.org/officeDocument/2006/relationships/hyperlink" Target="https://www.edx.org/course/4g-network-essentials-0" TargetMode="External"/><Relationship Id="rId22" Type="http://schemas.openxmlformats.org/officeDocument/2006/relationships/hyperlink" Target="https://www.edx.org/course/digital-networks-essentials-imtx-net01x" TargetMode="External"/><Relationship Id="rId27" Type="http://schemas.openxmlformats.org/officeDocument/2006/relationships/hyperlink" Target="https://www.edx.org/course/programming-web-javascript-pennx-sd4x" TargetMode="External"/><Relationship Id="rId30" Type="http://schemas.openxmlformats.org/officeDocument/2006/relationships/hyperlink" Target="https://www.edx.org/course/cs50s-mobile-app-development-with-react-native" TargetMode="External"/><Relationship Id="rId35" Type="http://schemas.openxmlformats.org/officeDocument/2006/relationships/hyperlink" Target="https://www.edx.org/course/make-your-own-app" TargetMode="External"/><Relationship Id="rId43" Type="http://schemas.openxmlformats.org/officeDocument/2006/relationships/hyperlink" Target="https://www.edx.org/course/developing-a-tabular-data-model-0" TargetMode="External"/><Relationship Id="rId48" Type="http://schemas.openxmlformats.org/officeDocument/2006/relationships/hyperlink" Target="https://www.edx.org/course/introduction-to-c" TargetMode="External"/><Relationship Id="rId56" Type="http://schemas.openxmlformats.org/officeDocument/2006/relationships/hyperlink" Target="https://www.edx.org/course/introduction-to-design-thinking-0" TargetMode="External"/><Relationship Id="rId8" Type="http://schemas.openxmlformats.org/officeDocument/2006/relationships/hyperlink" Target="https://www.edx.org/course/data-cleansing-with-data-quality-services-dqs-0" TargetMode="External"/><Relationship Id="rId51" Type="http://schemas.openxmlformats.org/officeDocument/2006/relationships/hyperlink" Target="https://www.edx.org/course/learn-to-program-in-java-0" TargetMode="External"/><Relationship Id="rId3" Type="http://schemas.openxmlformats.org/officeDocument/2006/relationships/hyperlink" Target="https://www.edx.org/course/securing-data-azure-sql-server" TargetMode="External"/><Relationship Id="rId12" Type="http://schemas.openxmlformats.org/officeDocument/2006/relationships/hyperlink" Target="https://www.edx.org/course/energy-and-development" TargetMode="External"/><Relationship Id="rId17" Type="http://schemas.openxmlformats.org/officeDocument/2006/relationships/hyperlink" Target="https://www.edx.org/course/cyber-security-economics-delftx-secon101x-0" TargetMode="External"/><Relationship Id="rId25" Type="http://schemas.openxmlformats.org/officeDocument/2006/relationships/hyperlink" Target="https://www.edx.org/course/aws-developer-deploying-on-aws" TargetMode="External"/><Relationship Id="rId33" Type="http://schemas.openxmlformats.org/officeDocument/2006/relationships/hyperlink" Target="https://www.edx.org/course/introduction-to-bootstrap-a-tutorial-0" TargetMode="External"/><Relationship Id="rId38" Type="http://schemas.openxmlformats.org/officeDocument/2006/relationships/hyperlink" Target="https://www.edx.org/course/computing-art-magic-science-ethx-cams-2x" TargetMode="External"/><Relationship Id="rId46" Type="http://schemas.openxmlformats.org/officeDocument/2006/relationships/hyperlink" Target="https://www.edx.org/course/it-support-networking-essentials-0" TargetMode="External"/><Relationship Id="rId59" Type="http://schemas.openxmlformats.org/officeDocument/2006/relationships/hyperlink" Target="https://www.edx.org/course/it-fundamentals-business-professionals-upvalenciax-isc101-2x" TargetMode="External"/><Relationship Id="rId20" Type="http://schemas.openxmlformats.org/officeDocument/2006/relationships/hyperlink" Target="https://www.edx.org/course/how-to-win-coding-competitions-secrets-of-champions" TargetMode="External"/><Relationship Id="rId41" Type="http://schemas.openxmlformats.org/officeDocument/2006/relationships/hyperlink" Target="https://www.edx.org/course/introduction-mobile-application-hkustx-comp107x-7" TargetMode="External"/><Relationship Id="rId54" Type="http://schemas.openxmlformats.org/officeDocument/2006/relationships/hyperlink" Target="https://www.edx.org/course/graph-algorithms-uc-san-diegox-algs202x" TargetMode="External"/><Relationship Id="rId62" Type="http://schemas.openxmlformats.org/officeDocument/2006/relationships/hyperlink" Target="https://www.edx.org/professional-certificate/microsoft-introduction-to-code-solutions" TargetMode="External"/><Relationship Id="rId1" Type="http://schemas.openxmlformats.org/officeDocument/2006/relationships/hyperlink" Target="https://www.edx.org/course/enterprise-security-fundamentals" TargetMode="External"/><Relationship Id="rId6" Type="http://schemas.openxmlformats.org/officeDocument/2006/relationships/hyperlink" Target="https://www.edx.org/course/cybersecurity-the-cisos-view" TargetMode="External"/><Relationship Id="rId15" Type="http://schemas.openxmlformats.org/officeDocument/2006/relationships/hyperlink" Target="https://www.edx.org/course/cybersecurity-privacy-iot-curtinx-iot5x" TargetMode="External"/><Relationship Id="rId23" Type="http://schemas.openxmlformats.org/officeDocument/2006/relationships/hyperlink" Target="https://www.edx.org/course/aws-developer-optimizing-on-aws" TargetMode="External"/><Relationship Id="rId28" Type="http://schemas.openxmlformats.org/officeDocument/2006/relationships/hyperlink" Target="https://www.edx.org/microsoft-professional-program-front-end-development" TargetMode="External"/><Relationship Id="rId36" Type="http://schemas.openxmlformats.org/officeDocument/2006/relationships/hyperlink" Target="https://www.edx.org/course/web-app-development-with-the-power-of-nodejs" TargetMode="External"/><Relationship Id="rId49" Type="http://schemas.openxmlformats.org/officeDocument/2006/relationships/hyperlink" Target="https://www.edx.org/course/writing-professional-code-0" TargetMode="External"/><Relationship Id="rId57" Type="http://schemas.openxmlformats.org/officeDocument/2006/relationships/hyperlink" Target="https://www.edx.org/microsoft-professional-program-artificial-intelligence" TargetMode="External"/><Relationship Id="rId10" Type="http://schemas.openxmlformats.org/officeDocument/2006/relationships/hyperlink" Target="https://www.edx.org/course/windows-server-2016-basic-storage-0" TargetMode="External"/><Relationship Id="rId31" Type="http://schemas.openxmlformats.org/officeDocument/2006/relationships/hyperlink" Target="https://www.edx.org/course/writing-professional-code-advanced-topics" TargetMode="External"/><Relationship Id="rId44" Type="http://schemas.openxmlformats.org/officeDocument/2006/relationships/hyperlink" Target="https://www.edx.org/course/it-support-troubleshooting-0" TargetMode="External"/><Relationship Id="rId52" Type="http://schemas.openxmlformats.org/officeDocument/2006/relationships/hyperlink" Target="https://www.edx.org/course/introduction-to-device-programming-0" TargetMode="External"/><Relationship Id="rId60" Type="http://schemas.openxmlformats.org/officeDocument/2006/relationships/hyperlink" Target="https://www.edx.org/course/autonomous-mobile-robots" TargetMode="External"/><Relationship Id="rId4" Type="http://schemas.openxmlformats.org/officeDocument/2006/relationships/hyperlink" Target="https://www.edx.org/course/threat-detection-planning-for-a-secure-enterprise" TargetMode="External"/><Relationship Id="rId9" Type="http://schemas.openxmlformats.org/officeDocument/2006/relationships/hyperlink" Target="https://www.edx.org/course/designing-data-platform-0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://tribunesandtriumphs.org/roman-emperors/majorian.htm" TargetMode="External"/><Relationship Id="rId21" Type="http://schemas.openxmlformats.org/officeDocument/2006/relationships/hyperlink" Target="http://tribunesandtriumphs.org/roman-emperors/pertinax.htm" TargetMode="External"/><Relationship Id="rId42" Type="http://schemas.openxmlformats.org/officeDocument/2006/relationships/hyperlink" Target="http://tribunesandtriumphs.org/roman-emperors/jotapian.htm" TargetMode="External"/><Relationship Id="rId47" Type="http://schemas.openxmlformats.org/officeDocument/2006/relationships/hyperlink" Target="http://tribunesandtriumphs.org/roman-emperors/volusian.htm" TargetMode="External"/><Relationship Id="rId63" Type="http://schemas.openxmlformats.org/officeDocument/2006/relationships/hyperlink" Target="http://tribunesandtriumphs.org/roman-emperors/diocletian.htm" TargetMode="External"/><Relationship Id="rId68" Type="http://schemas.openxmlformats.org/officeDocument/2006/relationships/hyperlink" Target="http://tribunesandtriumphs.org/roman-emperors/constantius-chlorus.htm" TargetMode="External"/><Relationship Id="rId84" Type="http://schemas.openxmlformats.org/officeDocument/2006/relationships/hyperlink" Target="http://tribunesandtriumphs.org/roman-emperors/delmatius.htm" TargetMode="External"/><Relationship Id="rId89" Type="http://schemas.openxmlformats.org/officeDocument/2006/relationships/hyperlink" Target="http://tribunesandtriumphs.org/roman-emperors/nepotian.htm" TargetMode="External"/><Relationship Id="rId112" Type="http://schemas.openxmlformats.org/officeDocument/2006/relationships/hyperlink" Target="http://tribunesandtriumphs.org/roman-emperors/valentinian-iii.htm" TargetMode="External"/><Relationship Id="rId16" Type="http://schemas.openxmlformats.org/officeDocument/2006/relationships/hyperlink" Target="http://tribunesandtriumphs.org/roman-emperors/hadrian.htm" TargetMode="External"/><Relationship Id="rId107" Type="http://schemas.openxmlformats.org/officeDocument/2006/relationships/hyperlink" Target="http://tribunesandtriumphs.org/roman-emperors/jovinus.htm" TargetMode="External"/><Relationship Id="rId11" Type="http://schemas.openxmlformats.org/officeDocument/2006/relationships/hyperlink" Target="http://tribunesandtriumphs.org/roman-emperors/vespasian.htm" TargetMode="External"/><Relationship Id="rId32" Type="http://schemas.openxmlformats.org/officeDocument/2006/relationships/hyperlink" Target="http://tribunesandtriumphs.org/roman-emperors/alexander-severus.htm" TargetMode="External"/><Relationship Id="rId37" Type="http://schemas.openxmlformats.org/officeDocument/2006/relationships/hyperlink" Target="http://tribunesandtriumphs.org/roman-emperors/pupienus.htm" TargetMode="External"/><Relationship Id="rId53" Type="http://schemas.openxmlformats.org/officeDocument/2006/relationships/hyperlink" Target="http://tribunesandtriumphs.org/roman-emperors/aurelian.htm" TargetMode="External"/><Relationship Id="rId58" Type="http://schemas.openxmlformats.org/officeDocument/2006/relationships/hyperlink" Target="http://tribunesandtriumphs.org/roman-emperors/carus.htm" TargetMode="External"/><Relationship Id="rId74" Type="http://schemas.openxmlformats.org/officeDocument/2006/relationships/hyperlink" Target="http://tribunesandtriumphs.org/roman-emperors/domitius-alexander.htm" TargetMode="External"/><Relationship Id="rId79" Type="http://schemas.openxmlformats.org/officeDocument/2006/relationships/hyperlink" Target="http://tribunesandtriumphs.org/roman-emperors/constantine.htm" TargetMode="External"/><Relationship Id="rId102" Type="http://schemas.openxmlformats.org/officeDocument/2006/relationships/hyperlink" Target="http://tribunesandtriumphs.org/roman-emperors/arcadius.htm" TargetMode="External"/><Relationship Id="rId123" Type="http://schemas.openxmlformats.org/officeDocument/2006/relationships/hyperlink" Target="http://tribunesandtriumphs.org/roman-emperors/romulus-augustus.htm" TargetMode="External"/><Relationship Id="rId128" Type="http://schemas.openxmlformats.org/officeDocument/2006/relationships/image" Target="../media/image15.png"/><Relationship Id="rId5" Type="http://schemas.openxmlformats.org/officeDocument/2006/relationships/hyperlink" Target="http://tribunesandtriumphs.org/roman-emperors/claudius.htm" TargetMode="External"/><Relationship Id="rId90" Type="http://schemas.openxmlformats.org/officeDocument/2006/relationships/hyperlink" Target="http://tribunesandtriumphs.org/roman-emperors/constantius-gallus.htm" TargetMode="External"/><Relationship Id="rId95" Type="http://schemas.openxmlformats.org/officeDocument/2006/relationships/hyperlink" Target="http://tribunesandtriumphs.org/roman-emperors/procopius.htm" TargetMode="External"/><Relationship Id="rId22" Type="http://schemas.openxmlformats.org/officeDocument/2006/relationships/hyperlink" Target="http://tribunesandtriumphs.org/roman-emperors/didius-julianus.htm" TargetMode="External"/><Relationship Id="rId27" Type="http://schemas.openxmlformats.org/officeDocument/2006/relationships/hyperlink" Target="http://tribunesandtriumphs.org/roman-emperors/caracalla.htm" TargetMode="External"/><Relationship Id="rId43" Type="http://schemas.openxmlformats.org/officeDocument/2006/relationships/hyperlink" Target="http://tribunesandtriumphs.org/roman-emperors/decius.htm" TargetMode="External"/><Relationship Id="rId48" Type="http://schemas.openxmlformats.org/officeDocument/2006/relationships/hyperlink" Target="http://tribunesandtriumphs.org/roman-emperors/aemilian.htm" TargetMode="External"/><Relationship Id="rId64" Type="http://schemas.openxmlformats.org/officeDocument/2006/relationships/hyperlink" Target="http://tribunesandtriumphs.org/roman-emperors/carausius.htm" TargetMode="External"/><Relationship Id="rId69" Type="http://schemas.openxmlformats.org/officeDocument/2006/relationships/hyperlink" Target="http://tribunesandtriumphs.org/roman-emperors/galerius.htm" TargetMode="External"/><Relationship Id="rId113" Type="http://schemas.openxmlformats.org/officeDocument/2006/relationships/hyperlink" Target="http://tribunesandtriumphs.org/roman-emperors/marcian.htm" TargetMode="External"/><Relationship Id="rId118" Type="http://schemas.openxmlformats.org/officeDocument/2006/relationships/hyperlink" Target="http://tribunesandtriumphs.org/roman-emperors/libius-severus.htm" TargetMode="External"/><Relationship Id="rId80" Type="http://schemas.openxmlformats.org/officeDocument/2006/relationships/hyperlink" Target="http://tribunesandtriumphs.org/roman-emperors/crispus.htm" TargetMode="External"/><Relationship Id="rId85" Type="http://schemas.openxmlformats.org/officeDocument/2006/relationships/hyperlink" Target="http://tribunesandtriumphs.org/roman-emperors/hannibalianus.htm" TargetMode="External"/><Relationship Id="rId12" Type="http://schemas.openxmlformats.org/officeDocument/2006/relationships/hyperlink" Target="http://tribunesandtriumphs.org/roman-emperors/titus.htm" TargetMode="External"/><Relationship Id="rId17" Type="http://schemas.openxmlformats.org/officeDocument/2006/relationships/hyperlink" Target="http://tribunesandtriumphs.org/roman-emperors/antoninus-pius.htm" TargetMode="External"/><Relationship Id="rId33" Type="http://schemas.openxmlformats.org/officeDocument/2006/relationships/hyperlink" Target="http://tribunesandtriumphs.org/roman-emperors/maximinus-thrax.htm" TargetMode="External"/><Relationship Id="rId38" Type="http://schemas.openxmlformats.org/officeDocument/2006/relationships/hyperlink" Target="http://tribunesandtriumphs.org/roman-emperors/gordian-iii.htm" TargetMode="External"/><Relationship Id="rId59" Type="http://schemas.openxmlformats.org/officeDocument/2006/relationships/hyperlink" Target="http://tribunesandtriumphs.org/roman-emperors/numerian.htm" TargetMode="External"/><Relationship Id="rId103" Type="http://schemas.openxmlformats.org/officeDocument/2006/relationships/hyperlink" Target="http://tribunesandtriumphs.org/roman-emperors/honorius.htm" TargetMode="External"/><Relationship Id="rId108" Type="http://schemas.openxmlformats.org/officeDocument/2006/relationships/hyperlink" Target="http://tribunesandtriumphs.org/roman-emperors/sebastianus.htm" TargetMode="External"/><Relationship Id="rId124" Type="http://schemas.openxmlformats.org/officeDocument/2006/relationships/hyperlink" Target="http://tribunesandtriumphs.org/roman-empire/list-of-roman-emperors.htm" TargetMode="External"/><Relationship Id="rId129" Type="http://schemas.openxmlformats.org/officeDocument/2006/relationships/table" Target="../tables/table6.xml"/><Relationship Id="rId54" Type="http://schemas.openxmlformats.org/officeDocument/2006/relationships/hyperlink" Target="http://tribunesandtriumphs.org/roman-emperors/zenobia.htm" TargetMode="External"/><Relationship Id="rId70" Type="http://schemas.openxmlformats.org/officeDocument/2006/relationships/hyperlink" Target="http://tribunesandtriumphs.org/roman-emperors/severus-ii.htm" TargetMode="External"/><Relationship Id="rId75" Type="http://schemas.openxmlformats.org/officeDocument/2006/relationships/hyperlink" Target="http://tribunesandtriumphs.org/roman-emperors/licinius-i.htm" TargetMode="External"/><Relationship Id="rId91" Type="http://schemas.openxmlformats.org/officeDocument/2006/relationships/hyperlink" Target="http://tribunesandtriumphs.org/roman-emperors/julian-the-apostate.htm" TargetMode="External"/><Relationship Id="rId96" Type="http://schemas.openxmlformats.org/officeDocument/2006/relationships/hyperlink" Target="http://tribunesandtriumphs.org/roman-emperors/gratian.htm" TargetMode="External"/><Relationship Id="rId1" Type="http://schemas.openxmlformats.org/officeDocument/2006/relationships/hyperlink" Target="http://tribunesandtriumphs.org/roman-empire/julius-caesar.htm" TargetMode="External"/><Relationship Id="rId6" Type="http://schemas.openxmlformats.org/officeDocument/2006/relationships/hyperlink" Target="http://tribunesandtriumphs.org/roman-emperors/nero.htm" TargetMode="External"/><Relationship Id="rId23" Type="http://schemas.openxmlformats.org/officeDocument/2006/relationships/hyperlink" Target="http://tribunesandtriumphs.org/roman-emperors/pescennius-niger.htm" TargetMode="External"/><Relationship Id="rId28" Type="http://schemas.openxmlformats.org/officeDocument/2006/relationships/hyperlink" Target="http://tribunesandtriumphs.org/roman-emperors/geta.htm" TargetMode="External"/><Relationship Id="rId49" Type="http://schemas.openxmlformats.org/officeDocument/2006/relationships/hyperlink" Target="http://tribunesandtriumphs.org/roman-emperors/valerian.htm" TargetMode="External"/><Relationship Id="rId114" Type="http://schemas.openxmlformats.org/officeDocument/2006/relationships/hyperlink" Target="http://tribunesandtriumphs.org/roman-emperors/petronius-maximus.htm" TargetMode="External"/><Relationship Id="rId119" Type="http://schemas.openxmlformats.org/officeDocument/2006/relationships/hyperlink" Target="http://tribunesandtriumphs.org/roman-emperors/anthemius.htm" TargetMode="External"/><Relationship Id="rId44" Type="http://schemas.openxmlformats.org/officeDocument/2006/relationships/hyperlink" Target="http://tribunesandtriumphs.org/roman-emperors/herennius-etruscus.htm" TargetMode="External"/><Relationship Id="rId60" Type="http://schemas.openxmlformats.org/officeDocument/2006/relationships/hyperlink" Target="http://tribunesandtriumphs.org/roman-emperors/carinus.htm" TargetMode="External"/><Relationship Id="rId65" Type="http://schemas.openxmlformats.org/officeDocument/2006/relationships/hyperlink" Target="http://tribunesandtriumphs.org/roman-emperors/allectus.htm" TargetMode="External"/><Relationship Id="rId81" Type="http://schemas.openxmlformats.org/officeDocument/2006/relationships/hyperlink" Target="http://tribunesandtriumphs.org/roman-emperors/constantine-ii.htm" TargetMode="External"/><Relationship Id="rId86" Type="http://schemas.openxmlformats.org/officeDocument/2006/relationships/hyperlink" Target="http://tribunesandtriumphs.org/roman-emperors/magnentius.htm" TargetMode="External"/><Relationship Id="rId13" Type="http://schemas.openxmlformats.org/officeDocument/2006/relationships/hyperlink" Target="http://tribunesandtriumphs.org/roman-emperors/domitian.htm" TargetMode="External"/><Relationship Id="rId18" Type="http://schemas.openxmlformats.org/officeDocument/2006/relationships/hyperlink" Target="http://tribunesandtriumphs.org/roman-emperors/marcus-aurelius.htm" TargetMode="External"/><Relationship Id="rId39" Type="http://schemas.openxmlformats.org/officeDocument/2006/relationships/hyperlink" Target="http://tribunesandtriumphs.org/roman-emperors/philip-the-arab.htm" TargetMode="External"/><Relationship Id="rId109" Type="http://schemas.openxmlformats.org/officeDocument/2006/relationships/hyperlink" Target="http://tribunesandtriumphs.org/roman-emperors/constantius-iii.htm" TargetMode="External"/><Relationship Id="rId34" Type="http://schemas.openxmlformats.org/officeDocument/2006/relationships/hyperlink" Target="http://tribunesandtriumphs.org/roman-emperors/gordian-i.htm" TargetMode="External"/><Relationship Id="rId50" Type="http://schemas.openxmlformats.org/officeDocument/2006/relationships/hyperlink" Target="http://tribunesandtriumphs.org/roman-emperors/gallienus.htm" TargetMode="External"/><Relationship Id="rId55" Type="http://schemas.openxmlformats.org/officeDocument/2006/relationships/hyperlink" Target="http://tribunesandtriumphs.org/roman-emperors/tacitus.htm" TargetMode="External"/><Relationship Id="rId76" Type="http://schemas.openxmlformats.org/officeDocument/2006/relationships/hyperlink" Target="http://tribunesandtriumphs.org/roman-emperors/licinius-ii.htm" TargetMode="External"/><Relationship Id="rId97" Type="http://schemas.openxmlformats.org/officeDocument/2006/relationships/hyperlink" Target="http://tribunesandtriumphs.org/roman-emperors/valentinian-ii.htm" TargetMode="External"/><Relationship Id="rId104" Type="http://schemas.openxmlformats.org/officeDocument/2006/relationships/hyperlink" Target="http://tribunesandtriumphs.org/roman-emperors/constantine-iii.htm" TargetMode="External"/><Relationship Id="rId120" Type="http://schemas.openxmlformats.org/officeDocument/2006/relationships/hyperlink" Target="http://tribunesandtriumphs.org/roman-emperors/olybrius.htm" TargetMode="External"/><Relationship Id="rId125" Type="http://schemas.openxmlformats.org/officeDocument/2006/relationships/printerSettings" Target="../printerSettings/printerSettings15.bin"/><Relationship Id="rId7" Type="http://schemas.openxmlformats.org/officeDocument/2006/relationships/hyperlink" Target="http://tribunesandtriumphs.org/roman-emperors/galba.htm" TargetMode="External"/><Relationship Id="rId71" Type="http://schemas.openxmlformats.org/officeDocument/2006/relationships/hyperlink" Target="http://tribunesandtriumphs.org/roman-emperors/maximinus-daza.htm" TargetMode="External"/><Relationship Id="rId92" Type="http://schemas.openxmlformats.org/officeDocument/2006/relationships/hyperlink" Target="http://tribunesandtriumphs.org/roman-emperors/jovian.htm" TargetMode="External"/><Relationship Id="rId2" Type="http://schemas.openxmlformats.org/officeDocument/2006/relationships/hyperlink" Target="http://tribunesandtriumphs.org/roman-emperors/augustus-caesar.htm" TargetMode="External"/><Relationship Id="rId29" Type="http://schemas.openxmlformats.org/officeDocument/2006/relationships/hyperlink" Target="http://tribunesandtriumphs.org/roman-emperors/macrinus.htm" TargetMode="External"/><Relationship Id="rId24" Type="http://schemas.openxmlformats.org/officeDocument/2006/relationships/hyperlink" Target="http://tribunesandtriumphs.org/roman-emperors/claudius-albinus.htm" TargetMode="External"/><Relationship Id="rId40" Type="http://schemas.openxmlformats.org/officeDocument/2006/relationships/hyperlink" Target="http://tribunesandtriumphs.org/roman-emperors/philip-ii.htm" TargetMode="External"/><Relationship Id="rId45" Type="http://schemas.openxmlformats.org/officeDocument/2006/relationships/hyperlink" Target="http://tribunesandtriumphs.org/roman-emperors/hostilian.htm" TargetMode="External"/><Relationship Id="rId66" Type="http://schemas.openxmlformats.org/officeDocument/2006/relationships/hyperlink" Target="http://tribunesandtriumphs.org/roman-emperors/domitius-domitianus.htm" TargetMode="External"/><Relationship Id="rId87" Type="http://schemas.openxmlformats.org/officeDocument/2006/relationships/hyperlink" Target="http://tribunesandtriumphs.org/roman-emperors/decentius.htm" TargetMode="External"/><Relationship Id="rId110" Type="http://schemas.openxmlformats.org/officeDocument/2006/relationships/hyperlink" Target="http://tribunesandtriumphs.org/roman-emperors/ioannes.htm" TargetMode="External"/><Relationship Id="rId115" Type="http://schemas.openxmlformats.org/officeDocument/2006/relationships/hyperlink" Target="http://tribunesandtriumphs.org/roman-emperors/avitus.htm" TargetMode="External"/><Relationship Id="rId61" Type="http://schemas.openxmlformats.org/officeDocument/2006/relationships/hyperlink" Target="http://tribunesandtriumphs.org/roman-emperors/nigrian.htm" TargetMode="External"/><Relationship Id="rId82" Type="http://schemas.openxmlformats.org/officeDocument/2006/relationships/hyperlink" Target="http://tribunesandtriumphs.org/roman-emperors/constans.htm" TargetMode="External"/><Relationship Id="rId19" Type="http://schemas.openxmlformats.org/officeDocument/2006/relationships/hyperlink" Target="http://tribunesandtriumphs.org/roman-emperors/lucius-verus.htm" TargetMode="External"/><Relationship Id="rId14" Type="http://schemas.openxmlformats.org/officeDocument/2006/relationships/hyperlink" Target="http://tribunesandtriumphs.org/roman-emperors/nerva.htm" TargetMode="External"/><Relationship Id="rId30" Type="http://schemas.openxmlformats.org/officeDocument/2006/relationships/hyperlink" Target="http://tribunesandtriumphs.org/roman-emperors/diadumenian.htm" TargetMode="External"/><Relationship Id="rId35" Type="http://schemas.openxmlformats.org/officeDocument/2006/relationships/hyperlink" Target="http://tribunesandtriumphs.org/roman-emperors/gordian-ii.htm" TargetMode="External"/><Relationship Id="rId56" Type="http://schemas.openxmlformats.org/officeDocument/2006/relationships/hyperlink" Target="http://tribunesandtriumphs.org/roman-emperors/florianus.htm" TargetMode="External"/><Relationship Id="rId77" Type="http://schemas.openxmlformats.org/officeDocument/2006/relationships/hyperlink" Target="http://tribunesandtriumphs.org/roman-emperors/valerian-valens.htm" TargetMode="External"/><Relationship Id="rId100" Type="http://schemas.openxmlformats.org/officeDocument/2006/relationships/hyperlink" Target="http://tribunesandtriumphs.org/roman-emperors/flavius-victor.htm" TargetMode="External"/><Relationship Id="rId105" Type="http://schemas.openxmlformats.org/officeDocument/2006/relationships/hyperlink" Target="http://tribunesandtriumphs.org/roman-emperors/constantine-ii.htm" TargetMode="External"/><Relationship Id="rId126" Type="http://schemas.openxmlformats.org/officeDocument/2006/relationships/drawing" Target="../drawings/drawing9.xml"/><Relationship Id="rId8" Type="http://schemas.openxmlformats.org/officeDocument/2006/relationships/hyperlink" Target="http://tribunesandtriumphs.org/roman-emperors/otho.htm" TargetMode="External"/><Relationship Id="rId51" Type="http://schemas.openxmlformats.org/officeDocument/2006/relationships/hyperlink" Target="http://tribunesandtriumphs.org/roman-emperors/claudius-ii-gothicus.htm" TargetMode="External"/><Relationship Id="rId72" Type="http://schemas.openxmlformats.org/officeDocument/2006/relationships/hyperlink" Target="http://tribunesandtriumphs.org/roman-emperors/maxentius.htm" TargetMode="External"/><Relationship Id="rId93" Type="http://schemas.openxmlformats.org/officeDocument/2006/relationships/hyperlink" Target="http://tribunesandtriumphs.org/roman-emperors/valentinian-i.htm" TargetMode="External"/><Relationship Id="rId98" Type="http://schemas.openxmlformats.org/officeDocument/2006/relationships/hyperlink" Target="http://tribunesandtriumphs.org/roman-emperors/theodosius-i.htm" TargetMode="External"/><Relationship Id="rId121" Type="http://schemas.openxmlformats.org/officeDocument/2006/relationships/hyperlink" Target="http://tribunesandtriumphs.org/roman-emperors/glycerius.htm" TargetMode="External"/><Relationship Id="rId3" Type="http://schemas.openxmlformats.org/officeDocument/2006/relationships/hyperlink" Target="http://tribunesandtriumphs.org/roman-emperors/tiberius.htm" TargetMode="External"/><Relationship Id="rId25" Type="http://schemas.openxmlformats.org/officeDocument/2006/relationships/hyperlink" Target="http://tribunesandtriumphs.org/roman-emperors/septimius-severus.htm" TargetMode="External"/><Relationship Id="rId46" Type="http://schemas.openxmlformats.org/officeDocument/2006/relationships/hyperlink" Target="http://tribunesandtriumphs.org/roman-emperors/gallus.htm" TargetMode="External"/><Relationship Id="rId67" Type="http://schemas.openxmlformats.org/officeDocument/2006/relationships/hyperlink" Target="http://tribunesandtriumphs.org/roman-emperors/maximianus.htm" TargetMode="External"/><Relationship Id="rId116" Type="http://schemas.openxmlformats.org/officeDocument/2006/relationships/hyperlink" Target="http://tribunesandtriumphs.org/roman-emperors/leo-i.htm" TargetMode="External"/><Relationship Id="rId20" Type="http://schemas.openxmlformats.org/officeDocument/2006/relationships/hyperlink" Target="http://tribunesandtriumphs.org/roman-emperors/commodus.htm" TargetMode="External"/><Relationship Id="rId41" Type="http://schemas.openxmlformats.org/officeDocument/2006/relationships/hyperlink" Target="http://tribunesandtriumphs.org/roman-emperors/pacatian.htm" TargetMode="External"/><Relationship Id="rId62" Type="http://schemas.openxmlformats.org/officeDocument/2006/relationships/hyperlink" Target="http://tribunesandtriumphs.org/roman-emperors/julian-of-pannonia.htm" TargetMode="External"/><Relationship Id="rId83" Type="http://schemas.openxmlformats.org/officeDocument/2006/relationships/hyperlink" Target="http://tribunesandtriumphs.org/roman-emperors/constantius-iii.htm" TargetMode="External"/><Relationship Id="rId88" Type="http://schemas.openxmlformats.org/officeDocument/2006/relationships/hyperlink" Target="http://tribunesandtriumphs.org/roman-emperors/vetranio.htm" TargetMode="External"/><Relationship Id="rId111" Type="http://schemas.openxmlformats.org/officeDocument/2006/relationships/hyperlink" Target="http://tribunesandtriumphs.org/roman-emperors/theodosius-ii.htm" TargetMode="External"/><Relationship Id="rId15" Type="http://schemas.openxmlformats.org/officeDocument/2006/relationships/hyperlink" Target="http://tribunesandtriumphs.org/roman-emperors/trajan.htm" TargetMode="External"/><Relationship Id="rId36" Type="http://schemas.openxmlformats.org/officeDocument/2006/relationships/hyperlink" Target="http://tribunesandtriumphs.org/roman-emperors/balbinus.htm" TargetMode="External"/><Relationship Id="rId57" Type="http://schemas.openxmlformats.org/officeDocument/2006/relationships/hyperlink" Target="http://tribunesandtriumphs.org/roman-emperors/probus.htm" TargetMode="External"/><Relationship Id="rId106" Type="http://schemas.openxmlformats.org/officeDocument/2006/relationships/hyperlink" Target="http://tribunesandtriumphs.org/roman-emperors/priscus-attalus.htm" TargetMode="External"/><Relationship Id="rId127" Type="http://schemas.openxmlformats.org/officeDocument/2006/relationships/vmlDrawing" Target="../drawings/vmlDrawing3.vml"/><Relationship Id="rId10" Type="http://schemas.openxmlformats.org/officeDocument/2006/relationships/hyperlink" Target="http://tribunesandtriumphs.org/roman-emperors/vespasian.htm" TargetMode="External"/><Relationship Id="rId31" Type="http://schemas.openxmlformats.org/officeDocument/2006/relationships/hyperlink" Target="http://tribunesandtriumphs.org/roman-emperors/elagabalus.htm" TargetMode="External"/><Relationship Id="rId52" Type="http://schemas.openxmlformats.org/officeDocument/2006/relationships/hyperlink" Target="http://tribunesandtriumphs.org/roman-emperors/quintillus.htm" TargetMode="External"/><Relationship Id="rId73" Type="http://schemas.openxmlformats.org/officeDocument/2006/relationships/hyperlink" Target="http://tribunesandtriumphs.org/roman-emperors/valerius-romulus.htm" TargetMode="External"/><Relationship Id="rId78" Type="http://schemas.openxmlformats.org/officeDocument/2006/relationships/hyperlink" Target="http://tribunesandtriumphs.org/roman-emperors/sextus-martinianus.htm" TargetMode="External"/><Relationship Id="rId94" Type="http://schemas.openxmlformats.org/officeDocument/2006/relationships/hyperlink" Target="http://tribunesandtriumphs.org/roman-emperors/valens.htm" TargetMode="External"/><Relationship Id="rId99" Type="http://schemas.openxmlformats.org/officeDocument/2006/relationships/hyperlink" Target="http://tribunesandtriumphs.org/roman-emperors/magnus.htm" TargetMode="External"/><Relationship Id="rId101" Type="http://schemas.openxmlformats.org/officeDocument/2006/relationships/hyperlink" Target="http://tribunesandtriumphs.org/roman-emperors/eugenius.htm" TargetMode="External"/><Relationship Id="rId122" Type="http://schemas.openxmlformats.org/officeDocument/2006/relationships/hyperlink" Target="http://tribunesandtriumphs.org/roman-emperors/julius-nepos.htm" TargetMode="External"/><Relationship Id="rId4" Type="http://schemas.openxmlformats.org/officeDocument/2006/relationships/hyperlink" Target="http://tribunesandtriumphs.org/roman-emperors/caligula.htm" TargetMode="External"/><Relationship Id="rId9" Type="http://schemas.openxmlformats.org/officeDocument/2006/relationships/hyperlink" Target="http://tribunesandtriumphs.org/roman-emperors/vitellius.htm" TargetMode="External"/><Relationship Id="rId26" Type="http://schemas.openxmlformats.org/officeDocument/2006/relationships/hyperlink" Target="http://tribunesandtriumphs.org/roman-emperors/septimius-severus.htm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Maximinus_Thrax" TargetMode="External"/><Relationship Id="rId18" Type="http://schemas.openxmlformats.org/officeDocument/2006/relationships/hyperlink" Target="https://en.wikipedia.org/wiki/Herennius_Etruscus" TargetMode="External"/><Relationship Id="rId26" Type="http://schemas.openxmlformats.org/officeDocument/2006/relationships/hyperlink" Target="https://en.wikipedia.org/wiki/Numerian" TargetMode="External"/><Relationship Id="rId21" Type="http://schemas.openxmlformats.org/officeDocument/2006/relationships/hyperlink" Target="https://en.wikipedia.org/wiki/Gallienus" TargetMode="External"/><Relationship Id="rId34" Type="http://schemas.openxmlformats.org/officeDocument/2006/relationships/hyperlink" Target="https://en.wikipedia.org/wiki/Constantine_II_(emperor)" TargetMode="External"/><Relationship Id="rId7" Type="http://schemas.openxmlformats.org/officeDocument/2006/relationships/hyperlink" Target="https://en.wikipedia.org/wiki/Roman_usurper" TargetMode="External"/><Relationship Id="rId12" Type="http://schemas.openxmlformats.org/officeDocument/2006/relationships/hyperlink" Target="https://en.wikipedia.org/wiki/Severus_Alexander" TargetMode="External"/><Relationship Id="rId17" Type="http://schemas.openxmlformats.org/officeDocument/2006/relationships/hyperlink" Target="https://en.wikipedia.org/wiki/Decius" TargetMode="External"/><Relationship Id="rId25" Type="http://schemas.openxmlformats.org/officeDocument/2006/relationships/hyperlink" Target="https://en.wikipedia.org/wiki/Carinus" TargetMode="External"/><Relationship Id="rId33" Type="http://schemas.openxmlformats.org/officeDocument/2006/relationships/hyperlink" Target="https://en.wikipedia.org/wiki/Licinius" TargetMode="External"/><Relationship Id="rId2" Type="http://schemas.openxmlformats.org/officeDocument/2006/relationships/hyperlink" Target="https://en.wikipedia.org/wiki/Caligula" TargetMode="External"/><Relationship Id="rId16" Type="http://schemas.openxmlformats.org/officeDocument/2006/relationships/hyperlink" Target="https://en.wikipedia.org/wiki/Philip_II_(emperor)" TargetMode="External"/><Relationship Id="rId20" Type="http://schemas.openxmlformats.org/officeDocument/2006/relationships/hyperlink" Target="https://en.wikipedia.org/wiki/Aemilianus" TargetMode="External"/><Relationship Id="rId29" Type="http://schemas.openxmlformats.org/officeDocument/2006/relationships/hyperlink" Target="https://en.wikipedia.org/wiki/Galerius" TargetMode="External"/><Relationship Id="rId1" Type="http://schemas.openxmlformats.org/officeDocument/2006/relationships/hyperlink" Target="https://en.wikipedia.org/wiki/Damnatio_memoriae" TargetMode="External"/><Relationship Id="rId6" Type="http://schemas.openxmlformats.org/officeDocument/2006/relationships/hyperlink" Target="https://en.wikipedia.org/wiki/Clodius_Albinus" TargetMode="External"/><Relationship Id="rId11" Type="http://schemas.openxmlformats.org/officeDocument/2006/relationships/hyperlink" Target="https://en.wikipedia.org/wiki/Elagabalus" TargetMode="External"/><Relationship Id="rId24" Type="http://schemas.openxmlformats.org/officeDocument/2006/relationships/hyperlink" Target="https://en.wikipedia.org/wiki/Carus" TargetMode="External"/><Relationship Id="rId32" Type="http://schemas.openxmlformats.org/officeDocument/2006/relationships/hyperlink" Target="https://en.wikipedia.org/wiki/Maxentius" TargetMode="External"/><Relationship Id="rId37" Type="http://schemas.openxmlformats.org/officeDocument/2006/relationships/hyperlink" Target="https://en.wikipedia.org/wiki/Magnus_Maximus" TargetMode="External"/><Relationship Id="rId5" Type="http://schemas.openxmlformats.org/officeDocument/2006/relationships/hyperlink" Target="https://en.wikipedia.org/wiki/Commodus" TargetMode="External"/><Relationship Id="rId15" Type="http://schemas.openxmlformats.org/officeDocument/2006/relationships/hyperlink" Target="https://en.wikipedia.org/wiki/Philip_the_Arab" TargetMode="External"/><Relationship Id="rId23" Type="http://schemas.openxmlformats.org/officeDocument/2006/relationships/hyperlink" Target="https://en.wikipedia.org/wiki/Probus_(emperor)" TargetMode="External"/><Relationship Id="rId28" Type="http://schemas.openxmlformats.org/officeDocument/2006/relationships/hyperlink" Target="https://en.wikipedia.org/wiki/Maximian" TargetMode="External"/><Relationship Id="rId36" Type="http://schemas.openxmlformats.org/officeDocument/2006/relationships/hyperlink" Target="https://en.wikipedia.org/wiki/Magnentius" TargetMode="External"/><Relationship Id="rId10" Type="http://schemas.openxmlformats.org/officeDocument/2006/relationships/hyperlink" Target="https://en.wikipedia.org/wiki/Diadumenian" TargetMode="External"/><Relationship Id="rId19" Type="http://schemas.openxmlformats.org/officeDocument/2006/relationships/hyperlink" Target="https://en.wikipedia.org/wiki/Hostilian" TargetMode="External"/><Relationship Id="rId31" Type="http://schemas.openxmlformats.org/officeDocument/2006/relationships/hyperlink" Target="https://en.wikipedia.org/wiki/Maximinus_II" TargetMode="External"/><Relationship Id="rId4" Type="http://schemas.openxmlformats.org/officeDocument/2006/relationships/hyperlink" Target="https://en.wikipedia.org/wiki/Domitian" TargetMode="External"/><Relationship Id="rId9" Type="http://schemas.openxmlformats.org/officeDocument/2006/relationships/hyperlink" Target="https://en.wikipedia.org/wiki/Macrinus" TargetMode="External"/><Relationship Id="rId14" Type="http://schemas.openxmlformats.org/officeDocument/2006/relationships/hyperlink" Target="https://en.wikipedia.org/wiki/Gaius_Julius_Verus_Maximus" TargetMode="External"/><Relationship Id="rId22" Type="http://schemas.openxmlformats.org/officeDocument/2006/relationships/hyperlink" Target="https://en.wikipedia.org/wiki/Aurelian" TargetMode="External"/><Relationship Id="rId27" Type="http://schemas.openxmlformats.org/officeDocument/2006/relationships/hyperlink" Target="https://en.wikipedia.org/wiki/Diocletian" TargetMode="External"/><Relationship Id="rId30" Type="http://schemas.openxmlformats.org/officeDocument/2006/relationships/hyperlink" Target="https://en.wikipedia.org/wiki/Valerius_Severus" TargetMode="External"/><Relationship Id="rId35" Type="http://schemas.openxmlformats.org/officeDocument/2006/relationships/hyperlink" Target="https://en.wikipedia.org/wiki/Constans" TargetMode="External"/><Relationship Id="rId8" Type="http://schemas.openxmlformats.org/officeDocument/2006/relationships/hyperlink" Target="https://en.wikipedia.org/wiki/Geta_(emperor)" TargetMode="External"/><Relationship Id="rId3" Type="http://schemas.openxmlformats.org/officeDocument/2006/relationships/hyperlink" Target="https://en.wikipedia.org/wiki/Nero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C00000"/>
  </sheetPr>
  <dimension ref="A1:Q150"/>
  <sheetViews>
    <sheetView showGridLines="0" showRowColHeaders="0" zoomScaleNormal="100" workbookViewId="0">
      <pane ySplit="3" topLeftCell="A4" activePane="bottomLeft" state="frozen"/>
      <selection pane="bottomLeft"/>
    </sheetView>
  </sheetViews>
  <sheetFormatPr defaultRowHeight="30" customHeight="1" x14ac:dyDescent="0.25"/>
  <cols>
    <col min="1" max="1" width="1.42578125" style="50" customWidth="1"/>
    <col min="2" max="2" width="4.140625" style="125" bestFit="1" customWidth="1"/>
    <col min="3" max="3" width="10.42578125" style="119" bestFit="1" customWidth="1"/>
    <col min="4" max="4" width="9.85546875" style="126" customWidth="1"/>
    <col min="5" max="5" width="8.85546875" style="127" bestFit="1" customWidth="1"/>
    <col min="6" max="6" width="15" style="127" bestFit="1" customWidth="1"/>
    <col min="7" max="7" width="10.5703125" style="127" customWidth="1"/>
    <col min="8" max="8" width="11" style="127" customWidth="1"/>
    <col min="9" max="9" width="10.85546875" style="128" bestFit="1" customWidth="1"/>
    <col min="10" max="10" width="17.5703125" style="126" bestFit="1" customWidth="1"/>
    <col min="11" max="11" width="10.42578125" style="126" customWidth="1"/>
    <col min="12" max="12" width="9.7109375" style="126" customWidth="1"/>
    <col min="13" max="13" width="55.28515625" style="127" bestFit="1" customWidth="1"/>
    <col min="14" max="14" width="1.42578125" style="41" customWidth="1"/>
    <col min="15" max="15" width="12.42578125" style="270" bestFit="1" customWidth="1"/>
    <col min="16" max="16" width="1.42578125" style="41" customWidth="1"/>
    <col min="17" max="17" width="37.7109375" style="41" bestFit="1" customWidth="1"/>
    <col min="18" max="16384" width="9.140625" style="41"/>
  </cols>
  <sheetData>
    <row r="1" spans="1:17" ht="7.5" customHeight="1" x14ac:dyDescent="0.25">
      <c r="B1" s="61"/>
      <c r="C1" s="62"/>
      <c r="D1" s="44"/>
      <c r="E1" s="44"/>
      <c r="F1" s="44"/>
      <c r="G1" s="44"/>
      <c r="H1" s="44"/>
      <c r="I1" s="65"/>
      <c r="J1" s="66"/>
      <c r="K1" s="66"/>
      <c r="L1" s="66"/>
      <c r="M1" s="44"/>
    </row>
    <row r="2" spans="1:17" s="42" customFormat="1" ht="15" x14ac:dyDescent="0.25">
      <c r="A2" s="51"/>
      <c r="B2" s="63"/>
      <c r="C2" s="64"/>
      <c r="D2" s="457" t="s">
        <v>290</v>
      </c>
      <c r="E2" s="457"/>
      <c r="F2" s="457"/>
      <c r="G2" s="457"/>
      <c r="H2" s="38"/>
      <c r="I2" s="458" t="s">
        <v>579</v>
      </c>
      <c r="J2" s="458"/>
      <c r="K2" s="458"/>
      <c r="L2" s="458"/>
      <c r="M2" s="60"/>
      <c r="O2" s="271"/>
    </row>
    <row r="3" spans="1:17" s="45" customFormat="1" ht="15" x14ac:dyDescent="0.25">
      <c r="A3" s="52"/>
      <c r="B3" s="123"/>
      <c r="C3" s="118" t="s">
        <v>289</v>
      </c>
      <c r="D3" s="67" t="s">
        <v>288</v>
      </c>
      <c r="E3" s="39" t="s">
        <v>285</v>
      </c>
      <c r="F3" s="39" t="s">
        <v>287</v>
      </c>
      <c r="G3" s="39" t="s">
        <v>286</v>
      </c>
      <c r="H3" s="39" t="s">
        <v>574</v>
      </c>
      <c r="I3" s="114" t="s">
        <v>580</v>
      </c>
      <c r="J3" s="67" t="s">
        <v>285</v>
      </c>
      <c r="K3" s="67" t="s">
        <v>284</v>
      </c>
      <c r="L3" s="68" t="s">
        <v>283</v>
      </c>
      <c r="M3" s="39" t="s">
        <v>296</v>
      </c>
      <c r="O3" s="273" t="s">
        <v>587</v>
      </c>
      <c r="Q3" s="274" t="s">
        <v>804</v>
      </c>
    </row>
    <row r="4" spans="1:17" s="43" customFormat="1" ht="30" customHeight="1" x14ac:dyDescent="0.25">
      <c r="A4" s="53"/>
      <c r="B4" s="124">
        <f t="shared" ref="B4:B35" si="0">IF(ISTEXT(H4),ROW()-3,"")</f>
        <v>1</v>
      </c>
      <c r="C4" s="119">
        <v>43326</v>
      </c>
      <c r="D4" s="69" t="s">
        <v>282</v>
      </c>
      <c r="E4" s="40" t="s">
        <v>281</v>
      </c>
      <c r="F4" s="40" t="s">
        <v>280</v>
      </c>
      <c r="G4" s="40" t="s">
        <v>279</v>
      </c>
      <c r="H4" s="40" t="s">
        <v>575</v>
      </c>
      <c r="I4" s="116">
        <v>13469903</v>
      </c>
      <c r="J4" s="69" t="s">
        <v>278</v>
      </c>
      <c r="K4" s="69" t="s">
        <v>277</v>
      </c>
      <c r="L4" s="70" t="s">
        <v>209</v>
      </c>
      <c r="M4" s="40" t="s">
        <v>209</v>
      </c>
      <c r="O4" s="272" t="s">
        <v>1148</v>
      </c>
      <c r="Q4" s="276" t="s">
        <v>588</v>
      </c>
    </row>
    <row r="5" spans="1:17" s="43" customFormat="1" ht="30" customHeight="1" x14ac:dyDescent="0.25">
      <c r="A5" s="53"/>
      <c r="B5" s="124">
        <f t="shared" si="0"/>
        <v>2</v>
      </c>
      <c r="C5" s="119">
        <v>43326</v>
      </c>
      <c r="D5" s="69" t="s">
        <v>276</v>
      </c>
      <c r="E5" s="40" t="s">
        <v>275</v>
      </c>
      <c r="F5" s="40" t="s">
        <v>266</v>
      </c>
      <c r="G5" s="40" t="s">
        <v>274</v>
      </c>
      <c r="H5" s="40" t="s">
        <v>575</v>
      </c>
      <c r="I5" s="116">
        <v>14298590</v>
      </c>
      <c r="J5" s="69" t="s">
        <v>273</v>
      </c>
      <c r="K5" s="69" t="s">
        <v>272</v>
      </c>
      <c r="L5" s="70" t="s">
        <v>209</v>
      </c>
      <c r="M5" s="40" t="s">
        <v>209</v>
      </c>
      <c r="O5" s="272" t="s">
        <v>608</v>
      </c>
      <c r="Q5" s="275" t="s">
        <v>589</v>
      </c>
    </row>
    <row r="6" spans="1:17" s="43" customFormat="1" ht="30" customHeight="1" x14ac:dyDescent="0.25">
      <c r="A6" s="53"/>
      <c r="B6" s="124">
        <f t="shared" si="0"/>
        <v>3</v>
      </c>
      <c r="C6" s="119">
        <v>43326</v>
      </c>
      <c r="D6" s="69" t="s">
        <v>209</v>
      </c>
      <c r="E6" s="40" t="s">
        <v>209</v>
      </c>
      <c r="F6" s="40" t="s">
        <v>209</v>
      </c>
      <c r="G6" s="40" t="s">
        <v>209</v>
      </c>
      <c r="H6" s="40" t="s">
        <v>575</v>
      </c>
      <c r="I6" s="116">
        <v>1287150</v>
      </c>
      <c r="J6" s="69" t="s">
        <v>271</v>
      </c>
      <c r="K6" s="69" t="s">
        <v>270</v>
      </c>
      <c r="L6" s="70" t="s">
        <v>269</v>
      </c>
      <c r="M6" s="40" t="s">
        <v>209</v>
      </c>
      <c r="O6" s="272" t="s">
        <v>575</v>
      </c>
      <c r="Q6" s="276" t="s">
        <v>590</v>
      </c>
    </row>
    <row r="7" spans="1:17" s="43" customFormat="1" ht="30" customHeight="1" x14ac:dyDescent="0.25">
      <c r="A7" s="53"/>
      <c r="B7" s="124">
        <f t="shared" si="0"/>
        <v>4</v>
      </c>
      <c r="C7" s="119">
        <v>43327</v>
      </c>
      <c r="D7" s="69" t="s">
        <v>268</v>
      </c>
      <c r="E7" s="40" t="s">
        <v>267</v>
      </c>
      <c r="F7" s="40" t="s">
        <v>266</v>
      </c>
      <c r="G7" s="40" t="s">
        <v>265</v>
      </c>
      <c r="H7" s="40" t="s">
        <v>575</v>
      </c>
      <c r="I7" s="116">
        <v>1974097</v>
      </c>
      <c r="J7" s="69" t="s">
        <v>264</v>
      </c>
      <c r="K7" s="69" t="s">
        <v>263</v>
      </c>
      <c r="L7" s="70" t="s">
        <v>209</v>
      </c>
      <c r="M7" s="40" t="s">
        <v>209</v>
      </c>
      <c r="O7" s="272" t="s">
        <v>578</v>
      </c>
      <c r="Q7" s="275" t="s">
        <v>1153</v>
      </c>
    </row>
    <row r="8" spans="1:17" s="43" customFormat="1" ht="30" customHeight="1" x14ac:dyDescent="0.25">
      <c r="A8" s="53"/>
      <c r="B8" s="124">
        <f t="shared" si="0"/>
        <v>5</v>
      </c>
      <c r="C8" s="119">
        <v>43328</v>
      </c>
      <c r="D8" s="69" t="s">
        <v>209</v>
      </c>
      <c r="E8" s="40" t="s">
        <v>209</v>
      </c>
      <c r="F8" s="40" t="s">
        <v>209</v>
      </c>
      <c r="G8" s="40" t="s">
        <v>209</v>
      </c>
      <c r="H8" s="40" t="s">
        <v>575</v>
      </c>
      <c r="I8" s="116">
        <v>1835474</v>
      </c>
      <c r="J8" s="69" t="s">
        <v>262</v>
      </c>
      <c r="K8" s="69" t="s">
        <v>261</v>
      </c>
      <c r="L8" s="70" t="s">
        <v>260</v>
      </c>
      <c r="M8" s="40" t="s">
        <v>209</v>
      </c>
      <c r="O8" s="272" t="s">
        <v>596</v>
      </c>
      <c r="Q8" s="278"/>
    </row>
    <row r="9" spans="1:17" s="43" customFormat="1" ht="30" customHeight="1" x14ac:dyDescent="0.25">
      <c r="A9" s="53"/>
      <c r="B9" s="124">
        <f t="shared" si="0"/>
        <v>6</v>
      </c>
      <c r="C9" s="119">
        <v>43328</v>
      </c>
      <c r="D9" s="69" t="s">
        <v>209</v>
      </c>
      <c r="E9" s="40" t="s">
        <v>259</v>
      </c>
      <c r="F9" s="40" t="s">
        <v>258</v>
      </c>
      <c r="G9" s="40" t="s">
        <v>257</v>
      </c>
      <c r="H9" s="40" t="s">
        <v>575</v>
      </c>
      <c r="I9" s="116" t="s">
        <v>209</v>
      </c>
      <c r="J9" s="69" t="s">
        <v>256</v>
      </c>
      <c r="K9" s="69" t="s">
        <v>255</v>
      </c>
      <c r="L9" s="70" t="s">
        <v>209</v>
      </c>
      <c r="M9" s="40" t="s">
        <v>209</v>
      </c>
      <c r="O9" s="272" t="s">
        <v>577</v>
      </c>
      <c r="Q9" s="274" t="s">
        <v>578</v>
      </c>
    </row>
    <row r="10" spans="1:17" s="43" customFormat="1" ht="30" customHeight="1" x14ac:dyDescent="0.25">
      <c r="A10" s="53"/>
      <c r="B10" s="124">
        <f t="shared" si="0"/>
        <v>7</v>
      </c>
      <c r="C10" s="119">
        <v>43328</v>
      </c>
      <c r="D10" s="69" t="s">
        <v>254</v>
      </c>
      <c r="E10" s="40" t="s">
        <v>253</v>
      </c>
      <c r="F10" s="40" t="s">
        <v>252</v>
      </c>
      <c r="G10" s="40" t="s">
        <v>251</v>
      </c>
      <c r="H10" s="40" t="s">
        <v>575</v>
      </c>
      <c r="I10" s="116">
        <v>2086150</v>
      </c>
      <c r="J10" s="69" t="s">
        <v>250</v>
      </c>
      <c r="K10" s="69" t="s">
        <v>249</v>
      </c>
      <c r="L10" s="70" t="s">
        <v>209</v>
      </c>
      <c r="M10" s="40" t="s">
        <v>209</v>
      </c>
      <c r="O10" s="272"/>
      <c r="Q10" s="277" t="s">
        <v>597</v>
      </c>
    </row>
    <row r="11" spans="1:17" s="43" customFormat="1" ht="30" customHeight="1" x14ac:dyDescent="0.25">
      <c r="A11" s="53"/>
      <c r="B11" s="124">
        <f t="shared" si="0"/>
        <v>8</v>
      </c>
      <c r="C11" s="119">
        <v>43328</v>
      </c>
      <c r="D11" s="69" t="s">
        <v>209</v>
      </c>
      <c r="E11" s="40" t="s">
        <v>209</v>
      </c>
      <c r="F11" s="40" t="s">
        <v>209</v>
      </c>
      <c r="G11" s="40" t="s">
        <v>209</v>
      </c>
      <c r="H11" s="40" t="s">
        <v>575</v>
      </c>
      <c r="I11" s="116">
        <v>14712319</v>
      </c>
      <c r="J11" s="69" t="s">
        <v>248</v>
      </c>
      <c r="K11" s="69" t="s">
        <v>247</v>
      </c>
      <c r="L11" s="70" t="s">
        <v>246</v>
      </c>
      <c r="M11" s="40" t="s">
        <v>209</v>
      </c>
      <c r="O11" s="272"/>
    </row>
    <row r="12" spans="1:17" s="43" customFormat="1" ht="30" customHeight="1" x14ac:dyDescent="0.25">
      <c r="A12" s="53"/>
      <c r="B12" s="124">
        <f t="shared" si="0"/>
        <v>9</v>
      </c>
      <c r="C12" s="119">
        <v>43330</v>
      </c>
      <c r="D12" s="69" t="s">
        <v>209</v>
      </c>
      <c r="E12" s="40" t="s">
        <v>209</v>
      </c>
      <c r="F12" s="40" t="s">
        <v>209</v>
      </c>
      <c r="G12" s="40" t="s">
        <v>209</v>
      </c>
      <c r="H12" s="40" t="s">
        <v>575</v>
      </c>
      <c r="I12" s="116" t="s">
        <v>209</v>
      </c>
      <c r="J12" s="69" t="s">
        <v>245</v>
      </c>
      <c r="K12" s="69" t="s">
        <v>244</v>
      </c>
      <c r="L12" s="70" t="s">
        <v>243</v>
      </c>
      <c r="M12" s="40" t="s">
        <v>209</v>
      </c>
      <c r="O12" s="272"/>
      <c r="Q12" s="274" t="s">
        <v>1148</v>
      </c>
    </row>
    <row r="13" spans="1:17" s="43" customFormat="1" ht="30" customHeight="1" x14ac:dyDescent="0.25">
      <c r="A13" s="53"/>
      <c r="B13" s="124">
        <f t="shared" si="0"/>
        <v>10</v>
      </c>
      <c r="C13" s="119">
        <v>43332</v>
      </c>
      <c r="D13" s="69" t="s">
        <v>209</v>
      </c>
      <c r="E13" s="40" t="s">
        <v>209</v>
      </c>
      <c r="F13" s="40" t="s">
        <v>209</v>
      </c>
      <c r="G13" s="40" t="s">
        <v>209</v>
      </c>
      <c r="H13" s="40" t="s">
        <v>575</v>
      </c>
      <c r="I13" s="116">
        <v>10544302</v>
      </c>
      <c r="J13" s="69" t="s">
        <v>242</v>
      </c>
      <c r="K13" s="69" t="s">
        <v>241</v>
      </c>
      <c r="L13" s="70" t="s">
        <v>240</v>
      </c>
      <c r="M13" s="40" t="s">
        <v>209</v>
      </c>
      <c r="O13" s="272"/>
      <c r="Q13" s="276" t="s">
        <v>1151</v>
      </c>
    </row>
    <row r="14" spans="1:17" s="43" customFormat="1" ht="30" customHeight="1" x14ac:dyDescent="0.25">
      <c r="A14" s="53"/>
      <c r="B14" s="124">
        <f t="shared" si="0"/>
        <v>11</v>
      </c>
      <c r="C14" s="119">
        <v>43332</v>
      </c>
      <c r="D14" s="69" t="s">
        <v>209</v>
      </c>
      <c r="E14" s="40" t="s">
        <v>239</v>
      </c>
      <c r="F14" s="40" t="s">
        <v>238</v>
      </c>
      <c r="G14" s="40" t="s">
        <v>237</v>
      </c>
      <c r="H14" s="40" t="s">
        <v>575</v>
      </c>
      <c r="I14" s="116">
        <v>1796628</v>
      </c>
      <c r="J14" s="69" t="s">
        <v>236</v>
      </c>
      <c r="K14" s="69" t="s">
        <v>235</v>
      </c>
      <c r="L14" s="70" t="s">
        <v>209</v>
      </c>
      <c r="M14" s="40" t="s">
        <v>209</v>
      </c>
      <c r="O14" s="272"/>
      <c r="Q14" s="275" t="s">
        <v>1152</v>
      </c>
    </row>
    <row r="15" spans="1:17" s="43" customFormat="1" ht="30" customHeight="1" x14ac:dyDescent="0.25">
      <c r="A15" s="53"/>
      <c r="B15" s="124">
        <f t="shared" si="0"/>
        <v>12</v>
      </c>
      <c r="C15" s="119">
        <v>43332</v>
      </c>
      <c r="D15" s="69" t="s">
        <v>209</v>
      </c>
      <c r="E15" s="40" t="s">
        <v>209</v>
      </c>
      <c r="F15" s="40" t="s">
        <v>209</v>
      </c>
      <c r="G15" s="40" t="s">
        <v>209</v>
      </c>
      <c r="H15" s="40" t="s">
        <v>575</v>
      </c>
      <c r="I15" s="116">
        <v>10993657</v>
      </c>
      <c r="J15" s="69" t="s">
        <v>234</v>
      </c>
      <c r="K15" s="69" t="s">
        <v>233</v>
      </c>
      <c r="L15" s="70" t="s">
        <v>232</v>
      </c>
      <c r="M15" s="40" t="s">
        <v>209</v>
      </c>
      <c r="O15" s="272"/>
      <c r="Q15" s="276" t="s">
        <v>1149</v>
      </c>
    </row>
    <row r="16" spans="1:17" s="43" customFormat="1" ht="30" customHeight="1" x14ac:dyDescent="0.25">
      <c r="A16" s="53"/>
      <c r="B16" s="124">
        <f t="shared" si="0"/>
        <v>13</v>
      </c>
      <c r="C16" s="119">
        <v>43332</v>
      </c>
      <c r="D16" s="69" t="s">
        <v>209</v>
      </c>
      <c r="E16" s="40" t="s">
        <v>209</v>
      </c>
      <c r="F16" s="40" t="s">
        <v>209</v>
      </c>
      <c r="G16" s="40" t="s">
        <v>209</v>
      </c>
      <c r="H16" s="40" t="s">
        <v>575</v>
      </c>
      <c r="I16" s="116" t="s">
        <v>209</v>
      </c>
      <c r="J16" s="69" t="s">
        <v>231</v>
      </c>
      <c r="K16" s="69" t="s">
        <v>230</v>
      </c>
      <c r="L16" s="70" t="s">
        <v>229</v>
      </c>
      <c r="M16" s="40" t="s">
        <v>209</v>
      </c>
      <c r="O16" s="272"/>
      <c r="Q16" s="275" t="s">
        <v>1150</v>
      </c>
    </row>
    <row r="17" spans="1:17" s="43" customFormat="1" ht="30" customHeight="1" x14ac:dyDescent="0.25">
      <c r="A17" s="53"/>
      <c r="B17" s="124">
        <f t="shared" si="0"/>
        <v>14</v>
      </c>
      <c r="C17" s="119">
        <v>43332</v>
      </c>
      <c r="D17" s="69" t="s">
        <v>209</v>
      </c>
      <c r="E17" s="40" t="s">
        <v>209</v>
      </c>
      <c r="F17" s="40" t="s">
        <v>209</v>
      </c>
      <c r="G17" s="40" t="s">
        <v>209</v>
      </c>
      <c r="H17" s="40" t="s">
        <v>575</v>
      </c>
      <c r="I17" s="116">
        <v>133333403</v>
      </c>
      <c r="J17" s="69" t="s">
        <v>228</v>
      </c>
      <c r="K17" s="69" t="s">
        <v>227</v>
      </c>
      <c r="L17" s="70" t="s">
        <v>226</v>
      </c>
      <c r="M17" s="40" t="s">
        <v>209</v>
      </c>
      <c r="O17" s="272"/>
      <c r="Q17" s="279"/>
    </row>
    <row r="18" spans="1:17" s="43" customFormat="1" ht="30" customHeight="1" x14ac:dyDescent="0.25">
      <c r="A18" s="53"/>
      <c r="B18" s="124">
        <f t="shared" si="0"/>
        <v>15</v>
      </c>
      <c r="C18" s="119">
        <v>43332</v>
      </c>
      <c r="D18" s="69" t="s">
        <v>209</v>
      </c>
      <c r="E18" s="40" t="s">
        <v>209</v>
      </c>
      <c r="F18" s="40" t="s">
        <v>209</v>
      </c>
      <c r="G18" s="40" t="s">
        <v>209</v>
      </c>
      <c r="H18" s="40" t="s">
        <v>575</v>
      </c>
      <c r="I18" s="116" t="s">
        <v>209</v>
      </c>
      <c r="J18" s="69" t="s">
        <v>225</v>
      </c>
      <c r="K18" s="69" t="s">
        <v>224</v>
      </c>
      <c r="L18" s="70" t="s">
        <v>223</v>
      </c>
      <c r="M18" s="40" t="s">
        <v>209</v>
      </c>
      <c r="O18" s="272"/>
      <c r="Q18" s="279"/>
    </row>
    <row r="19" spans="1:17" s="43" customFormat="1" ht="30" customHeight="1" x14ac:dyDescent="0.25">
      <c r="A19" s="53"/>
      <c r="B19" s="124">
        <f t="shared" si="0"/>
        <v>16</v>
      </c>
      <c r="C19" s="119">
        <v>43332</v>
      </c>
      <c r="D19" s="69" t="s">
        <v>209</v>
      </c>
      <c r="E19" s="40" t="s">
        <v>209</v>
      </c>
      <c r="F19" s="40" t="s">
        <v>209</v>
      </c>
      <c r="G19" s="40" t="s">
        <v>209</v>
      </c>
      <c r="H19" s="40" t="s">
        <v>575</v>
      </c>
      <c r="I19" s="116" t="s">
        <v>209</v>
      </c>
      <c r="J19" s="69" t="s">
        <v>222</v>
      </c>
      <c r="K19" s="69" t="s">
        <v>221</v>
      </c>
      <c r="L19" s="70" t="s">
        <v>220</v>
      </c>
      <c r="M19" s="40" t="s">
        <v>209</v>
      </c>
      <c r="O19" s="272"/>
      <c r="Q19" s="278"/>
    </row>
    <row r="20" spans="1:17" s="43" customFormat="1" ht="30" customHeight="1" x14ac:dyDescent="0.25">
      <c r="A20" s="53"/>
      <c r="B20" s="124">
        <f t="shared" si="0"/>
        <v>17</v>
      </c>
      <c r="C20" s="119">
        <v>43334</v>
      </c>
      <c r="D20" s="69" t="s">
        <v>209</v>
      </c>
      <c r="E20" s="40" t="s">
        <v>219</v>
      </c>
      <c r="F20" s="40" t="s">
        <v>218</v>
      </c>
      <c r="G20" s="40" t="s">
        <v>217</v>
      </c>
      <c r="H20" s="40" t="s">
        <v>575</v>
      </c>
      <c r="I20" s="116">
        <v>13284716</v>
      </c>
      <c r="J20" s="69" t="s">
        <v>216</v>
      </c>
      <c r="K20" s="69" t="s">
        <v>215</v>
      </c>
      <c r="L20" s="70" t="s">
        <v>214</v>
      </c>
      <c r="M20" s="40" t="s">
        <v>213</v>
      </c>
      <c r="O20" s="272"/>
      <c r="Q20" s="275"/>
    </row>
    <row r="21" spans="1:17" s="43" customFormat="1" ht="30" customHeight="1" x14ac:dyDescent="0.25">
      <c r="A21" s="53"/>
      <c r="B21" s="124">
        <f t="shared" si="0"/>
        <v>18</v>
      </c>
      <c r="C21" s="119">
        <v>43339</v>
      </c>
      <c r="D21" s="69" t="s">
        <v>209</v>
      </c>
      <c r="E21" s="40" t="s">
        <v>212</v>
      </c>
      <c r="F21" s="40" t="s">
        <v>211</v>
      </c>
      <c r="G21" s="40" t="s">
        <v>210</v>
      </c>
      <c r="H21" s="40" t="s">
        <v>575</v>
      </c>
      <c r="I21" s="116" t="s">
        <v>209</v>
      </c>
      <c r="J21" s="69" t="s">
        <v>208</v>
      </c>
      <c r="K21" s="69" t="s">
        <v>207</v>
      </c>
      <c r="L21" s="70" t="s">
        <v>206</v>
      </c>
      <c r="M21" s="40" t="s">
        <v>209</v>
      </c>
      <c r="O21" s="272"/>
    </row>
    <row r="22" spans="1:17" s="43" customFormat="1" ht="30" customHeight="1" x14ac:dyDescent="0.25">
      <c r="A22" s="53"/>
      <c r="B22" s="124">
        <f t="shared" si="0"/>
        <v>19</v>
      </c>
      <c r="C22" s="119">
        <v>43340</v>
      </c>
      <c r="D22" s="69" t="s">
        <v>209</v>
      </c>
      <c r="E22" s="40" t="s">
        <v>209</v>
      </c>
      <c r="F22" s="40" t="s">
        <v>209</v>
      </c>
      <c r="G22" s="40" t="s">
        <v>209</v>
      </c>
      <c r="H22" s="40" t="s">
        <v>575</v>
      </c>
      <c r="I22" s="116">
        <v>11537764</v>
      </c>
      <c r="J22" s="69" t="s">
        <v>292</v>
      </c>
      <c r="K22" s="69" t="s">
        <v>293</v>
      </c>
      <c r="L22" s="70" t="s">
        <v>294</v>
      </c>
      <c r="M22" s="40" t="s">
        <v>295</v>
      </c>
      <c r="O22" s="272"/>
    </row>
    <row r="23" spans="1:17" s="43" customFormat="1" ht="30" customHeight="1" x14ac:dyDescent="0.25">
      <c r="A23" s="53"/>
      <c r="B23" s="124">
        <f t="shared" si="0"/>
        <v>20</v>
      </c>
      <c r="C23" s="119">
        <v>43340</v>
      </c>
      <c r="D23" s="69" t="s">
        <v>209</v>
      </c>
      <c r="E23" s="40" t="s">
        <v>209</v>
      </c>
      <c r="F23" s="40" t="s">
        <v>209</v>
      </c>
      <c r="G23" s="40" t="s">
        <v>209</v>
      </c>
      <c r="H23" s="40" t="s">
        <v>575</v>
      </c>
      <c r="I23" s="116">
        <v>3019056</v>
      </c>
      <c r="J23" s="69" t="s">
        <v>299</v>
      </c>
      <c r="K23" s="69" t="s">
        <v>298</v>
      </c>
      <c r="L23" s="70" t="s">
        <v>297</v>
      </c>
      <c r="M23" s="40" t="s">
        <v>300</v>
      </c>
      <c r="O23" s="272"/>
    </row>
    <row r="24" spans="1:17" s="43" customFormat="1" ht="30" customHeight="1" x14ac:dyDescent="0.25">
      <c r="A24" s="53"/>
      <c r="B24" s="124">
        <f t="shared" si="0"/>
        <v>21</v>
      </c>
      <c r="C24" s="119">
        <v>43340</v>
      </c>
      <c r="D24" s="69" t="s">
        <v>209</v>
      </c>
      <c r="E24" s="40" t="s">
        <v>209</v>
      </c>
      <c r="F24" s="40" t="s">
        <v>209</v>
      </c>
      <c r="G24" s="40" t="s">
        <v>209</v>
      </c>
      <c r="H24" s="40" t="s">
        <v>575</v>
      </c>
      <c r="I24" s="116">
        <v>2569603</v>
      </c>
      <c r="J24" s="69" t="s">
        <v>301</v>
      </c>
      <c r="K24" s="69" t="s">
        <v>302</v>
      </c>
      <c r="L24" s="70" t="s">
        <v>306</v>
      </c>
      <c r="M24" s="40" t="s">
        <v>300</v>
      </c>
      <c r="O24" s="272"/>
    </row>
    <row r="25" spans="1:17" s="43" customFormat="1" ht="30" customHeight="1" x14ac:dyDescent="0.25">
      <c r="A25" s="53"/>
      <c r="B25" s="124">
        <f t="shared" si="0"/>
        <v>22</v>
      </c>
      <c r="C25" s="119">
        <v>43340</v>
      </c>
      <c r="D25" s="69" t="s">
        <v>209</v>
      </c>
      <c r="E25" s="40" t="s">
        <v>209</v>
      </c>
      <c r="F25" s="40" t="s">
        <v>209</v>
      </c>
      <c r="G25" s="40" t="s">
        <v>209</v>
      </c>
      <c r="H25" s="40" t="s">
        <v>575</v>
      </c>
      <c r="I25" s="116">
        <v>2944098</v>
      </c>
      <c r="J25" s="69" t="s">
        <v>303</v>
      </c>
      <c r="K25" s="69" t="s">
        <v>304</v>
      </c>
      <c r="L25" s="70" t="s">
        <v>305</v>
      </c>
      <c r="M25" s="40" t="s">
        <v>209</v>
      </c>
      <c r="O25" s="272"/>
    </row>
    <row r="26" spans="1:17" s="43" customFormat="1" ht="30" customHeight="1" x14ac:dyDescent="0.25">
      <c r="A26" s="53"/>
      <c r="B26" s="124">
        <f t="shared" si="0"/>
        <v>23</v>
      </c>
      <c r="C26" s="119">
        <v>43340</v>
      </c>
      <c r="D26" s="69" t="s">
        <v>209</v>
      </c>
      <c r="E26" s="40" t="s">
        <v>209</v>
      </c>
      <c r="F26" s="40" t="s">
        <v>209</v>
      </c>
      <c r="G26" s="40" t="s">
        <v>209</v>
      </c>
      <c r="H26" s="40" t="s">
        <v>575</v>
      </c>
      <c r="I26" s="116">
        <v>1467871</v>
      </c>
      <c r="J26" s="69" t="s">
        <v>310</v>
      </c>
      <c r="K26" s="69" t="s">
        <v>308</v>
      </c>
      <c r="L26" s="70" t="s">
        <v>309</v>
      </c>
      <c r="M26" s="40" t="s">
        <v>307</v>
      </c>
      <c r="O26" s="272"/>
    </row>
    <row r="27" spans="1:17" s="43" customFormat="1" ht="30" customHeight="1" x14ac:dyDescent="0.25">
      <c r="A27" s="53"/>
      <c r="B27" s="124">
        <f t="shared" si="0"/>
        <v>24</v>
      </c>
      <c r="C27" s="119">
        <v>43340</v>
      </c>
      <c r="D27" s="69" t="s">
        <v>209</v>
      </c>
      <c r="E27" s="40" t="s">
        <v>209</v>
      </c>
      <c r="F27" s="40" t="s">
        <v>209</v>
      </c>
      <c r="G27" s="40" t="s">
        <v>209</v>
      </c>
      <c r="H27" s="40" t="s">
        <v>575</v>
      </c>
      <c r="I27" s="116" t="s">
        <v>209</v>
      </c>
      <c r="J27" s="69" t="s">
        <v>311</v>
      </c>
      <c r="K27" s="69" t="s">
        <v>312</v>
      </c>
      <c r="L27" s="70" t="s">
        <v>313</v>
      </c>
      <c r="M27" s="40" t="s">
        <v>314</v>
      </c>
      <c r="O27" s="272"/>
    </row>
    <row r="28" spans="1:17" s="43" customFormat="1" ht="30" customHeight="1" x14ac:dyDescent="0.25">
      <c r="A28" s="53"/>
      <c r="B28" s="124">
        <f t="shared" si="0"/>
        <v>25</v>
      </c>
      <c r="C28" s="119">
        <v>43340</v>
      </c>
      <c r="D28" s="69" t="s">
        <v>209</v>
      </c>
      <c r="E28" s="40" t="s">
        <v>209</v>
      </c>
      <c r="F28" s="40" t="s">
        <v>209</v>
      </c>
      <c r="G28" s="40" t="s">
        <v>209</v>
      </c>
      <c r="H28" s="40" t="s">
        <v>575</v>
      </c>
      <c r="I28" s="116">
        <v>1779456</v>
      </c>
      <c r="J28" s="69" t="s">
        <v>327</v>
      </c>
      <c r="K28" s="69" t="s">
        <v>328</v>
      </c>
      <c r="L28" s="70" t="s">
        <v>326</v>
      </c>
      <c r="M28" s="40" t="s">
        <v>329</v>
      </c>
      <c r="O28" s="272"/>
    </row>
    <row r="29" spans="1:17" s="43" customFormat="1" ht="30" customHeight="1" x14ac:dyDescent="0.25">
      <c r="A29" s="53"/>
      <c r="B29" s="124">
        <f t="shared" si="0"/>
        <v>26</v>
      </c>
      <c r="C29" s="119">
        <v>43340</v>
      </c>
      <c r="D29" s="69" t="s">
        <v>209</v>
      </c>
      <c r="E29" s="40" t="s">
        <v>330</v>
      </c>
      <c r="F29" s="40" t="s">
        <v>331</v>
      </c>
      <c r="G29" s="40" t="s">
        <v>332</v>
      </c>
      <c r="H29" s="40" t="s">
        <v>575</v>
      </c>
      <c r="I29" s="116">
        <v>1160873</v>
      </c>
      <c r="J29" s="69" t="s">
        <v>333</v>
      </c>
      <c r="K29" s="69" t="s">
        <v>334</v>
      </c>
      <c r="L29" s="70" t="s">
        <v>335</v>
      </c>
      <c r="M29" s="40" t="s">
        <v>329</v>
      </c>
      <c r="O29" s="272"/>
    </row>
    <row r="30" spans="1:17" s="43" customFormat="1" ht="30" customHeight="1" x14ac:dyDescent="0.25">
      <c r="A30" s="53"/>
      <c r="B30" s="124">
        <f t="shared" si="0"/>
        <v>27</v>
      </c>
      <c r="C30" s="119">
        <v>43341</v>
      </c>
      <c r="D30" s="69" t="s">
        <v>209</v>
      </c>
      <c r="E30" s="40" t="s">
        <v>209</v>
      </c>
      <c r="F30" s="40" t="s">
        <v>209</v>
      </c>
      <c r="G30" s="40" t="s">
        <v>209</v>
      </c>
      <c r="H30" s="40" t="s">
        <v>575</v>
      </c>
      <c r="I30" s="116" t="s">
        <v>209</v>
      </c>
      <c r="J30" s="69" t="s">
        <v>350</v>
      </c>
      <c r="K30" s="69" t="s">
        <v>351</v>
      </c>
      <c r="L30" s="70" t="s">
        <v>352</v>
      </c>
      <c r="M30" s="40" t="s">
        <v>353</v>
      </c>
      <c r="O30" s="272"/>
    </row>
    <row r="31" spans="1:17" s="43" customFormat="1" ht="30" customHeight="1" x14ac:dyDescent="0.25">
      <c r="A31" s="53"/>
      <c r="B31" s="124">
        <f t="shared" si="0"/>
        <v>28</v>
      </c>
      <c r="C31" s="119">
        <v>43341</v>
      </c>
      <c r="D31" s="69" t="s">
        <v>209</v>
      </c>
      <c r="E31" s="40" t="s">
        <v>209</v>
      </c>
      <c r="F31" s="40" t="s">
        <v>209</v>
      </c>
      <c r="G31" s="40" t="s">
        <v>209</v>
      </c>
      <c r="H31" s="40" t="s">
        <v>575</v>
      </c>
      <c r="I31" s="116">
        <v>1000048</v>
      </c>
      <c r="J31" s="69" t="s">
        <v>357</v>
      </c>
      <c r="K31" s="69" t="s">
        <v>358</v>
      </c>
      <c r="L31" s="70" t="s">
        <v>360</v>
      </c>
      <c r="M31" s="40" t="s">
        <v>359</v>
      </c>
      <c r="O31" s="272"/>
    </row>
    <row r="32" spans="1:17" s="43" customFormat="1" ht="30" customHeight="1" x14ac:dyDescent="0.25">
      <c r="A32" s="53"/>
      <c r="B32" s="124">
        <f t="shared" si="0"/>
        <v>29</v>
      </c>
      <c r="C32" s="119">
        <v>43342</v>
      </c>
      <c r="D32" s="69" t="s">
        <v>209</v>
      </c>
      <c r="E32" s="40" t="s">
        <v>209</v>
      </c>
      <c r="F32" s="40" t="s">
        <v>209</v>
      </c>
      <c r="G32" s="40" t="s">
        <v>209</v>
      </c>
      <c r="H32" s="40" t="s">
        <v>575</v>
      </c>
      <c r="I32" s="116">
        <v>1954355</v>
      </c>
      <c r="J32" s="69" t="s">
        <v>365</v>
      </c>
      <c r="K32" s="69" t="s">
        <v>366</v>
      </c>
      <c r="L32" s="70" t="s">
        <v>364</v>
      </c>
      <c r="M32" s="40" t="s">
        <v>359</v>
      </c>
      <c r="O32" s="272"/>
    </row>
    <row r="33" spans="1:15" s="43" customFormat="1" ht="30" customHeight="1" x14ac:dyDescent="0.25">
      <c r="A33" s="53"/>
      <c r="B33" s="124">
        <f t="shared" si="0"/>
        <v>30</v>
      </c>
      <c r="C33" s="119">
        <v>43342</v>
      </c>
      <c r="D33" s="69" t="s">
        <v>209</v>
      </c>
      <c r="E33" s="40" t="s">
        <v>209</v>
      </c>
      <c r="F33" s="40" t="s">
        <v>209</v>
      </c>
      <c r="G33" s="40" t="s">
        <v>209</v>
      </c>
      <c r="H33" s="40" t="s">
        <v>575</v>
      </c>
      <c r="I33" s="116">
        <v>1069889</v>
      </c>
      <c r="J33" s="69" t="s">
        <v>369</v>
      </c>
      <c r="K33" s="69" t="s">
        <v>368</v>
      </c>
      <c r="L33" s="70" t="s">
        <v>370</v>
      </c>
      <c r="M33" s="40" t="s">
        <v>367</v>
      </c>
      <c r="O33" s="272"/>
    </row>
    <row r="34" spans="1:15" s="43" customFormat="1" ht="30" customHeight="1" x14ac:dyDescent="0.25">
      <c r="A34" s="53"/>
      <c r="B34" s="124">
        <f t="shared" si="0"/>
        <v>31</v>
      </c>
      <c r="C34" s="119">
        <v>43342</v>
      </c>
      <c r="D34" s="69" t="s">
        <v>209</v>
      </c>
      <c r="E34" s="40" t="s">
        <v>209</v>
      </c>
      <c r="F34" s="40" t="s">
        <v>209</v>
      </c>
      <c r="G34" s="40" t="s">
        <v>209</v>
      </c>
      <c r="H34" s="40" t="s">
        <v>575</v>
      </c>
      <c r="I34" s="116" t="s">
        <v>209</v>
      </c>
      <c r="J34" s="69" t="s">
        <v>374</v>
      </c>
      <c r="K34" s="69" t="s">
        <v>371</v>
      </c>
      <c r="L34" s="70" t="s">
        <v>372</v>
      </c>
      <c r="M34" s="40" t="s">
        <v>373</v>
      </c>
      <c r="O34" s="272"/>
    </row>
    <row r="35" spans="1:15" s="43" customFormat="1" ht="30" customHeight="1" x14ac:dyDescent="0.25">
      <c r="A35" s="53"/>
      <c r="B35" s="124">
        <f t="shared" si="0"/>
        <v>32</v>
      </c>
      <c r="C35" s="119">
        <v>43342</v>
      </c>
      <c r="D35" s="69" t="s">
        <v>209</v>
      </c>
      <c r="E35" s="40" t="s">
        <v>209</v>
      </c>
      <c r="F35" s="40" t="s">
        <v>209</v>
      </c>
      <c r="G35" s="40" t="s">
        <v>209</v>
      </c>
      <c r="H35" s="40" t="s">
        <v>575</v>
      </c>
      <c r="I35" s="116" t="s">
        <v>209</v>
      </c>
      <c r="J35" s="69" t="s">
        <v>375</v>
      </c>
      <c r="K35" s="69" t="s">
        <v>376</v>
      </c>
      <c r="L35" s="70" t="s">
        <v>377</v>
      </c>
      <c r="M35" s="40" t="s">
        <v>378</v>
      </c>
      <c r="O35" s="272"/>
    </row>
    <row r="36" spans="1:15" s="43" customFormat="1" ht="30" customHeight="1" x14ac:dyDescent="0.25">
      <c r="A36" s="53"/>
      <c r="B36" s="124">
        <f t="shared" ref="B36:B67" si="1">IF(ISTEXT(H36),ROW()-3,"")</f>
        <v>33</v>
      </c>
      <c r="C36" s="120">
        <v>43342</v>
      </c>
      <c r="D36" s="69" t="s">
        <v>209</v>
      </c>
      <c r="E36" s="40" t="s">
        <v>209</v>
      </c>
      <c r="F36" s="40" t="s">
        <v>209</v>
      </c>
      <c r="G36" s="40" t="s">
        <v>209</v>
      </c>
      <c r="H36" s="40" t="s">
        <v>575</v>
      </c>
      <c r="I36" s="116">
        <v>2145677</v>
      </c>
      <c r="J36" s="69" t="s">
        <v>581</v>
      </c>
      <c r="K36" s="69" t="s">
        <v>582</v>
      </c>
      <c r="L36" s="70" t="s">
        <v>583</v>
      </c>
      <c r="M36" s="40" t="s">
        <v>584</v>
      </c>
      <c r="O36" s="272"/>
    </row>
    <row r="37" spans="1:15" s="43" customFormat="1" ht="30" customHeight="1" x14ac:dyDescent="0.25">
      <c r="A37" s="53"/>
      <c r="B37" s="124">
        <f t="shared" si="1"/>
        <v>34</v>
      </c>
      <c r="C37" s="119">
        <v>43343</v>
      </c>
      <c r="D37" s="69" t="s">
        <v>209</v>
      </c>
      <c r="E37" s="40" t="s">
        <v>209</v>
      </c>
      <c r="F37" s="40" t="s">
        <v>209</v>
      </c>
      <c r="G37" s="40" t="s">
        <v>209</v>
      </c>
      <c r="H37" s="40" t="s">
        <v>575</v>
      </c>
      <c r="I37" s="116">
        <v>68002545</v>
      </c>
      <c r="J37" s="69" t="s">
        <v>383</v>
      </c>
      <c r="K37" s="69" t="s">
        <v>384</v>
      </c>
      <c r="L37" s="70" t="s">
        <v>385</v>
      </c>
      <c r="M37" s="40" t="s">
        <v>386</v>
      </c>
      <c r="O37" s="272"/>
    </row>
    <row r="38" spans="1:15" s="43" customFormat="1" ht="30" customHeight="1" x14ac:dyDescent="0.25">
      <c r="A38" s="53"/>
      <c r="B38" s="124">
        <f t="shared" si="1"/>
        <v>35</v>
      </c>
      <c r="C38" s="119">
        <v>43343</v>
      </c>
      <c r="D38" s="69" t="s">
        <v>209</v>
      </c>
      <c r="E38" s="40" t="s">
        <v>209</v>
      </c>
      <c r="F38" s="40" t="s">
        <v>209</v>
      </c>
      <c r="G38" s="40" t="s">
        <v>209</v>
      </c>
      <c r="H38" s="40" t="s">
        <v>575</v>
      </c>
      <c r="I38" s="116">
        <v>1572422</v>
      </c>
      <c r="J38" s="69" t="s">
        <v>388</v>
      </c>
      <c r="K38" s="69" t="s">
        <v>387</v>
      </c>
      <c r="L38" s="70" t="s">
        <v>389</v>
      </c>
      <c r="M38" s="40" t="s">
        <v>390</v>
      </c>
      <c r="O38" s="272"/>
    </row>
    <row r="39" spans="1:15" s="43" customFormat="1" ht="30" customHeight="1" x14ac:dyDescent="0.25">
      <c r="A39" s="53"/>
      <c r="B39" s="124">
        <f t="shared" si="1"/>
        <v>36</v>
      </c>
      <c r="C39" s="119">
        <v>43343</v>
      </c>
      <c r="D39" s="69" t="s">
        <v>209</v>
      </c>
      <c r="E39" s="40" t="s">
        <v>391</v>
      </c>
      <c r="F39" s="40" t="s">
        <v>392</v>
      </c>
      <c r="G39" s="40" t="s">
        <v>393</v>
      </c>
      <c r="H39" s="40" t="s">
        <v>575</v>
      </c>
      <c r="I39" s="116">
        <v>14838569</v>
      </c>
      <c r="J39" s="69" t="s">
        <v>394</v>
      </c>
      <c r="K39" s="69" t="s">
        <v>395</v>
      </c>
      <c r="L39" s="70" t="s">
        <v>209</v>
      </c>
      <c r="M39" s="40" t="s">
        <v>396</v>
      </c>
      <c r="O39" s="272"/>
    </row>
    <row r="40" spans="1:15" s="43" customFormat="1" ht="30" customHeight="1" x14ac:dyDescent="0.25">
      <c r="A40" s="53"/>
      <c r="B40" s="124">
        <f t="shared" si="1"/>
        <v>37</v>
      </c>
      <c r="C40" s="119">
        <v>43343</v>
      </c>
      <c r="D40" s="69" t="s">
        <v>209</v>
      </c>
      <c r="E40" s="40" t="s">
        <v>391</v>
      </c>
      <c r="F40" s="40" t="s">
        <v>392</v>
      </c>
      <c r="G40" s="40" t="s">
        <v>393</v>
      </c>
      <c r="H40" s="40" t="s">
        <v>575</v>
      </c>
      <c r="I40" s="116">
        <v>14954598</v>
      </c>
      <c r="J40" s="69" t="s">
        <v>394</v>
      </c>
      <c r="K40" s="69" t="s">
        <v>395</v>
      </c>
      <c r="L40" s="70" t="s">
        <v>209</v>
      </c>
      <c r="M40" s="40" t="s">
        <v>396</v>
      </c>
      <c r="O40" s="272"/>
    </row>
    <row r="41" spans="1:15" s="43" customFormat="1" ht="30" customHeight="1" x14ac:dyDescent="0.25">
      <c r="A41" s="53"/>
      <c r="B41" s="124">
        <f t="shared" si="1"/>
        <v>38</v>
      </c>
      <c r="C41" s="119">
        <v>43343</v>
      </c>
      <c r="D41" s="69" t="s">
        <v>209</v>
      </c>
      <c r="E41" s="40" t="s">
        <v>209</v>
      </c>
      <c r="F41" s="40" t="s">
        <v>209</v>
      </c>
      <c r="G41" s="40" t="s">
        <v>209</v>
      </c>
      <c r="H41" s="40" t="s">
        <v>575</v>
      </c>
      <c r="I41" s="116" t="s">
        <v>209</v>
      </c>
      <c r="J41" s="69" t="s">
        <v>407</v>
      </c>
      <c r="K41" s="69" t="s">
        <v>405</v>
      </c>
      <c r="L41" s="70" t="s">
        <v>406</v>
      </c>
      <c r="M41" s="40" t="s">
        <v>408</v>
      </c>
      <c r="O41" s="272"/>
    </row>
    <row r="42" spans="1:15" s="43" customFormat="1" ht="30" customHeight="1" x14ac:dyDescent="0.25">
      <c r="A42" s="53"/>
      <c r="B42" s="124">
        <f t="shared" si="1"/>
        <v>39</v>
      </c>
      <c r="C42" s="119">
        <v>43343</v>
      </c>
      <c r="D42" s="69" t="s">
        <v>209</v>
      </c>
      <c r="E42" s="40" t="s">
        <v>209</v>
      </c>
      <c r="F42" s="40" t="s">
        <v>209</v>
      </c>
      <c r="G42" s="40" t="s">
        <v>209</v>
      </c>
      <c r="H42" s="40" t="s">
        <v>575</v>
      </c>
      <c r="I42" s="116" t="s">
        <v>209</v>
      </c>
      <c r="J42" s="69" t="s">
        <v>409</v>
      </c>
      <c r="K42" s="69" t="s">
        <v>410</v>
      </c>
      <c r="L42" s="70" t="s">
        <v>411</v>
      </c>
      <c r="M42" s="40" t="s">
        <v>412</v>
      </c>
      <c r="O42" s="272"/>
    </row>
    <row r="43" spans="1:15" s="43" customFormat="1" ht="30" customHeight="1" x14ac:dyDescent="0.25">
      <c r="A43" s="53"/>
      <c r="B43" s="124">
        <f t="shared" si="1"/>
        <v>40</v>
      </c>
      <c r="C43" s="119">
        <v>43343</v>
      </c>
      <c r="D43" s="69" t="s">
        <v>209</v>
      </c>
      <c r="E43" s="40" t="s">
        <v>415</v>
      </c>
      <c r="F43" s="40" t="s">
        <v>416</v>
      </c>
      <c r="G43" s="40" t="s">
        <v>417</v>
      </c>
      <c r="H43" s="40" t="s">
        <v>575</v>
      </c>
      <c r="I43" s="116">
        <v>52025294</v>
      </c>
      <c r="J43" s="69" t="s">
        <v>413</v>
      </c>
      <c r="K43" s="69" t="s">
        <v>414</v>
      </c>
      <c r="L43" s="70" t="s">
        <v>209</v>
      </c>
      <c r="M43" s="40" t="s">
        <v>329</v>
      </c>
      <c r="O43" s="272"/>
    </row>
    <row r="44" spans="1:15" s="43" customFormat="1" ht="30" customHeight="1" x14ac:dyDescent="0.25">
      <c r="A44" s="53"/>
      <c r="B44" s="124">
        <f t="shared" si="1"/>
        <v>41</v>
      </c>
      <c r="C44" s="119">
        <v>43343</v>
      </c>
      <c r="D44" s="69" t="s">
        <v>209</v>
      </c>
      <c r="E44" s="40" t="s">
        <v>209</v>
      </c>
      <c r="F44" s="40" t="s">
        <v>209</v>
      </c>
      <c r="G44" s="40" t="s">
        <v>209</v>
      </c>
      <c r="H44" s="40" t="s">
        <v>575</v>
      </c>
      <c r="I44" s="116">
        <v>1848818</v>
      </c>
      <c r="J44" s="69" t="s">
        <v>418</v>
      </c>
      <c r="K44" s="69" t="s">
        <v>419</v>
      </c>
      <c r="L44" s="70" t="s">
        <v>420</v>
      </c>
      <c r="M44" s="40" t="s">
        <v>421</v>
      </c>
      <c r="O44" s="272"/>
    </row>
    <row r="45" spans="1:15" s="43" customFormat="1" ht="30" customHeight="1" x14ac:dyDescent="0.25">
      <c r="A45" s="53"/>
      <c r="B45" s="124">
        <f t="shared" si="1"/>
        <v>42</v>
      </c>
      <c r="C45" s="119">
        <v>43343</v>
      </c>
      <c r="D45" s="69" t="s">
        <v>209</v>
      </c>
      <c r="E45" s="40" t="s">
        <v>209</v>
      </c>
      <c r="F45" s="40" t="s">
        <v>209</v>
      </c>
      <c r="G45" s="40" t="s">
        <v>209</v>
      </c>
      <c r="H45" s="40" t="s">
        <v>575</v>
      </c>
      <c r="I45" s="116">
        <v>2325004</v>
      </c>
      <c r="J45" s="69" t="s">
        <v>422</v>
      </c>
      <c r="K45" s="69" t="s">
        <v>423</v>
      </c>
      <c r="L45" s="70" t="s">
        <v>424</v>
      </c>
      <c r="M45" s="40" t="s">
        <v>319</v>
      </c>
      <c r="O45" s="272"/>
    </row>
    <row r="46" spans="1:15" s="43" customFormat="1" ht="30" customHeight="1" x14ac:dyDescent="0.25">
      <c r="A46" s="53"/>
      <c r="B46" s="124">
        <f t="shared" si="1"/>
        <v>43</v>
      </c>
      <c r="C46" s="119">
        <v>43343</v>
      </c>
      <c r="D46" s="69" t="s">
        <v>209</v>
      </c>
      <c r="E46" s="40" t="s">
        <v>209</v>
      </c>
      <c r="F46" s="40" t="s">
        <v>209</v>
      </c>
      <c r="G46" s="40" t="s">
        <v>209</v>
      </c>
      <c r="H46" s="40" t="s">
        <v>575</v>
      </c>
      <c r="I46" s="116">
        <v>2734770</v>
      </c>
      <c r="J46" s="69" t="s">
        <v>427</v>
      </c>
      <c r="K46" s="69" t="s">
        <v>425</v>
      </c>
      <c r="L46" s="70" t="s">
        <v>426</v>
      </c>
      <c r="M46" s="40" t="s">
        <v>412</v>
      </c>
      <c r="O46" s="272"/>
    </row>
    <row r="47" spans="1:15" s="43" customFormat="1" ht="30" customHeight="1" x14ac:dyDescent="0.25">
      <c r="A47" s="53"/>
      <c r="B47" s="124">
        <f t="shared" si="1"/>
        <v>44</v>
      </c>
      <c r="C47" s="119">
        <v>43343</v>
      </c>
      <c r="D47" s="69" t="s">
        <v>209</v>
      </c>
      <c r="E47" s="40" t="s">
        <v>209</v>
      </c>
      <c r="F47" s="40" t="s">
        <v>209</v>
      </c>
      <c r="G47" s="40" t="s">
        <v>209</v>
      </c>
      <c r="H47" s="40" t="s">
        <v>575</v>
      </c>
      <c r="I47" s="116" t="s">
        <v>209</v>
      </c>
      <c r="J47" s="69" t="s">
        <v>433</v>
      </c>
      <c r="K47" s="69" t="s">
        <v>432</v>
      </c>
      <c r="L47" s="70" t="s">
        <v>434</v>
      </c>
      <c r="M47" s="40" t="s">
        <v>435</v>
      </c>
      <c r="O47" s="272"/>
    </row>
    <row r="48" spans="1:15" s="43" customFormat="1" ht="30" customHeight="1" x14ac:dyDescent="0.25">
      <c r="A48" s="53"/>
      <c r="B48" s="124">
        <f t="shared" si="1"/>
        <v>45</v>
      </c>
      <c r="C48" s="119">
        <v>43343</v>
      </c>
      <c r="D48" s="69" t="s">
        <v>209</v>
      </c>
      <c r="E48" s="40" t="s">
        <v>209</v>
      </c>
      <c r="F48" s="40" t="s">
        <v>209</v>
      </c>
      <c r="G48" s="40" t="s">
        <v>209</v>
      </c>
      <c r="H48" s="40" t="s">
        <v>577</v>
      </c>
      <c r="I48" s="116">
        <v>9901085266558</v>
      </c>
      <c r="J48" s="69" t="s">
        <v>397</v>
      </c>
      <c r="K48" s="69" t="s">
        <v>398</v>
      </c>
      <c r="L48" s="70" t="s">
        <v>399</v>
      </c>
      <c r="M48" s="40" t="s">
        <v>400</v>
      </c>
      <c r="O48" s="272"/>
    </row>
    <row r="49" spans="1:15" s="43" customFormat="1" ht="30" customHeight="1" x14ac:dyDescent="0.25">
      <c r="A49" s="53"/>
      <c r="B49" s="124">
        <f t="shared" si="1"/>
        <v>46</v>
      </c>
      <c r="C49" s="119">
        <v>43343</v>
      </c>
      <c r="D49" s="69" t="s">
        <v>209</v>
      </c>
      <c r="E49" s="40" t="s">
        <v>209</v>
      </c>
      <c r="F49" s="40" t="s">
        <v>209</v>
      </c>
      <c r="G49" s="40" t="s">
        <v>209</v>
      </c>
      <c r="H49" s="40" t="s">
        <v>577</v>
      </c>
      <c r="I49" s="116">
        <v>400511</v>
      </c>
      <c r="J49" s="69" t="s">
        <v>401</v>
      </c>
      <c r="K49" s="69" t="s">
        <v>404</v>
      </c>
      <c r="L49" s="70" t="s">
        <v>403</v>
      </c>
      <c r="M49" s="40" t="s">
        <v>402</v>
      </c>
      <c r="O49" s="272"/>
    </row>
    <row r="50" spans="1:15" s="43" customFormat="1" ht="30" customHeight="1" x14ac:dyDescent="0.25">
      <c r="A50" s="53"/>
      <c r="B50" s="124">
        <f t="shared" si="1"/>
        <v>47</v>
      </c>
      <c r="C50" s="119">
        <v>43343</v>
      </c>
      <c r="D50" s="69" t="s">
        <v>209</v>
      </c>
      <c r="E50" s="40" t="s">
        <v>209</v>
      </c>
      <c r="F50" s="40" t="s">
        <v>209</v>
      </c>
      <c r="G50" s="40" t="s">
        <v>209</v>
      </c>
      <c r="H50" s="40" t="s">
        <v>577</v>
      </c>
      <c r="I50" s="116">
        <v>81180146</v>
      </c>
      <c r="J50" s="69" t="s">
        <v>428</v>
      </c>
      <c r="K50" s="69" t="s">
        <v>429</v>
      </c>
      <c r="L50" s="70" t="s">
        <v>430</v>
      </c>
      <c r="M50" s="40" t="s">
        <v>431</v>
      </c>
      <c r="O50" s="272"/>
    </row>
    <row r="51" spans="1:15" s="43" customFormat="1" ht="30" customHeight="1" x14ac:dyDescent="0.25">
      <c r="A51" s="53"/>
      <c r="B51" s="124">
        <f t="shared" si="1"/>
        <v>48</v>
      </c>
      <c r="C51" s="119">
        <v>43343</v>
      </c>
      <c r="D51" s="69" t="s">
        <v>209</v>
      </c>
      <c r="E51" s="40" t="s">
        <v>209</v>
      </c>
      <c r="F51" s="40" t="s">
        <v>209</v>
      </c>
      <c r="G51" s="40" t="s">
        <v>209</v>
      </c>
      <c r="H51" s="40" t="s">
        <v>577</v>
      </c>
      <c r="I51" s="116">
        <v>80177607</v>
      </c>
      <c r="J51" s="69" t="s">
        <v>436</v>
      </c>
      <c r="K51" s="69" t="s">
        <v>437</v>
      </c>
      <c r="L51" s="70" t="s">
        <v>438</v>
      </c>
      <c r="M51" s="40" t="s">
        <v>412</v>
      </c>
      <c r="O51" s="272"/>
    </row>
    <row r="52" spans="1:15" s="43" customFormat="1" ht="30" customHeight="1" x14ac:dyDescent="0.25">
      <c r="A52" s="53"/>
      <c r="B52" s="124">
        <f t="shared" si="1"/>
        <v>49</v>
      </c>
      <c r="C52" s="119">
        <v>43343</v>
      </c>
      <c r="D52" s="69" t="s">
        <v>209</v>
      </c>
      <c r="E52" s="40" t="s">
        <v>209</v>
      </c>
      <c r="F52" s="40" t="s">
        <v>209</v>
      </c>
      <c r="G52" s="40" t="s">
        <v>209</v>
      </c>
      <c r="H52" s="40" t="s">
        <v>577</v>
      </c>
      <c r="I52" s="116">
        <v>80287268</v>
      </c>
      <c r="J52" s="69" t="s">
        <v>439</v>
      </c>
      <c r="K52" s="69" t="s">
        <v>440</v>
      </c>
      <c r="L52" s="70" t="s">
        <v>441</v>
      </c>
      <c r="M52" s="40" t="s">
        <v>442</v>
      </c>
      <c r="O52" s="272"/>
    </row>
    <row r="53" spans="1:15" s="43" customFormat="1" ht="30" customHeight="1" x14ac:dyDescent="0.25">
      <c r="A53" s="53"/>
      <c r="B53" s="124">
        <f t="shared" si="1"/>
        <v>50</v>
      </c>
      <c r="C53" s="119">
        <v>43343</v>
      </c>
      <c r="D53" s="69" t="s">
        <v>209</v>
      </c>
      <c r="E53" s="40" t="s">
        <v>209</v>
      </c>
      <c r="F53" s="40" t="s">
        <v>209</v>
      </c>
      <c r="G53" s="40" t="s">
        <v>209</v>
      </c>
      <c r="H53" s="40" t="s">
        <v>577</v>
      </c>
      <c r="I53" s="116" t="s">
        <v>209</v>
      </c>
      <c r="J53" s="69" t="s">
        <v>443</v>
      </c>
      <c r="K53" s="69" t="s">
        <v>444</v>
      </c>
      <c r="L53" s="70" t="s">
        <v>445</v>
      </c>
      <c r="M53" s="40" t="s">
        <v>446</v>
      </c>
      <c r="O53" s="272"/>
    </row>
    <row r="54" spans="1:15" s="43" customFormat="1" ht="30" customHeight="1" x14ac:dyDescent="0.25">
      <c r="A54" s="53"/>
      <c r="B54" s="124">
        <f t="shared" si="1"/>
        <v>51</v>
      </c>
      <c r="C54" s="119">
        <v>43360</v>
      </c>
      <c r="D54" s="69" t="s">
        <v>209</v>
      </c>
      <c r="E54" s="40" t="s">
        <v>209</v>
      </c>
      <c r="F54" s="40" t="s">
        <v>209</v>
      </c>
      <c r="G54" s="40" t="s">
        <v>209</v>
      </c>
      <c r="H54" s="40" t="s">
        <v>575</v>
      </c>
      <c r="I54" s="116">
        <v>63019285</v>
      </c>
      <c r="J54" s="69" t="s">
        <v>511</v>
      </c>
      <c r="K54" s="69" t="s">
        <v>512</v>
      </c>
      <c r="L54" s="70" t="s">
        <v>514</v>
      </c>
      <c r="M54" s="40" t="s">
        <v>513</v>
      </c>
      <c r="O54" s="272"/>
    </row>
    <row r="55" spans="1:15" s="43" customFormat="1" ht="30" customHeight="1" x14ac:dyDescent="0.25">
      <c r="A55" s="53"/>
      <c r="B55" s="124">
        <f t="shared" si="1"/>
        <v>52</v>
      </c>
      <c r="C55" s="119">
        <v>43360</v>
      </c>
      <c r="D55" s="69" t="s">
        <v>209</v>
      </c>
      <c r="E55" s="40" t="s">
        <v>209</v>
      </c>
      <c r="F55" s="40" t="s">
        <v>209</v>
      </c>
      <c r="G55" s="40" t="s">
        <v>209</v>
      </c>
      <c r="H55" s="40" t="s">
        <v>575</v>
      </c>
      <c r="I55" s="116" t="s">
        <v>209</v>
      </c>
      <c r="J55" s="69" t="s">
        <v>515</v>
      </c>
      <c r="K55" s="69" t="s">
        <v>516</v>
      </c>
      <c r="L55" s="70" t="s">
        <v>517</v>
      </c>
      <c r="M55" s="40" t="s">
        <v>518</v>
      </c>
      <c r="O55" s="272"/>
    </row>
    <row r="56" spans="1:15" s="43" customFormat="1" ht="30" customHeight="1" x14ac:dyDescent="0.25">
      <c r="A56" s="53"/>
      <c r="B56" s="124">
        <f t="shared" si="1"/>
        <v>53</v>
      </c>
      <c r="C56" s="119">
        <v>43361</v>
      </c>
      <c r="D56" s="69" t="s">
        <v>209</v>
      </c>
      <c r="E56" s="40" t="s">
        <v>209</v>
      </c>
      <c r="F56" s="40" t="s">
        <v>209</v>
      </c>
      <c r="G56" s="40" t="s">
        <v>209</v>
      </c>
      <c r="H56" s="40" t="s">
        <v>575</v>
      </c>
      <c r="I56" s="116">
        <v>3070875</v>
      </c>
      <c r="J56" s="69" t="s">
        <v>519</v>
      </c>
      <c r="K56" s="69" t="s">
        <v>520</v>
      </c>
      <c r="L56" s="70" t="s">
        <v>521</v>
      </c>
      <c r="M56" s="40" t="s">
        <v>522</v>
      </c>
      <c r="O56" s="272"/>
    </row>
    <row r="57" spans="1:15" s="43" customFormat="1" ht="30" customHeight="1" x14ac:dyDescent="0.25">
      <c r="A57" s="53"/>
      <c r="B57" s="124">
        <f t="shared" si="1"/>
        <v>54</v>
      </c>
      <c r="C57" s="119">
        <v>43361</v>
      </c>
      <c r="D57" s="69" t="s">
        <v>526</v>
      </c>
      <c r="E57" s="40" t="s">
        <v>524</v>
      </c>
      <c r="F57" s="40" t="s">
        <v>531</v>
      </c>
      <c r="G57" s="40" t="s">
        <v>525</v>
      </c>
      <c r="H57" s="40" t="s">
        <v>575</v>
      </c>
      <c r="I57" s="116">
        <v>14473417</v>
      </c>
      <c r="J57" s="69" t="s">
        <v>527</v>
      </c>
      <c r="K57" s="69" t="s">
        <v>528</v>
      </c>
      <c r="L57" s="70" t="s">
        <v>530</v>
      </c>
      <c r="M57" s="40" t="s">
        <v>529</v>
      </c>
      <c r="O57" s="272"/>
    </row>
    <row r="58" spans="1:15" s="43" customFormat="1" ht="30" customHeight="1" x14ac:dyDescent="0.25">
      <c r="A58" s="53"/>
      <c r="B58" s="124">
        <f t="shared" si="1"/>
        <v>55</v>
      </c>
      <c r="C58" s="119">
        <v>43361</v>
      </c>
      <c r="D58" s="69" t="s">
        <v>209</v>
      </c>
      <c r="E58" s="40" t="s">
        <v>209</v>
      </c>
      <c r="F58" s="40" t="s">
        <v>209</v>
      </c>
      <c r="G58" s="40" t="s">
        <v>209</v>
      </c>
      <c r="H58" s="40" t="s">
        <v>575</v>
      </c>
      <c r="I58" s="116">
        <v>14763205</v>
      </c>
      <c r="J58" s="69" t="s">
        <v>533</v>
      </c>
      <c r="K58" s="69" t="s">
        <v>532</v>
      </c>
      <c r="L58" s="70" t="s">
        <v>535</v>
      </c>
      <c r="M58" s="40" t="s">
        <v>534</v>
      </c>
      <c r="O58" s="272"/>
    </row>
    <row r="59" spans="1:15" s="43" customFormat="1" ht="30" customHeight="1" x14ac:dyDescent="0.25">
      <c r="A59" s="53"/>
      <c r="B59" s="124">
        <f t="shared" si="1"/>
        <v>56</v>
      </c>
      <c r="C59" s="119">
        <v>43362</v>
      </c>
      <c r="D59" s="69" t="s">
        <v>209</v>
      </c>
      <c r="E59" s="40" t="s">
        <v>209</v>
      </c>
      <c r="F59" s="40" t="s">
        <v>209</v>
      </c>
      <c r="G59" s="40" t="s">
        <v>209</v>
      </c>
      <c r="H59" s="40" t="s">
        <v>576</v>
      </c>
      <c r="I59" s="115" t="s">
        <v>209</v>
      </c>
      <c r="J59" s="69" t="s">
        <v>536</v>
      </c>
      <c r="K59" s="69" t="s">
        <v>537</v>
      </c>
      <c r="L59" s="70" t="s">
        <v>538</v>
      </c>
      <c r="M59" s="40" t="s">
        <v>539</v>
      </c>
      <c r="O59" s="272"/>
    </row>
    <row r="60" spans="1:15" s="43" customFormat="1" ht="30" customHeight="1" x14ac:dyDescent="0.25">
      <c r="A60" s="53"/>
      <c r="B60" s="124">
        <f t="shared" si="1"/>
        <v>57</v>
      </c>
      <c r="C60" s="119">
        <v>43362</v>
      </c>
      <c r="D60" s="69" t="s">
        <v>209</v>
      </c>
      <c r="E60" s="40" t="s">
        <v>212</v>
      </c>
      <c r="F60" s="40" t="s">
        <v>540</v>
      </c>
      <c r="G60" s="40" t="s">
        <v>541</v>
      </c>
      <c r="H60" s="40" t="s">
        <v>575</v>
      </c>
      <c r="I60" s="116">
        <v>402581</v>
      </c>
      <c r="J60" s="69" t="s">
        <v>542</v>
      </c>
      <c r="K60" s="69" t="s">
        <v>543</v>
      </c>
      <c r="L60" s="70" t="s">
        <v>209</v>
      </c>
      <c r="M60" s="40" t="s">
        <v>529</v>
      </c>
      <c r="O60" s="272"/>
    </row>
    <row r="61" spans="1:15" s="43" customFormat="1" ht="30" customHeight="1" x14ac:dyDescent="0.25">
      <c r="A61" s="53"/>
      <c r="B61" s="124">
        <f t="shared" si="1"/>
        <v>58</v>
      </c>
      <c r="C61" s="119">
        <v>43363</v>
      </c>
      <c r="D61" s="69" t="s">
        <v>209</v>
      </c>
      <c r="E61" s="40" t="s">
        <v>209</v>
      </c>
      <c r="F61" s="40" t="s">
        <v>209</v>
      </c>
      <c r="G61" s="40" t="s">
        <v>209</v>
      </c>
      <c r="H61" s="40" t="s">
        <v>576</v>
      </c>
      <c r="I61" s="116" t="s">
        <v>209</v>
      </c>
      <c r="J61" s="69" t="s">
        <v>570</v>
      </c>
      <c r="K61" s="69" t="s">
        <v>571</v>
      </c>
      <c r="L61" s="70" t="s">
        <v>572</v>
      </c>
      <c r="M61" s="40" t="s">
        <v>573</v>
      </c>
      <c r="O61" s="272"/>
    </row>
    <row r="62" spans="1:15" s="43" customFormat="1" ht="30" customHeight="1" x14ac:dyDescent="0.25">
      <c r="A62" s="53"/>
      <c r="B62" s="124">
        <f t="shared" si="1"/>
        <v>59</v>
      </c>
      <c r="C62" s="120">
        <v>43367</v>
      </c>
      <c r="D62" s="69" t="s">
        <v>209</v>
      </c>
      <c r="E62" s="40" t="s">
        <v>209</v>
      </c>
      <c r="F62" s="40" t="s">
        <v>209</v>
      </c>
      <c r="G62" s="40" t="s">
        <v>209</v>
      </c>
      <c r="H62" s="40" t="s">
        <v>596</v>
      </c>
      <c r="I62" s="116" t="s">
        <v>591</v>
      </c>
      <c r="J62" s="69" t="s">
        <v>592</v>
      </c>
      <c r="K62" s="69" t="s">
        <v>593</v>
      </c>
      <c r="L62" s="70" t="s">
        <v>594</v>
      </c>
      <c r="M62" s="40" t="s">
        <v>595</v>
      </c>
      <c r="O62" s="272"/>
    </row>
    <row r="63" spans="1:15" s="43" customFormat="1" ht="30" customHeight="1" x14ac:dyDescent="0.25">
      <c r="A63" s="53"/>
      <c r="B63" s="124">
        <f t="shared" si="1"/>
        <v>60</v>
      </c>
      <c r="C63" s="120">
        <v>43367</v>
      </c>
      <c r="D63" s="69" t="s">
        <v>209</v>
      </c>
      <c r="E63" s="40" t="s">
        <v>209</v>
      </c>
      <c r="F63" s="40" t="s">
        <v>209</v>
      </c>
      <c r="G63" s="40" t="s">
        <v>209</v>
      </c>
      <c r="H63" s="40" t="s">
        <v>596</v>
      </c>
      <c r="I63" s="116" t="s">
        <v>601</v>
      </c>
      <c r="J63" s="69" t="s">
        <v>598</v>
      </c>
      <c r="K63" s="69" t="s">
        <v>599</v>
      </c>
      <c r="L63" s="70" t="s">
        <v>600</v>
      </c>
      <c r="M63" s="40" t="s">
        <v>382</v>
      </c>
      <c r="O63" s="272"/>
    </row>
    <row r="64" spans="1:15" s="43" customFormat="1" ht="30" customHeight="1" x14ac:dyDescent="0.25">
      <c r="A64" s="53"/>
      <c r="B64" s="124">
        <f t="shared" si="1"/>
        <v>61</v>
      </c>
      <c r="C64" s="120">
        <v>43367</v>
      </c>
      <c r="D64" s="69" t="s">
        <v>209</v>
      </c>
      <c r="E64" s="40" t="s">
        <v>209</v>
      </c>
      <c r="F64" s="40" t="s">
        <v>209</v>
      </c>
      <c r="G64" s="40" t="s">
        <v>209</v>
      </c>
      <c r="H64" s="40" t="s">
        <v>575</v>
      </c>
      <c r="I64" s="116">
        <v>625223</v>
      </c>
      <c r="J64" s="69" t="s">
        <v>602</v>
      </c>
      <c r="K64" s="69" t="s">
        <v>603</v>
      </c>
      <c r="L64" s="70" t="s">
        <v>604</v>
      </c>
      <c r="M64" s="40" t="s">
        <v>382</v>
      </c>
      <c r="O64" s="272"/>
    </row>
    <row r="65" spans="1:15" s="43" customFormat="1" ht="30" customHeight="1" x14ac:dyDescent="0.25">
      <c r="A65" s="53"/>
      <c r="B65" s="124">
        <f t="shared" si="1"/>
        <v>62</v>
      </c>
      <c r="C65" s="120">
        <v>43367</v>
      </c>
      <c r="D65" s="69" t="s">
        <v>209</v>
      </c>
      <c r="E65" s="40" t="s">
        <v>209</v>
      </c>
      <c r="F65" s="40" t="s">
        <v>209</v>
      </c>
      <c r="G65" s="40" t="s">
        <v>209</v>
      </c>
      <c r="H65" s="40" t="s">
        <v>608</v>
      </c>
      <c r="I65" s="116">
        <v>88020995</v>
      </c>
      <c r="J65" s="69" t="s">
        <v>609</v>
      </c>
      <c r="K65" s="69" t="s">
        <v>610</v>
      </c>
      <c r="L65" s="70" t="s">
        <v>611</v>
      </c>
      <c r="M65" s="40" t="s">
        <v>612</v>
      </c>
      <c r="O65" s="272"/>
    </row>
    <row r="66" spans="1:15" s="43" customFormat="1" ht="30" customHeight="1" x14ac:dyDescent="0.25">
      <c r="A66" s="53"/>
      <c r="B66" s="124">
        <f t="shared" si="1"/>
        <v>63</v>
      </c>
      <c r="C66" s="120">
        <v>43368</v>
      </c>
      <c r="D66" s="69" t="s">
        <v>209</v>
      </c>
      <c r="E66" s="40" t="s">
        <v>209</v>
      </c>
      <c r="F66" s="40" t="s">
        <v>209</v>
      </c>
      <c r="G66" s="40" t="s">
        <v>209</v>
      </c>
      <c r="H66" s="40" t="s">
        <v>596</v>
      </c>
      <c r="I66" s="116">
        <v>4036511</v>
      </c>
      <c r="J66" s="69" t="s">
        <v>617</v>
      </c>
      <c r="K66" s="69" t="s">
        <v>618</v>
      </c>
      <c r="L66" s="70" t="s">
        <v>619</v>
      </c>
      <c r="M66" s="40" t="s">
        <v>620</v>
      </c>
      <c r="O66" s="272"/>
    </row>
    <row r="67" spans="1:15" s="43" customFormat="1" ht="30" customHeight="1" x14ac:dyDescent="0.25">
      <c r="A67" s="53"/>
      <c r="B67" s="124">
        <f t="shared" si="1"/>
        <v>64</v>
      </c>
      <c r="C67" s="120">
        <v>43368</v>
      </c>
      <c r="D67" s="69" t="s">
        <v>209</v>
      </c>
      <c r="E67" s="40" t="s">
        <v>209</v>
      </c>
      <c r="F67" s="40" t="s">
        <v>209</v>
      </c>
      <c r="G67" s="40" t="s">
        <v>209</v>
      </c>
      <c r="H67" s="40" t="s">
        <v>596</v>
      </c>
      <c r="I67" s="116" t="s">
        <v>209</v>
      </c>
      <c r="J67" s="69" t="s">
        <v>636</v>
      </c>
      <c r="K67" s="69" t="s">
        <v>637</v>
      </c>
      <c r="L67" s="70" t="s">
        <v>638</v>
      </c>
      <c r="M67" s="40" t="s">
        <v>639</v>
      </c>
      <c r="O67" s="272"/>
    </row>
    <row r="68" spans="1:15" s="43" customFormat="1" ht="30" customHeight="1" x14ac:dyDescent="0.25">
      <c r="A68" s="53"/>
      <c r="B68" s="124">
        <f t="shared" ref="B68:B99" si="2">IF(ISTEXT(H68),ROW()-3,"")</f>
        <v>65</v>
      </c>
      <c r="C68" s="120">
        <v>43369</v>
      </c>
      <c r="D68" s="69" t="s">
        <v>209</v>
      </c>
      <c r="E68" s="40" t="s">
        <v>209</v>
      </c>
      <c r="F68" s="40" t="s">
        <v>209</v>
      </c>
      <c r="G68" s="40" t="s">
        <v>209</v>
      </c>
      <c r="H68" s="40" t="s">
        <v>596</v>
      </c>
      <c r="I68" s="116">
        <v>1907214</v>
      </c>
      <c r="J68" s="69" t="s">
        <v>692</v>
      </c>
      <c r="K68" s="69" t="s">
        <v>693</v>
      </c>
      <c r="L68" s="70" t="s">
        <v>694</v>
      </c>
      <c r="M68" s="40" t="s">
        <v>695</v>
      </c>
      <c r="O68" s="272"/>
    </row>
    <row r="69" spans="1:15" s="43" customFormat="1" ht="30" customHeight="1" x14ac:dyDescent="0.25">
      <c r="A69" s="53"/>
      <c r="B69" s="124">
        <f t="shared" si="2"/>
        <v>66</v>
      </c>
      <c r="C69" s="120">
        <v>43370</v>
      </c>
      <c r="D69" s="69" t="s">
        <v>209</v>
      </c>
      <c r="E69" s="40" t="s">
        <v>209</v>
      </c>
      <c r="F69" s="40" t="s">
        <v>209</v>
      </c>
      <c r="G69" s="40" t="s">
        <v>209</v>
      </c>
      <c r="H69" s="40" t="s">
        <v>608</v>
      </c>
      <c r="I69" s="116">
        <v>95332607</v>
      </c>
      <c r="J69" s="69" t="s">
        <v>696</v>
      </c>
      <c r="K69" s="69" t="s">
        <v>697</v>
      </c>
      <c r="L69" s="70" t="s">
        <v>699</v>
      </c>
      <c r="M69" s="40" t="s">
        <v>698</v>
      </c>
      <c r="O69" s="272"/>
    </row>
    <row r="70" spans="1:15" s="43" customFormat="1" ht="30" customHeight="1" x14ac:dyDescent="0.25">
      <c r="A70" s="53"/>
      <c r="B70" s="124">
        <f t="shared" si="2"/>
        <v>67</v>
      </c>
      <c r="C70" s="120">
        <v>43370</v>
      </c>
      <c r="D70" s="69" t="s">
        <v>209</v>
      </c>
      <c r="E70" s="40" t="s">
        <v>209</v>
      </c>
      <c r="F70" s="40" t="s">
        <v>209</v>
      </c>
      <c r="G70" s="40" t="s">
        <v>209</v>
      </c>
      <c r="H70" s="40" t="s">
        <v>575</v>
      </c>
      <c r="I70" s="116" t="s">
        <v>209</v>
      </c>
      <c r="J70" s="69" t="s">
        <v>709</v>
      </c>
      <c r="K70" s="69" t="s">
        <v>710</v>
      </c>
      <c r="L70" s="70" t="s">
        <v>711</v>
      </c>
      <c r="M70" s="40" t="s">
        <v>382</v>
      </c>
      <c r="O70" s="272"/>
    </row>
    <row r="71" spans="1:15" s="43" customFormat="1" ht="30" customHeight="1" x14ac:dyDescent="0.25">
      <c r="A71" s="53"/>
      <c r="B71" s="124">
        <f t="shared" si="2"/>
        <v>68</v>
      </c>
      <c r="C71" s="119">
        <v>43371</v>
      </c>
      <c r="D71" s="69" t="s">
        <v>209</v>
      </c>
      <c r="E71" s="40" t="s">
        <v>209</v>
      </c>
      <c r="F71" s="40" t="s">
        <v>209</v>
      </c>
      <c r="G71" s="40" t="s">
        <v>209</v>
      </c>
      <c r="H71" s="40" t="s">
        <v>577</v>
      </c>
      <c r="I71" s="117" t="s">
        <v>315</v>
      </c>
      <c r="J71" s="69" t="s">
        <v>316</v>
      </c>
      <c r="K71" s="69" t="s">
        <v>317</v>
      </c>
      <c r="L71" s="70" t="s">
        <v>318</v>
      </c>
      <c r="M71" s="40" t="s">
        <v>319</v>
      </c>
      <c r="O71" s="272"/>
    </row>
    <row r="72" spans="1:15" s="43" customFormat="1" ht="30" customHeight="1" x14ac:dyDescent="0.25">
      <c r="A72" s="53"/>
      <c r="B72" s="124">
        <f t="shared" si="2"/>
        <v>69</v>
      </c>
      <c r="C72" s="119">
        <v>43371</v>
      </c>
      <c r="D72" s="69" t="s">
        <v>209</v>
      </c>
      <c r="E72" s="40" t="s">
        <v>209</v>
      </c>
      <c r="F72" s="40" t="s">
        <v>209</v>
      </c>
      <c r="G72" s="40" t="s">
        <v>209</v>
      </c>
      <c r="H72" s="40" t="s">
        <v>577</v>
      </c>
      <c r="I72" s="116" t="s">
        <v>209</v>
      </c>
      <c r="J72" s="69" t="s">
        <v>323</v>
      </c>
      <c r="K72" s="69" t="s">
        <v>324</v>
      </c>
      <c r="L72" s="70" t="s">
        <v>325</v>
      </c>
      <c r="M72" s="40" t="s">
        <v>322</v>
      </c>
      <c r="O72" s="272"/>
    </row>
    <row r="73" spans="1:15" s="43" customFormat="1" ht="30" customHeight="1" x14ac:dyDescent="0.25">
      <c r="A73" s="53"/>
      <c r="B73" s="124">
        <f t="shared" si="2"/>
        <v>70</v>
      </c>
      <c r="C73" s="119">
        <v>43372</v>
      </c>
      <c r="D73" s="69" t="s">
        <v>209</v>
      </c>
      <c r="E73" s="40" t="s">
        <v>209</v>
      </c>
      <c r="F73" s="40" t="s">
        <v>209</v>
      </c>
      <c r="G73" s="40" t="s">
        <v>209</v>
      </c>
      <c r="H73" s="40" t="s">
        <v>577</v>
      </c>
      <c r="I73" s="116">
        <v>80642193</v>
      </c>
      <c r="J73" s="69" t="s">
        <v>361</v>
      </c>
      <c r="K73" s="69" t="s">
        <v>362</v>
      </c>
      <c r="L73" s="70" t="s">
        <v>363</v>
      </c>
      <c r="M73" s="40" t="s">
        <v>209</v>
      </c>
      <c r="O73" s="272"/>
    </row>
    <row r="74" spans="1:15" s="43" customFormat="1" ht="30" customHeight="1" x14ac:dyDescent="0.25">
      <c r="A74" s="53"/>
      <c r="B74" s="124">
        <f t="shared" si="2"/>
        <v>71</v>
      </c>
      <c r="C74" s="119">
        <v>43373</v>
      </c>
      <c r="D74" s="69" t="s">
        <v>209</v>
      </c>
      <c r="E74" s="40" t="s">
        <v>209</v>
      </c>
      <c r="F74" s="40" t="s">
        <v>209</v>
      </c>
      <c r="G74" s="40" t="s">
        <v>209</v>
      </c>
      <c r="H74" s="40" t="s">
        <v>577</v>
      </c>
      <c r="I74" s="116">
        <v>80241559</v>
      </c>
      <c r="J74" s="69" t="s">
        <v>379</v>
      </c>
      <c r="K74" s="69" t="s">
        <v>380</v>
      </c>
      <c r="L74" s="70" t="s">
        <v>381</v>
      </c>
      <c r="M74" s="40" t="s">
        <v>382</v>
      </c>
      <c r="O74" s="272"/>
    </row>
    <row r="75" spans="1:15" s="43" customFormat="1" ht="30" customHeight="1" x14ac:dyDescent="0.25">
      <c r="A75" s="53"/>
      <c r="B75" s="124">
        <f t="shared" si="2"/>
        <v>72</v>
      </c>
      <c r="C75" s="120">
        <v>43376</v>
      </c>
      <c r="D75" s="69" t="s">
        <v>209</v>
      </c>
      <c r="E75" s="40" t="s">
        <v>798</v>
      </c>
      <c r="F75" s="40" t="s">
        <v>799</v>
      </c>
      <c r="G75" s="40" t="s">
        <v>800</v>
      </c>
      <c r="H75" s="40" t="s">
        <v>608</v>
      </c>
      <c r="I75" s="116" t="s">
        <v>806</v>
      </c>
      <c r="J75" s="69" t="s">
        <v>797</v>
      </c>
      <c r="K75" s="69" t="s">
        <v>801</v>
      </c>
      <c r="L75" s="70" t="s">
        <v>802</v>
      </c>
      <c r="M75" s="40" t="s">
        <v>803</v>
      </c>
      <c r="O75" s="272"/>
    </row>
    <row r="76" spans="1:15" s="43" customFormat="1" ht="30" customHeight="1" x14ac:dyDescent="0.25">
      <c r="A76" s="53"/>
      <c r="B76" s="124">
        <f t="shared" si="2"/>
        <v>73</v>
      </c>
      <c r="C76" s="120">
        <v>43376</v>
      </c>
      <c r="D76" s="69" t="s">
        <v>209</v>
      </c>
      <c r="E76" s="40" t="s">
        <v>209</v>
      </c>
      <c r="F76" s="40" t="s">
        <v>209</v>
      </c>
      <c r="G76" s="40"/>
      <c r="H76" s="40" t="s">
        <v>575</v>
      </c>
      <c r="I76" s="116" t="s">
        <v>805</v>
      </c>
      <c r="J76" s="69" t="s">
        <v>810</v>
      </c>
      <c r="K76" s="69" t="s">
        <v>808</v>
      </c>
      <c r="L76" s="70" t="s">
        <v>809</v>
      </c>
      <c r="M76" s="40" t="s">
        <v>807</v>
      </c>
      <c r="O76" s="272"/>
    </row>
    <row r="77" spans="1:15" s="43" customFormat="1" ht="30" customHeight="1" x14ac:dyDescent="0.25">
      <c r="A77" s="53"/>
      <c r="B77" s="124">
        <f t="shared" si="2"/>
        <v>74</v>
      </c>
      <c r="C77" s="120">
        <v>43377</v>
      </c>
      <c r="D77" s="69" t="s">
        <v>1050</v>
      </c>
      <c r="E77" s="40" t="s">
        <v>1049</v>
      </c>
      <c r="F77" s="40" t="s">
        <v>266</v>
      </c>
      <c r="G77" s="40" t="s">
        <v>1051</v>
      </c>
      <c r="H77" s="40" t="s">
        <v>575</v>
      </c>
      <c r="I77" s="116" t="s">
        <v>1045</v>
      </c>
      <c r="J77" s="69" t="s">
        <v>1046</v>
      </c>
      <c r="K77" s="69" t="s">
        <v>1047</v>
      </c>
      <c r="L77" s="70" t="s">
        <v>1048</v>
      </c>
      <c r="M77" s="40" t="s">
        <v>1052</v>
      </c>
      <c r="O77" s="272"/>
    </row>
    <row r="78" spans="1:15" s="43" customFormat="1" ht="30" customHeight="1" x14ac:dyDescent="0.25">
      <c r="A78" s="53"/>
      <c r="B78" s="124">
        <f t="shared" si="2"/>
        <v>75</v>
      </c>
      <c r="C78" s="120">
        <v>43377</v>
      </c>
      <c r="D78" s="69" t="s">
        <v>1055</v>
      </c>
      <c r="E78" s="40" t="s">
        <v>1053</v>
      </c>
      <c r="F78" s="40" t="s">
        <v>331</v>
      </c>
      <c r="G78" s="40" t="s">
        <v>1054</v>
      </c>
      <c r="H78" s="40" t="s">
        <v>575</v>
      </c>
      <c r="I78" s="116" t="s">
        <v>1056</v>
      </c>
      <c r="J78" s="69" t="s">
        <v>1057</v>
      </c>
      <c r="K78" s="69" t="s">
        <v>1058</v>
      </c>
      <c r="L78" s="70" t="s">
        <v>1059</v>
      </c>
      <c r="M78" s="40" t="s">
        <v>1060</v>
      </c>
      <c r="O78" s="272"/>
    </row>
    <row r="79" spans="1:15" s="43" customFormat="1" ht="30" customHeight="1" x14ac:dyDescent="0.25">
      <c r="A79" s="53"/>
      <c r="B79" s="124">
        <f t="shared" si="2"/>
        <v>76</v>
      </c>
      <c r="C79" s="120">
        <v>43381</v>
      </c>
      <c r="D79" s="69" t="s">
        <v>1055</v>
      </c>
      <c r="E79" s="40" t="s">
        <v>1067</v>
      </c>
      <c r="F79" s="40" t="s">
        <v>331</v>
      </c>
      <c r="G79" s="40"/>
      <c r="H79" s="40" t="s">
        <v>575</v>
      </c>
      <c r="I79" s="116" t="s">
        <v>1056</v>
      </c>
      <c r="J79" s="69" t="s">
        <v>1057</v>
      </c>
      <c r="K79" s="69" t="s">
        <v>1058</v>
      </c>
      <c r="L79" s="70" t="s">
        <v>1059</v>
      </c>
      <c r="M79" s="40" t="s">
        <v>1068</v>
      </c>
      <c r="O79" s="272"/>
    </row>
    <row r="80" spans="1:15" s="43" customFormat="1" ht="30" customHeight="1" x14ac:dyDescent="0.25">
      <c r="A80" s="53"/>
      <c r="B80" s="124">
        <f t="shared" si="2"/>
        <v>77</v>
      </c>
      <c r="C80" s="120">
        <v>43381</v>
      </c>
      <c r="D80" s="69" t="s">
        <v>209</v>
      </c>
      <c r="E80" s="40" t="s">
        <v>209</v>
      </c>
      <c r="F80" s="40" t="s">
        <v>209</v>
      </c>
      <c r="G80" s="40" t="s">
        <v>209</v>
      </c>
      <c r="H80" s="40" t="s">
        <v>575</v>
      </c>
      <c r="I80" s="116" t="s">
        <v>1069</v>
      </c>
      <c r="J80" s="69" t="s">
        <v>1070</v>
      </c>
      <c r="K80" s="69" t="s">
        <v>1071</v>
      </c>
      <c r="L80" s="70" t="s">
        <v>1072</v>
      </c>
      <c r="M80" s="40" t="s">
        <v>1073</v>
      </c>
      <c r="O80" s="272"/>
    </row>
    <row r="81" spans="1:15" s="43" customFormat="1" ht="30" customHeight="1" x14ac:dyDescent="0.25">
      <c r="A81" s="53"/>
      <c r="B81" s="124">
        <f t="shared" si="2"/>
        <v>78</v>
      </c>
      <c r="C81" s="120">
        <v>43381</v>
      </c>
      <c r="D81" s="69" t="s">
        <v>209</v>
      </c>
      <c r="E81" s="40" t="s">
        <v>209</v>
      </c>
      <c r="F81" s="40" t="s">
        <v>209</v>
      </c>
      <c r="G81" s="40" t="s">
        <v>209</v>
      </c>
      <c r="H81" s="40" t="s">
        <v>575</v>
      </c>
      <c r="I81" s="116" t="s">
        <v>1074</v>
      </c>
      <c r="J81" s="69" t="s">
        <v>1075</v>
      </c>
      <c r="K81" s="69" t="s">
        <v>1076</v>
      </c>
      <c r="L81" s="70" t="s">
        <v>1077</v>
      </c>
      <c r="M81" s="40" t="s">
        <v>1078</v>
      </c>
      <c r="O81" s="272"/>
    </row>
    <row r="82" spans="1:15" s="43" customFormat="1" ht="30" customHeight="1" x14ac:dyDescent="0.25">
      <c r="A82" s="53"/>
      <c r="B82" s="124">
        <f t="shared" si="2"/>
        <v>79</v>
      </c>
      <c r="C82" s="120">
        <v>43381</v>
      </c>
      <c r="D82" s="69" t="s">
        <v>1084</v>
      </c>
      <c r="E82" s="40" t="s">
        <v>1079</v>
      </c>
      <c r="F82" s="40" t="s">
        <v>1086</v>
      </c>
      <c r="G82" s="40" t="s">
        <v>1085</v>
      </c>
      <c r="H82" s="40" t="s">
        <v>575</v>
      </c>
      <c r="I82" s="116" t="s">
        <v>1080</v>
      </c>
      <c r="J82" s="69" t="s">
        <v>617</v>
      </c>
      <c r="K82" s="69" t="s">
        <v>1081</v>
      </c>
      <c r="L82" s="70" t="s">
        <v>1082</v>
      </c>
      <c r="M82" s="40" t="s">
        <v>1083</v>
      </c>
      <c r="O82" s="272"/>
    </row>
    <row r="83" spans="1:15" s="43" customFormat="1" ht="30" customHeight="1" x14ac:dyDescent="0.25">
      <c r="A83" s="53"/>
      <c r="B83" s="124">
        <f t="shared" si="2"/>
        <v>80</v>
      </c>
      <c r="C83" s="120">
        <v>43382</v>
      </c>
      <c r="D83" s="69" t="s">
        <v>209</v>
      </c>
      <c r="E83" s="40" t="s">
        <v>209</v>
      </c>
      <c r="F83" s="40" t="s">
        <v>209</v>
      </c>
      <c r="G83" s="40" t="s">
        <v>209</v>
      </c>
      <c r="H83" s="40" t="s">
        <v>596</v>
      </c>
      <c r="I83" s="116" t="s">
        <v>1102</v>
      </c>
      <c r="J83" s="69" t="s">
        <v>1100</v>
      </c>
      <c r="K83" s="69" t="s">
        <v>1101</v>
      </c>
      <c r="L83" s="70" t="s">
        <v>1098</v>
      </c>
      <c r="M83" s="40" t="s">
        <v>1099</v>
      </c>
      <c r="O83" s="272"/>
    </row>
    <row r="84" spans="1:15" s="43" customFormat="1" ht="30" customHeight="1" x14ac:dyDescent="0.25">
      <c r="A84" s="53"/>
      <c r="B84" s="124">
        <f t="shared" si="2"/>
        <v>81</v>
      </c>
      <c r="C84" s="120">
        <v>43385</v>
      </c>
      <c r="D84" s="69" t="s">
        <v>209</v>
      </c>
      <c r="E84" s="40" t="s">
        <v>209</v>
      </c>
      <c r="F84" s="40" t="s">
        <v>209</v>
      </c>
      <c r="G84" s="40" t="s">
        <v>209</v>
      </c>
      <c r="H84" s="40" t="s">
        <v>575</v>
      </c>
      <c r="I84" s="116" t="s">
        <v>1127</v>
      </c>
      <c r="J84" s="69" t="s">
        <v>1130</v>
      </c>
      <c r="K84" s="69" t="s">
        <v>1128</v>
      </c>
      <c r="L84" s="70" t="s">
        <v>1129</v>
      </c>
      <c r="M84" s="40" t="s">
        <v>382</v>
      </c>
      <c r="O84" s="272"/>
    </row>
    <row r="85" spans="1:15" s="43" customFormat="1" ht="30" customHeight="1" x14ac:dyDescent="0.25">
      <c r="A85" s="53"/>
      <c r="B85" s="124" t="str">
        <f t="shared" si="2"/>
        <v/>
      </c>
      <c r="C85" s="120"/>
      <c r="D85" s="69"/>
      <c r="E85" s="40"/>
      <c r="F85" s="40"/>
      <c r="G85" s="40"/>
      <c r="H85" s="40"/>
      <c r="I85" s="116"/>
      <c r="J85" s="69"/>
      <c r="K85" s="69"/>
      <c r="L85" s="70"/>
      <c r="M85" s="40"/>
      <c r="O85" s="272"/>
    </row>
    <row r="86" spans="1:15" s="43" customFormat="1" ht="30" customHeight="1" x14ac:dyDescent="0.25">
      <c r="A86" s="53"/>
      <c r="B86" s="124" t="str">
        <f t="shared" si="2"/>
        <v/>
      </c>
      <c r="C86" s="120"/>
      <c r="D86" s="69"/>
      <c r="E86" s="40"/>
      <c r="F86" s="40"/>
      <c r="G86" s="40"/>
      <c r="H86" s="40"/>
      <c r="I86" s="116"/>
      <c r="J86" s="69"/>
      <c r="K86" s="69"/>
      <c r="L86" s="70"/>
      <c r="M86" s="40"/>
      <c r="O86" s="272"/>
    </row>
    <row r="87" spans="1:15" s="43" customFormat="1" ht="30" customHeight="1" x14ac:dyDescent="0.25">
      <c r="A87" s="53"/>
      <c r="B87" s="124" t="str">
        <f t="shared" si="2"/>
        <v/>
      </c>
      <c r="C87" s="120"/>
      <c r="D87" s="69"/>
      <c r="E87" s="40"/>
      <c r="F87" s="40"/>
      <c r="G87" s="40"/>
      <c r="H87" s="40"/>
      <c r="I87" s="116"/>
      <c r="J87" s="69"/>
      <c r="K87" s="69"/>
      <c r="L87" s="70"/>
      <c r="M87" s="40"/>
      <c r="O87" s="272"/>
    </row>
    <row r="88" spans="1:15" s="43" customFormat="1" ht="30" customHeight="1" x14ac:dyDescent="0.25">
      <c r="A88" s="53"/>
      <c r="B88" s="124" t="str">
        <f t="shared" si="2"/>
        <v/>
      </c>
      <c r="C88" s="120"/>
      <c r="D88" s="69"/>
      <c r="E88" s="40"/>
      <c r="F88" s="40"/>
      <c r="G88" s="40"/>
      <c r="H88" s="40"/>
      <c r="I88" s="116"/>
      <c r="J88" s="69"/>
      <c r="K88" s="69"/>
      <c r="L88" s="70"/>
      <c r="M88" s="40"/>
      <c r="O88" s="272"/>
    </row>
    <row r="89" spans="1:15" s="43" customFormat="1" ht="30" customHeight="1" x14ac:dyDescent="0.25">
      <c r="A89" s="53"/>
      <c r="B89" s="124" t="str">
        <f t="shared" si="2"/>
        <v/>
      </c>
      <c r="C89" s="120"/>
      <c r="D89" s="69"/>
      <c r="E89" s="40"/>
      <c r="F89" s="40"/>
      <c r="G89" s="40"/>
      <c r="H89" s="40"/>
      <c r="I89" s="116"/>
      <c r="J89" s="69"/>
      <c r="K89" s="69"/>
      <c r="L89" s="70"/>
      <c r="M89" s="40"/>
      <c r="O89" s="272"/>
    </row>
    <row r="90" spans="1:15" s="43" customFormat="1" ht="30" customHeight="1" x14ac:dyDescent="0.25">
      <c r="A90" s="53"/>
      <c r="B90" s="124" t="str">
        <f t="shared" si="2"/>
        <v/>
      </c>
      <c r="C90" s="120"/>
      <c r="D90" s="69"/>
      <c r="E90" s="40"/>
      <c r="F90" s="40"/>
      <c r="G90" s="40"/>
      <c r="H90" s="40"/>
      <c r="I90" s="116"/>
      <c r="J90" s="69"/>
      <c r="K90" s="69"/>
      <c r="L90" s="70"/>
      <c r="M90" s="40"/>
      <c r="O90" s="272"/>
    </row>
    <row r="91" spans="1:15" s="43" customFormat="1" ht="30" customHeight="1" x14ac:dyDescent="0.25">
      <c r="A91" s="53"/>
      <c r="B91" s="124" t="str">
        <f t="shared" si="2"/>
        <v/>
      </c>
      <c r="C91" s="120"/>
      <c r="D91" s="69"/>
      <c r="E91" s="40"/>
      <c r="F91" s="40"/>
      <c r="G91" s="40"/>
      <c r="H91" s="40"/>
      <c r="I91" s="116"/>
      <c r="J91" s="69"/>
      <c r="K91" s="69"/>
      <c r="L91" s="70"/>
      <c r="M91" s="40"/>
      <c r="O91" s="272"/>
    </row>
    <row r="92" spans="1:15" s="43" customFormat="1" ht="30" customHeight="1" x14ac:dyDescent="0.25">
      <c r="A92" s="53"/>
      <c r="B92" s="124" t="str">
        <f t="shared" si="2"/>
        <v/>
      </c>
      <c r="C92" s="120"/>
      <c r="D92" s="69"/>
      <c r="E92" s="40"/>
      <c r="F92" s="40"/>
      <c r="G92" s="40"/>
      <c r="H92" s="40"/>
      <c r="I92" s="116"/>
      <c r="J92" s="69"/>
      <c r="K92" s="69"/>
      <c r="L92" s="70"/>
      <c r="M92" s="40"/>
      <c r="O92" s="272"/>
    </row>
    <row r="93" spans="1:15" s="43" customFormat="1" ht="30" customHeight="1" x14ac:dyDescent="0.25">
      <c r="A93" s="53"/>
      <c r="B93" s="124" t="str">
        <f t="shared" si="2"/>
        <v/>
      </c>
      <c r="C93" s="120"/>
      <c r="D93" s="69"/>
      <c r="E93" s="40"/>
      <c r="F93" s="40"/>
      <c r="G93" s="40"/>
      <c r="H93" s="40"/>
      <c r="I93" s="116"/>
      <c r="J93" s="69"/>
      <c r="K93" s="69"/>
      <c r="L93" s="70"/>
      <c r="M93" s="40"/>
      <c r="O93" s="272"/>
    </row>
    <row r="94" spans="1:15" s="43" customFormat="1" ht="30" customHeight="1" x14ac:dyDescent="0.25">
      <c r="A94" s="53"/>
      <c r="B94" s="124" t="str">
        <f t="shared" si="2"/>
        <v/>
      </c>
      <c r="C94" s="120"/>
      <c r="D94" s="69"/>
      <c r="E94" s="40"/>
      <c r="F94" s="40"/>
      <c r="G94" s="40"/>
      <c r="H94" s="40"/>
      <c r="I94" s="116"/>
      <c r="J94" s="69"/>
      <c r="K94" s="69"/>
      <c r="L94" s="70"/>
      <c r="M94" s="40"/>
      <c r="O94" s="272"/>
    </row>
    <row r="95" spans="1:15" s="43" customFormat="1" ht="30" customHeight="1" x14ac:dyDescent="0.25">
      <c r="A95" s="53"/>
      <c r="B95" s="124" t="str">
        <f t="shared" si="2"/>
        <v/>
      </c>
      <c r="C95" s="120"/>
      <c r="D95" s="69"/>
      <c r="E95" s="40"/>
      <c r="F95" s="40"/>
      <c r="G95" s="40"/>
      <c r="H95" s="40"/>
      <c r="I95" s="116"/>
      <c r="J95" s="69"/>
      <c r="K95" s="69"/>
      <c r="L95" s="70"/>
      <c r="M95" s="40"/>
      <c r="O95" s="272"/>
    </row>
    <row r="96" spans="1:15" s="43" customFormat="1" ht="30" customHeight="1" x14ac:dyDescent="0.25">
      <c r="A96" s="53"/>
      <c r="B96" s="124" t="str">
        <f t="shared" si="2"/>
        <v/>
      </c>
      <c r="C96" s="120"/>
      <c r="D96" s="69"/>
      <c r="E96" s="40"/>
      <c r="F96" s="40"/>
      <c r="G96" s="40"/>
      <c r="H96" s="40"/>
      <c r="I96" s="116"/>
      <c r="J96" s="69"/>
      <c r="K96" s="69"/>
      <c r="L96" s="70"/>
      <c r="M96" s="40"/>
      <c r="O96" s="272"/>
    </row>
    <row r="97" spans="1:15" s="43" customFormat="1" ht="30" customHeight="1" x14ac:dyDescent="0.25">
      <c r="A97" s="53"/>
      <c r="B97" s="124" t="str">
        <f t="shared" si="2"/>
        <v/>
      </c>
      <c r="C97" s="120"/>
      <c r="D97" s="69"/>
      <c r="E97" s="40"/>
      <c r="F97" s="40"/>
      <c r="G97" s="40"/>
      <c r="H97" s="40"/>
      <c r="I97" s="116"/>
      <c r="J97" s="69"/>
      <c r="K97" s="69"/>
      <c r="L97" s="70"/>
      <c r="M97" s="40"/>
      <c r="O97" s="272"/>
    </row>
    <row r="98" spans="1:15" s="43" customFormat="1" ht="30" customHeight="1" x14ac:dyDescent="0.25">
      <c r="A98" s="53"/>
      <c r="B98" s="124" t="str">
        <f t="shared" si="2"/>
        <v/>
      </c>
      <c r="C98" s="120"/>
      <c r="D98" s="69"/>
      <c r="E98" s="40"/>
      <c r="F98" s="40"/>
      <c r="G98" s="40"/>
      <c r="H98" s="40"/>
      <c r="I98" s="116"/>
      <c r="J98" s="69"/>
      <c r="K98" s="69"/>
      <c r="L98" s="70"/>
      <c r="M98" s="40"/>
      <c r="O98" s="272"/>
    </row>
    <row r="99" spans="1:15" s="43" customFormat="1" ht="30" customHeight="1" x14ac:dyDescent="0.25">
      <c r="A99" s="53"/>
      <c r="B99" s="124" t="str">
        <f t="shared" si="2"/>
        <v/>
      </c>
      <c r="C99" s="120"/>
      <c r="D99" s="69"/>
      <c r="E99" s="40"/>
      <c r="F99" s="40"/>
      <c r="G99" s="40"/>
      <c r="H99" s="40"/>
      <c r="I99" s="116"/>
      <c r="J99" s="69"/>
      <c r="K99" s="69"/>
      <c r="L99" s="70"/>
      <c r="M99" s="40"/>
      <c r="O99" s="272"/>
    </row>
    <row r="100" spans="1:15" s="43" customFormat="1" ht="30" customHeight="1" x14ac:dyDescent="0.25">
      <c r="A100" s="53"/>
      <c r="B100" s="124" t="str">
        <f t="shared" ref="B100:B131" si="3">IF(ISTEXT(H100),ROW()-3,"")</f>
        <v/>
      </c>
      <c r="C100" s="120"/>
      <c r="D100" s="69"/>
      <c r="E100" s="40"/>
      <c r="F100" s="40"/>
      <c r="G100" s="40"/>
      <c r="H100" s="40"/>
      <c r="I100" s="116"/>
      <c r="J100" s="69"/>
      <c r="K100" s="69"/>
      <c r="L100" s="70"/>
      <c r="M100" s="40"/>
      <c r="O100" s="272"/>
    </row>
    <row r="101" spans="1:15" s="43" customFormat="1" ht="30" customHeight="1" x14ac:dyDescent="0.25">
      <c r="A101" s="53"/>
      <c r="B101" s="124" t="str">
        <f t="shared" si="3"/>
        <v/>
      </c>
      <c r="C101" s="120"/>
      <c r="D101" s="69"/>
      <c r="E101" s="40"/>
      <c r="F101" s="40"/>
      <c r="G101" s="40"/>
      <c r="H101" s="40"/>
      <c r="I101" s="116"/>
      <c r="J101" s="69"/>
      <c r="K101" s="69"/>
      <c r="L101" s="70"/>
      <c r="M101" s="40"/>
      <c r="O101" s="272"/>
    </row>
    <row r="102" spans="1:15" s="43" customFormat="1" ht="30" customHeight="1" x14ac:dyDescent="0.25">
      <c r="A102" s="53"/>
      <c r="B102" s="124" t="str">
        <f t="shared" si="3"/>
        <v/>
      </c>
      <c r="C102" s="120"/>
      <c r="D102" s="69"/>
      <c r="E102" s="40"/>
      <c r="F102" s="40"/>
      <c r="G102" s="40"/>
      <c r="H102" s="40"/>
      <c r="I102" s="116"/>
      <c r="J102" s="69"/>
      <c r="K102" s="69"/>
      <c r="L102" s="70"/>
      <c r="M102" s="40"/>
      <c r="O102" s="272"/>
    </row>
    <row r="103" spans="1:15" s="43" customFormat="1" ht="30" customHeight="1" x14ac:dyDescent="0.25">
      <c r="A103" s="53"/>
      <c r="B103" s="124" t="str">
        <f t="shared" si="3"/>
        <v/>
      </c>
      <c r="C103" s="120"/>
      <c r="D103" s="69"/>
      <c r="E103" s="40"/>
      <c r="F103" s="40"/>
      <c r="G103" s="40"/>
      <c r="H103" s="40"/>
      <c r="I103" s="116"/>
      <c r="J103" s="69"/>
      <c r="K103" s="69"/>
      <c r="L103" s="70"/>
      <c r="M103" s="40"/>
      <c r="O103" s="272"/>
    </row>
    <row r="104" spans="1:15" s="43" customFormat="1" ht="30" customHeight="1" x14ac:dyDescent="0.25">
      <c r="A104" s="53"/>
      <c r="B104" s="124" t="str">
        <f t="shared" si="3"/>
        <v/>
      </c>
      <c r="C104" s="120"/>
      <c r="D104" s="69"/>
      <c r="E104" s="40"/>
      <c r="F104" s="40"/>
      <c r="G104" s="40"/>
      <c r="H104" s="40"/>
      <c r="I104" s="116"/>
      <c r="J104" s="69"/>
      <c r="K104" s="69"/>
      <c r="L104" s="70"/>
      <c r="M104" s="40"/>
      <c r="O104" s="272"/>
    </row>
    <row r="105" spans="1:15" s="43" customFormat="1" ht="30" customHeight="1" x14ac:dyDescent="0.25">
      <c r="A105" s="53"/>
      <c r="B105" s="124" t="str">
        <f t="shared" si="3"/>
        <v/>
      </c>
      <c r="C105" s="120"/>
      <c r="D105" s="69"/>
      <c r="E105" s="40"/>
      <c r="F105" s="40"/>
      <c r="G105" s="40"/>
      <c r="H105" s="40"/>
      <c r="I105" s="116"/>
      <c r="J105" s="69"/>
      <c r="K105" s="69"/>
      <c r="L105" s="70"/>
      <c r="M105" s="40"/>
      <c r="O105" s="272"/>
    </row>
    <row r="106" spans="1:15" s="43" customFormat="1" ht="30" customHeight="1" x14ac:dyDescent="0.25">
      <c r="A106" s="53"/>
      <c r="B106" s="124" t="str">
        <f t="shared" si="3"/>
        <v/>
      </c>
      <c r="C106" s="120"/>
      <c r="D106" s="69"/>
      <c r="E106" s="40"/>
      <c r="F106" s="40"/>
      <c r="G106" s="40"/>
      <c r="H106" s="40"/>
      <c r="I106" s="116"/>
      <c r="J106" s="69"/>
      <c r="K106" s="69"/>
      <c r="L106" s="70"/>
      <c r="M106" s="40"/>
      <c r="O106" s="272"/>
    </row>
    <row r="107" spans="1:15" s="43" customFormat="1" ht="30" customHeight="1" x14ac:dyDescent="0.25">
      <c r="A107" s="53"/>
      <c r="B107" s="124" t="str">
        <f t="shared" si="3"/>
        <v/>
      </c>
      <c r="C107" s="120"/>
      <c r="D107" s="69"/>
      <c r="E107" s="40"/>
      <c r="F107" s="40"/>
      <c r="G107" s="40"/>
      <c r="H107" s="40"/>
      <c r="I107" s="116"/>
      <c r="J107" s="69"/>
      <c r="K107" s="69"/>
      <c r="L107" s="70"/>
      <c r="M107" s="40"/>
      <c r="O107" s="272"/>
    </row>
    <row r="108" spans="1:15" s="43" customFormat="1" ht="30" customHeight="1" x14ac:dyDescent="0.25">
      <c r="A108" s="53"/>
      <c r="B108" s="124" t="str">
        <f t="shared" si="3"/>
        <v/>
      </c>
      <c r="C108" s="120"/>
      <c r="D108" s="69"/>
      <c r="E108" s="40"/>
      <c r="F108" s="40"/>
      <c r="G108" s="40"/>
      <c r="H108" s="40"/>
      <c r="I108" s="116"/>
      <c r="J108" s="69"/>
      <c r="K108" s="69"/>
      <c r="L108" s="70"/>
      <c r="M108" s="40"/>
      <c r="O108" s="272"/>
    </row>
    <row r="109" spans="1:15" s="43" customFormat="1" ht="30" customHeight="1" x14ac:dyDescent="0.25">
      <c r="A109" s="53"/>
      <c r="B109" s="124" t="str">
        <f t="shared" si="3"/>
        <v/>
      </c>
      <c r="C109" s="120"/>
      <c r="D109" s="69"/>
      <c r="E109" s="40"/>
      <c r="F109" s="40"/>
      <c r="G109" s="40"/>
      <c r="H109" s="40"/>
      <c r="I109" s="116"/>
      <c r="J109" s="69"/>
      <c r="K109" s="69"/>
      <c r="L109" s="70"/>
      <c r="M109" s="40"/>
      <c r="O109" s="272"/>
    </row>
    <row r="110" spans="1:15" s="43" customFormat="1" ht="30" customHeight="1" x14ac:dyDescent="0.25">
      <c r="A110" s="53"/>
      <c r="B110" s="124" t="str">
        <f t="shared" si="3"/>
        <v/>
      </c>
      <c r="C110" s="120"/>
      <c r="D110" s="69"/>
      <c r="E110" s="40"/>
      <c r="F110" s="40"/>
      <c r="G110" s="40"/>
      <c r="H110" s="40"/>
      <c r="I110" s="116"/>
      <c r="J110" s="69"/>
      <c r="K110" s="69"/>
      <c r="L110" s="70"/>
      <c r="M110" s="40"/>
      <c r="O110" s="272"/>
    </row>
    <row r="111" spans="1:15" s="43" customFormat="1" ht="30" customHeight="1" x14ac:dyDescent="0.25">
      <c r="A111" s="53"/>
      <c r="B111" s="124" t="str">
        <f t="shared" si="3"/>
        <v/>
      </c>
      <c r="C111" s="120"/>
      <c r="D111" s="69"/>
      <c r="E111" s="40"/>
      <c r="F111" s="40"/>
      <c r="G111" s="40"/>
      <c r="H111" s="40"/>
      <c r="I111" s="116"/>
      <c r="J111" s="69"/>
      <c r="K111" s="69"/>
      <c r="L111" s="70"/>
      <c r="M111" s="40"/>
      <c r="O111" s="272"/>
    </row>
    <row r="112" spans="1:15" s="43" customFormat="1" ht="30" customHeight="1" x14ac:dyDescent="0.25">
      <c r="A112" s="53"/>
      <c r="B112" s="124" t="str">
        <f t="shared" si="3"/>
        <v/>
      </c>
      <c r="C112" s="120"/>
      <c r="D112" s="69"/>
      <c r="E112" s="40"/>
      <c r="F112" s="40"/>
      <c r="G112" s="40"/>
      <c r="H112" s="40"/>
      <c r="I112" s="116"/>
      <c r="J112" s="69"/>
      <c r="K112" s="69"/>
      <c r="L112" s="70"/>
      <c r="M112" s="40"/>
      <c r="O112" s="272"/>
    </row>
    <row r="113" spans="1:15" s="43" customFormat="1" ht="30" customHeight="1" x14ac:dyDescent="0.25">
      <c r="A113" s="53"/>
      <c r="B113" s="124" t="str">
        <f t="shared" si="3"/>
        <v/>
      </c>
      <c r="C113" s="120"/>
      <c r="D113" s="69"/>
      <c r="E113" s="40"/>
      <c r="F113" s="40"/>
      <c r="G113" s="40"/>
      <c r="H113" s="40"/>
      <c r="I113" s="116"/>
      <c r="J113" s="69"/>
      <c r="K113" s="69"/>
      <c r="L113" s="70"/>
      <c r="M113" s="40"/>
      <c r="O113" s="272"/>
    </row>
    <row r="114" spans="1:15" s="43" customFormat="1" ht="30" customHeight="1" x14ac:dyDescent="0.25">
      <c r="A114" s="53"/>
      <c r="B114" s="124" t="str">
        <f t="shared" si="3"/>
        <v/>
      </c>
      <c r="C114" s="120"/>
      <c r="D114" s="69"/>
      <c r="E114" s="40"/>
      <c r="F114" s="40"/>
      <c r="G114" s="40"/>
      <c r="H114" s="40"/>
      <c r="I114" s="116"/>
      <c r="J114" s="69"/>
      <c r="K114" s="69"/>
      <c r="L114" s="70"/>
      <c r="M114" s="40"/>
      <c r="O114" s="272"/>
    </row>
    <row r="115" spans="1:15" s="43" customFormat="1" ht="30" customHeight="1" x14ac:dyDescent="0.25">
      <c r="A115" s="53"/>
      <c r="B115" s="124" t="str">
        <f t="shared" si="3"/>
        <v/>
      </c>
      <c r="C115" s="120"/>
      <c r="D115" s="69"/>
      <c r="E115" s="40"/>
      <c r="F115" s="40"/>
      <c r="G115" s="40"/>
      <c r="H115" s="40"/>
      <c r="I115" s="116"/>
      <c r="J115" s="69"/>
      <c r="K115" s="69"/>
      <c r="L115" s="70"/>
      <c r="M115" s="40"/>
      <c r="O115" s="272"/>
    </row>
    <row r="116" spans="1:15" s="43" customFormat="1" ht="30" customHeight="1" x14ac:dyDescent="0.25">
      <c r="A116" s="53"/>
      <c r="B116" s="124" t="str">
        <f t="shared" si="3"/>
        <v/>
      </c>
      <c r="C116" s="120"/>
      <c r="D116" s="69"/>
      <c r="E116" s="40"/>
      <c r="F116" s="40"/>
      <c r="G116" s="40"/>
      <c r="H116" s="40"/>
      <c r="I116" s="116"/>
      <c r="J116" s="69"/>
      <c r="K116" s="69"/>
      <c r="L116" s="70"/>
      <c r="M116" s="40"/>
      <c r="O116" s="272"/>
    </row>
    <row r="117" spans="1:15" s="43" customFormat="1" ht="30" customHeight="1" x14ac:dyDescent="0.25">
      <c r="A117" s="53"/>
      <c r="B117" s="124" t="str">
        <f t="shared" si="3"/>
        <v/>
      </c>
      <c r="C117" s="120"/>
      <c r="D117" s="69"/>
      <c r="E117" s="40"/>
      <c r="F117" s="40"/>
      <c r="G117" s="40"/>
      <c r="H117" s="40"/>
      <c r="I117" s="116"/>
      <c r="J117" s="69"/>
      <c r="K117" s="69"/>
      <c r="L117" s="70"/>
      <c r="M117" s="40"/>
      <c r="O117" s="272"/>
    </row>
    <row r="118" spans="1:15" s="43" customFormat="1" ht="30" customHeight="1" x14ac:dyDescent="0.25">
      <c r="A118" s="53"/>
      <c r="B118" s="124" t="str">
        <f t="shared" si="3"/>
        <v/>
      </c>
      <c r="C118" s="120"/>
      <c r="D118" s="69"/>
      <c r="E118" s="40"/>
      <c r="F118" s="40"/>
      <c r="G118" s="40"/>
      <c r="H118" s="40"/>
      <c r="I118" s="116"/>
      <c r="J118" s="69"/>
      <c r="K118" s="69"/>
      <c r="L118" s="70"/>
      <c r="M118" s="40"/>
      <c r="O118" s="272"/>
    </row>
    <row r="119" spans="1:15" s="43" customFormat="1" ht="30" customHeight="1" x14ac:dyDescent="0.25">
      <c r="A119" s="53"/>
      <c r="B119" s="124" t="str">
        <f t="shared" si="3"/>
        <v/>
      </c>
      <c r="C119" s="120"/>
      <c r="D119" s="69"/>
      <c r="E119" s="40"/>
      <c r="F119" s="40"/>
      <c r="G119" s="40"/>
      <c r="H119" s="40"/>
      <c r="I119" s="116"/>
      <c r="J119" s="69"/>
      <c r="K119" s="69"/>
      <c r="L119" s="70"/>
      <c r="M119" s="40"/>
      <c r="O119" s="272"/>
    </row>
    <row r="120" spans="1:15" s="43" customFormat="1" ht="30" customHeight="1" x14ac:dyDescent="0.25">
      <c r="A120" s="53"/>
      <c r="B120" s="124" t="str">
        <f t="shared" si="3"/>
        <v/>
      </c>
      <c r="C120" s="120"/>
      <c r="D120" s="69"/>
      <c r="E120" s="40"/>
      <c r="F120" s="40"/>
      <c r="G120" s="40"/>
      <c r="H120" s="40"/>
      <c r="I120" s="116"/>
      <c r="J120" s="69"/>
      <c r="K120" s="69"/>
      <c r="L120" s="70"/>
      <c r="M120" s="40"/>
      <c r="O120" s="272"/>
    </row>
    <row r="121" spans="1:15" s="43" customFormat="1" ht="30" customHeight="1" x14ac:dyDescent="0.25">
      <c r="A121" s="53"/>
      <c r="B121" s="124" t="str">
        <f t="shared" si="3"/>
        <v/>
      </c>
      <c r="C121" s="120"/>
      <c r="D121" s="69"/>
      <c r="E121" s="40"/>
      <c r="F121" s="40"/>
      <c r="G121" s="40"/>
      <c r="H121" s="40"/>
      <c r="I121" s="116"/>
      <c r="J121" s="69"/>
      <c r="K121" s="69"/>
      <c r="L121" s="70"/>
      <c r="M121" s="40"/>
      <c r="O121" s="272"/>
    </row>
    <row r="122" spans="1:15" s="43" customFormat="1" ht="30" customHeight="1" x14ac:dyDescent="0.25">
      <c r="A122" s="53"/>
      <c r="B122" s="124" t="str">
        <f t="shared" si="3"/>
        <v/>
      </c>
      <c r="C122" s="120"/>
      <c r="D122" s="69"/>
      <c r="E122" s="40"/>
      <c r="F122" s="40"/>
      <c r="G122" s="40"/>
      <c r="H122" s="40"/>
      <c r="I122" s="116"/>
      <c r="J122" s="69"/>
      <c r="K122" s="69"/>
      <c r="L122" s="70"/>
      <c r="M122" s="40"/>
      <c r="O122" s="272"/>
    </row>
    <row r="123" spans="1:15" s="43" customFormat="1" ht="30" customHeight="1" x14ac:dyDescent="0.25">
      <c r="A123" s="53"/>
      <c r="B123" s="124" t="str">
        <f t="shared" si="3"/>
        <v/>
      </c>
      <c r="C123" s="120"/>
      <c r="D123" s="69"/>
      <c r="E123" s="40"/>
      <c r="F123" s="40"/>
      <c r="G123" s="40"/>
      <c r="H123" s="40"/>
      <c r="I123" s="116"/>
      <c r="J123" s="69"/>
      <c r="K123" s="69"/>
      <c r="L123" s="70"/>
      <c r="M123" s="40"/>
      <c r="O123" s="272"/>
    </row>
    <row r="124" spans="1:15" s="43" customFormat="1" ht="30" customHeight="1" x14ac:dyDescent="0.25">
      <c r="A124" s="53"/>
      <c r="B124" s="124" t="str">
        <f t="shared" si="3"/>
        <v/>
      </c>
      <c r="C124" s="120"/>
      <c r="D124" s="69"/>
      <c r="E124" s="40"/>
      <c r="F124" s="40"/>
      <c r="G124" s="40"/>
      <c r="H124" s="40"/>
      <c r="I124" s="116"/>
      <c r="J124" s="69"/>
      <c r="K124" s="69"/>
      <c r="L124" s="70"/>
      <c r="M124" s="40"/>
      <c r="O124" s="272"/>
    </row>
    <row r="125" spans="1:15" s="43" customFormat="1" ht="30" customHeight="1" x14ac:dyDescent="0.25">
      <c r="A125" s="53"/>
      <c r="B125" s="124" t="str">
        <f t="shared" si="3"/>
        <v/>
      </c>
      <c r="C125" s="120"/>
      <c r="D125" s="69"/>
      <c r="E125" s="40"/>
      <c r="F125" s="40"/>
      <c r="G125" s="40"/>
      <c r="H125" s="40"/>
      <c r="I125" s="116"/>
      <c r="J125" s="69"/>
      <c r="K125" s="69"/>
      <c r="L125" s="70"/>
      <c r="M125" s="40"/>
      <c r="O125" s="272"/>
    </row>
    <row r="126" spans="1:15" s="43" customFormat="1" ht="30" customHeight="1" x14ac:dyDescent="0.25">
      <c r="A126" s="53"/>
      <c r="B126" s="124" t="str">
        <f t="shared" si="3"/>
        <v/>
      </c>
      <c r="C126" s="120"/>
      <c r="D126" s="69"/>
      <c r="E126" s="40"/>
      <c r="F126" s="40"/>
      <c r="G126" s="40"/>
      <c r="H126" s="40"/>
      <c r="I126" s="116"/>
      <c r="J126" s="69"/>
      <c r="K126" s="69"/>
      <c r="L126" s="70"/>
      <c r="M126" s="40"/>
      <c r="O126" s="272"/>
    </row>
    <row r="127" spans="1:15" s="43" customFormat="1" ht="30" customHeight="1" x14ac:dyDescent="0.25">
      <c r="A127" s="53"/>
      <c r="B127" s="124" t="str">
        <f t="shared" si="3"/>
        <v/>
      </c>
      <c r="C127" s="120"/>
      <c r="D127" s="69"/>
      <c r="E127" s="40"/>
      <c r="F127" s="40"/>
      <c r="G127" s="40"/>
      <c r="H127" s="40"/>
      <c r="I127" s="116"/>
      <c r="J127" s="69"/>
      <c r="K127" s="69"/>
      <c r="L127" s="70"/>
      <c r="M127" s="40"/>
      <c r="O127" s="272"/>
    </row>
    <row r="128" spans="1:15" s="43" customFormat="1" ht="30" customHeight="1" x14ac:dyDescent="0.25">
      <c r="A128" s="53"/>
      <c r="B128" s="124" t="str">
        <f t="shared" si="3"/>
        <v/>
      </c>
      <c r="C128" s="120"/>
      <c r="D128" s="69"/>
      <c r="E128" s="40"/>
      <c r="F128" s="40"/>
      <c r="G128" s="40"/>
      <c r="H128" s="40"/>
      <c r="I128" s="116"/>
      <c r="J128" s="69"/>
      <c r="K128" s="69"/>
      <c r="L128" s="70"/>
      <c r="M128" s="40"/>
      <c r="O128" s="272"/>
    </row>
    <row r="129" spans="1:15" s="43" customFormat="1" ht="30" customHeight="1" x14ac:dyDescent="0.25">
      <c r="A129" s="53"/>
      <c r="B129" s="124" t="str">
        <f t="shared" si="3"/>
        <v/>
      </c>
      <c r="C129" s="120"/>
      <c r="D129" s="69"/>
      <c r="E129" s="40"/>
      <c r="F129" s="40"/>
      <c r="G129" s="40"/>
      <c r="H129" s="40"/>
      <c r="I129" s="116"/>
      <c r="J129" s="69"/>
      <c r="K129" s="69"/>
      <c r="L129" s="70"/>
      <c r="M129" s="40"/>
      <c r="O129" s="272"/>
    </row>
    <row r="130" spans="1:15" s="43" customFormat="1" ht="30" customHeight="1" x14ac:dyDescent="0.25">
      <c r="A130" s="53"/>
      <c r="B130" s="124" t="str">
        <f t="shared" si="3"/>
        <v/>
      </c>
      <c r="C130" s="120"/>
      <c r="D130" s="69"/>
      <c r="E130" s="40"/>
      <c r="F130" s="40"/>
      <c r="G130" s="40"/>
      <c r="H130" s="40"/>
      <c r="I130" s="116"/>
      <c r="J130" s="69"/>
      <c r="K130" s="69"/>
      <c r="L130" s="70"/>
      <c r="M130" s="40"/>
      <c r="O130" s="272"/>
    </row>
    <row r="131" spans="1:15" s="43" customFormat="1" ht="30" customHeight="1" x14ac:dyDescent="0.25">
      <c r="A131" s="53"/>
      <c r="B131" s="124" t="str">
        <f t="shared" si="3"/>
        <v/>
      </c>
      <c r="C131" s="120"/>
      <c r="D131" s="69"/>
      <c r="E131" s="40"/>
      <c r="F131" s="40"/>
      <c r="G131" s="40"/>
      <c r="H131" s="40"/>
      <c r="I131" s="116"/>
      <c r="J131" s="69"/>
      <c r="K131" s="69"/>
      <c r="L131" s="70"/>
      <c r="M131" s="40"/>
      <c r="O131" s="272"/>
    </row>
    <row r="132" spans="1:15" s="43" customFormat="1" ht="30" customHeight="1" x14ac:dyDescent="0.25">
      <c r="A132" s="53"/>
      <c r="B132" s="124" t="str">
        <f t="shared" ref="B132:B150" si="4">IF(ISTEXT(H132),ROW()-3,"")</f>
        <v/>
      </c>
      <c r="C132" s="120"/>
      <c r="D132" s="69"/>
      <c r="E132" s="40"/>
      <c r="F132" s="40"/>
      <c r="G132" s="40"/>
      <c r="H132" s="40"/>
      <c r="I132" s="116"/>
      <c r="J132" s="69"/>
      <c r="K132" s="69"/>
      <c r="L132" s="70"/>
      <c r="M132" s="40"/>
      <c r="O132" s="272"/>
    </row>
    <row r="133" spans="1:15" s="43" customFormat="1" ht="30" customHeight="1" x14ac:dyDescent="0.25">
      <c r="A133" s="53"/>
      <c r="B133" s="124" t="str">
        <f t="shared" si="4"/>
        <v/>
      </c>
      <c r="C133" s="120"/>
      <c r="D133" s="69"/>
      <c r="E133" s="40"/>
      <c r="F133" s="40"/>
      <c r="G133" s="40"/>
      <c r="H133" s="40"/>
      <c r="I133" s="116"/>
      <c r="J133" s="69"/>
      <c r="K133" s="69"/>
      <c r="L133" s="70"/>
      <c r="M133" s="40"/>
      <c r="O133" s="272"/>
    </row>
    <row r="134" spans="1:15" s="43" customFormat="1" ht="30" customHeight="1" x14ac:dyDescent="0.25">
      <c r="A134" s="53"/>
      <c r="B134" s="124" t="str">
        <f t="shared" si="4"/>
        <v/>
      </c>
      <c r="C134" s="120"/>
      <c r="D134" s="69"/>
      <c r="E134" s="40"/>
      <c r="F134" s="40"/>
      <c r="G134" s="40"/>
      <c r="H134" s="40"/>
      <c r="I134" s="116"/>
      <c r="J134" s="69"/>
      <c r="K134" s="69"/>
      <c r="L134" s="70"/>
      <c r="M134" s="40"/>
      <c r="O134" s="272"/>
    </row>
    <row r="135" spans="1:15" s="43" customFormat="1" ht="30" customHeight="1" x14ac:dyDescent="0.25">
      <c r="A135" s="53"/>
      <c r="B135" s="124" t="str">
        <f t="shared" si="4"/>
        <v/>
      </c>
      <c r="C135" s="120"/>
      <c r="D135" s="69"/>
      <c r="E135" s="40"/>
      <c r="F135" s="40"/>
      <c r="G135" s="40"/>
      <c r="H135" s="40"/>
      <c r="I135" s="116"/>
      <c r="J135" s="69"/>
      <c r="K135" s="69"/>
      <c r="L135" s="70"/>
      <c r="M135" s="40"/>
      <c r="O135" s="272"/>
    </row>
    <row r="136" spans="1:15" s="43" customFormat="1" ht="30" customHeight="1" x14ac:dyDescent="0.25">
      <c r="A136" s="53"/>
      <c r="B136" s="124" t="str">
        <f t="shared" si="4"/>
        <v/>
      </c>
      <c r="C136" s="120"/>
      <c r="D136" s="69"/>
      <c r="E136" s="40"/>
      <c r="F136" s="40"/>
      <c r="G136" s="40"/>
      <c r="H136" s="40"/>
      <c r="I136" s="116"/>
      <c r="J136" s="69"/>
      <c r="K136" s="69"/>
      <c r="L136" s="70"/>
      <c r="M136" s="40"/>
      <c r="O136" s="272"/>
    </row>
    <row r="137" spans="1:15" s="43" customFormat="1" ht="30" customHeight="1" x14ac:dyDescent="0.25">
      <c r="A137" s="53"/>
      <c r="B137" s="124" t="str">
        <f t="shared" si="4"/>
        <v/>
      </c>
      <c r="C137" s="120"/>
      <c r="D137" s="69"/>
      <c r="E137" s="40"/>
      <c r="F137" s="40"/>
      <c r="G137" s="40"/>
      <c r="H137" s="40"/>
      <c r="I137" s="116"/>
      <c r="J137" s="69"/>
      <c r="K137" s="69"/>
      <c r="L137" s="70"/>
      <c r="M137" s="40"/>
      <c r="O137" s="272"/>
    </row>
    <row r="138" spans="1:15" s="43" customFormat="1" ht="30" customHeight="1" x14ac:dyDescent="0.25">
      <c r="A138" s="53"/>
      <c r="B138" s="124" t="str">
        <f t="shared" si="4"/>
        <v/>
      </c>
      <c r="C138" s="120"/>
      <c r="D138" s="69"/>
      <c r="E138" s="40"/>
      <c r="F138" s="40"/>
      <c r="G138" s="40"/>
      <c r="H138" s="40"/>
      <c r="I138" s="116"/>
      <c r="J138" s="69"/>
      <c r="K138" s="69"/>
      <c r="L138" s="70"/>
      <c r="M138" s="40"/>
      <c r="O138" s="272"/>
    </row>
    <row r="139" spans="1:15" s="43" customFormat="1" ht="30" customHeight="1" x14ac:dyDescent="0.25">
      <c r="A139" s="53"/>
      <c r="B139" s="124" t="str">
        <f t="shared" si="4"/>
        <v/>
      </c>
      <c r="C139" s="120"/>
      <c r="D139" s="69"/>
      <c r="E139" s="40"/>
      <c r="F139" s="40"/>
      <c r="G139" s="40"/>
      <c r="H139" s="40"/>
      <c r="I139" s="116"/>
      <c r="J139" s="69"/>
      <c r="K139" s="69"/>
      <c r="L139" s="70"/>
      <c r="M139" s="40"/>
      <c r="O139" s="272"/>
    </row>
    <row r="140" spans="1:15" s="43" customFormat="1" ht="30" customHeight="1" x14ac:dyDescent="0.25">
      <c r="A140" s="53"/>
      <c r="B140" s="124" t="str">
        <f t="shared" si="4"/>
        <v/>
      </c>
      <c r="C140" s="120"/>
      <c r="D140" s="69"/>
      <c r="E140" s="40"/>
      <c r="F140" s="40"/>
      <c r="G140" s="40"/>
      <c r="H140" s="40"/>
      <c r="I140" s="116"/>
      <c r="J140" s="69"/>
      <c r="K140" s="69"/>
      <c r="L140" s="70"/>
      <c r="M140" s="40"/>
      <c r="O140" s="272"/>
    </row>
    <row r="141" spans="1:15" s="43" customFormat="1" ht="30" customHeight="1" x14ac:dyDescent="0.25">
      <c r="A141" s="53"/>
      <c r="B141" s="124" t="str">
        <f t="shared" si="4"/>
        <v/>
      </c>
      <c r="C141" s="120"/>
      <c r="D141" s="69"/>
      <c r="E141" s="40"/>
      <c r="F141" s="40"/>
      <c r="G141" s="40"/>
      <c r="H141" s="40"/>
      <c r="I141" s="116"/>
      <c r="J141" s="69"/>
      <c r="K141" s="69"/>
      <c r="L141" s="70"/>
      <c r="M141" s="40"/>
      <c r="O141" s="272"/>
    </row>
    <row r="142" spans="1:15" s="43" customFormat="1" ht="30" customHeight="1" x14ac:dyDescent="0.25">
      <c r="A142" s="53"/>
      <c r="B142" s="124" t="str">
        <f t="shared" si="4"/>
        <v/>
      </c>
      <c r="C142" s="120"/>
      <c r="D142" s="69"/>
      <c r="E142" s="40"/>
      <c r="F142" s="40"/>
      <c r="G142" s="40"/>
      <c r="H142" s="40"/>
      <c r="I142" s="116"/>
      <c r="J142" s="69"/>
      <c r="K142" s="69"/>
      <c r="L142" s="70"/>
      <c r="M142" s="40"/>
      <c r="O142" s="272"/>
    </row>
    <row r="143" spans="1:15" s="43" customFormat="1" ht="30" customHeight="1" x14ac:dyDescent="0.25">
      <c r="A143" s="53"/>
      <c r="B143" s="124" t="str">
        <f t="shared" si="4"/>
        <v/>
      </c>
      <c r="C143" s="120"/>
      <c r="D143" s="69"/>
      <c r="E143" s="40"/>
      <c r="F143" s="40"/>
      <c r="G143" s="40"/>
      <c r="H143" s="40"/>
      <c r="I143" s="116"/>
      <c r="J143" s="69"/>
      <c r="K143" s="69"/>
      <c r="L143" s="70"/>
      <c r="M143" s="40"/>
      <c r="O143" s="272"/>
    </row>
    <row r="144" spans="1:15" s="43" customFormat="1" ht="30" customHeight="1" x14ac:dyDescent="0.25">
      <c r="A144" s="53"/>
      <c r="B144" s="124" t="str">
        <f t="shared" si="4"/>
        <v/>
      </c>
      <c r="C144" s="120"/>
      <c r="D144" s="69"/>
      <c r="E144" s="40"/>
      <c r="F144" s="40"/>
      <c r="G144" s="40"/>
      <c r="H144" s="40"/>
      <c r="I144" s="116"/>
      <c r="J144" s="69"/>
      <c r="K144" s="69"/>
      <c r="L144" s="70"/>
      <c r="M144" s="40"/>
      <c r="O144" s="272"/>
    </row>
    <row r="145" spans="1:15" s="43" customFormat="1" ht="30" customHeight="1" x14ac:dyDescent="0.25">
      <c r="A145" s="53"/>
      <c r="B145" s="124" t="str">
        <f t="shared" si="4"/>
        <v/>
      </c>
      <c r="C145" s="120"/>
      <c r="D145" s="69"/>
      <c r="E145" s="40"/>
      <c r="F145" s="40"/>
      <c r="G145" s="40"/>
      <c r="H145" s="40"/>
      <c r="I145" s="116"/>
      <c r="J145" s="69"/>
      <c r="K145" s="69"/>
      <c r="L145" s="70"/>
      <c r="M145" s="40"/>
      <c r="O145" s="272"/>
    </row>
    <row r="146" spans="1:15" s="43" customFormat="1" ht="30" customHeight="1" x14ac:dyDescent="0.25">
      <c r="A146" s="53"/>
      <c r="B146" s="124" t="str">
        <f t="shared" si="4"/>
        <v/>
      </c>
      <c r="C146" s="120"/>
      <c r="D146" s="69"/>
      <c r="E146" s="40"/>
      <c r="F146" s="40"/>
      <c r="G146" s="40"/>
      <c r="H146" s="40"/>
      <c r="I146" s="116"/>
      <c r="J146" s="69"/>
      <c r="K146" s="69"/>
      <c r="L146" s="70"/>
      <c r="M146" s="40"/>
      <c r="O146" s="272"/>
    </row>
    <row r="147" spans="1:15" s="43" customFormat="1" ht="30" customHeight="1" x14ac:dyDescent="0.25">
      <c r="A147" s="53"/>
      <c r="B147" s="124" t="str">
        <f t="shared" si="4"/>
        <v/>
      </c>
      <c r="C147" s="120"/>
      <c r="D147" s="69"/>
      <c r="E147" s="40"/>
      <c r="F147" s="40"/>
      <c r="G147" s="40"/>
      <c r="H147" s="40"/>
      <c r="I147" s="116"/>
      <c r="J147" s="69"/>
      <c r="K147" s="69"/>
      <c r="L147" s="70"/>
      <c r="M147" s="40"/>
      <c r="O147" s="272"/>
    </row>
    <row r="148" spans="1:15" s="43" customFormat="1" ht="30" customHeight="1" x14ac:dyDescent="0.25">
      <c r="A148" s="53"/>
      <c r="B148" s="124" t="str">
        <f t="shared" si="4"/>
        <v/>
      </c>
      <c r="C148" s="120"/>
      <c r="D148" s="69"/>
      <c r="E148" s="40"/>
      <c r="F148" s="40"/>
      <c r="G148" s="40"/>
      <c r="H148" s="40"/>
      <c r="I148" s="116"/>
      <c r="J148" s="69"/>
      <c r="K148" s="69"/>
      <c r="L148" s="70"/>
      <c r="M148" s="40"/>
      <c r="O148" s="272"/>
    </row>
    <row r="149" spans="1:15" s="43" customFormat="1" ht="30" customHeight="1" x14ac:dyDescent="0.25">
      <c r="A149" s="53"/>
      <c r="B149" s="124" t="str">
        <f t="shared" si="4"/>
        <v/>
      </c>
      <c r="C149" s="120"/>
      <c r="D149" s="69"/>
      <c r="E149" s="40"/>
      <c r="F149" s="40"/>
      <c r="G149" s="40"/>
      <c r="H149" s="40"/>
      <c r="I149" s="116"/>
      <c r="J149" s="69"/>
      <c r="K149" s="69"/>
      <c r="L149" s="70"/>
      <c r="M149" s="40"/>
      <c r="O149" s="272"/>
    </row>
    <row r="150" spans="1:15" s="43" customFormat="1" ht="30" customHeight="1" x14ac:dyDescent="0.25">
      <c r="A150" s="53"/>
      <c r="B150" s="124" t="str">
        <f t="shared" si="4"/>
        <v/>
      </c>
      <c r="C150" s="120"/>
      <c r="D150" s="69"/>
      <c r="E150" s="40"/>
      <c r="F150" s="40"/>
      <c r="G150" s="40"/>
      <c r="H150" s="40"/>
      <c r="I150" s="116"/>
      <c r="J150" s="69"/>
      <c r="K150" s="69"/>
      <c r="L150" s="70"/>
      <c r="M150" s="40"/>
      <c r="O150" s="272"/>
    </row>
  </sheetData>
  <sheetProtection sheet="1" formatCells="0" formatColumns="0" formatRows="0" insertColumns="0" insertRows="0" insertHyperlinks="0" deleteColumns="0" deleteRows="0" sort="0" autoFilter="0" pivotTables="0"/>
  <autoFilter ref="C3:M3"/>
  <sortState ref="O4:O9">
    <sortCondition ref="O4"/>
  </sortState>
  <mergeCells count="2">
    <mergeCell ref="D2:G2"/>
    <mergeCell ref="I2:L2"/>
  </mergeCells>
  <conditionalFormatting sqref="C4:M150">
    <cfRule type="expression" dxfId="89" priority="4">
      <formula>IF(ISTEXT($H4),MOD(SUBTOTAL(3,$C4:$C$4),2)=1)</formula>
    </cfRule>
    <cfRule type="expression" dxfId="88" priority="59">
      <formula>COUNTIFS($M3,"*",$M4,"")</formula>
    </cfRule>
  </conditionalFormatting>
  <conditionalFormatting sqref="O4:O20">
    <cfRule type="expression" dxfId="87" priority="2">
      <formula>IF(ISTEXT($O4),MOD(SUBTOTAL(3,$O$2:$O4),2)=0)</formula>
    </cfRule>
  </conditionalFormatting>
  <conditionalFormatting sqref="B4:B150">
    <cfRule type="expression" dxfId="86" priority="1">
      <formula>IF(ISTEXT($J4),MOD(SUBTOTAL(3,$J4:$J$4),2)=1)</formula>
    </cfRule>
  </conditionalFormatting>
  <dataValidations count="2">
    <dataValidation type="list" allowBlank="1" showInputMessage="1" showErrorMessage="1" errorTitle="Select Co." error="Please select an option from the list." promptTitle="Select Co." prompt="Please select an option from the list." sqref="H4:H100">
      <formula1>INDIRECT("inboundCallsCompanies[Co.]")</formula1>
    </dataValidation>
    <dataValidation type="date" operator="greaterThanOrEqual" allowBlank="1" showInputMessage="1" showErrorMessage="1" promptTitle="Date" prompt="Please enter date as d/m." sqref="C4:C100">
      <formula1>TODAY()</formula1>
    </dataValidation>
  </dataValidations>
  <hyperlinks>
    <hyperlink ref="Q10" r:id="rId1" display="Sarah.Hockin@targetgroup.com"/>
    <hyperlink ref="Q13" r:id="rId2" display="Peter.Morgan@targetgroup.com"/>
  </hyperlinks>
  <pageMargins left="0.7" right="0.7" top="0.75" bottom="0.75" header="0.3" footer="0.3"/>
  <pageSetup paperSize="9" orientation="portrait" r:id="rId3"/>
  <drawing r:id="rId4"/>
  <legacyDrawing r:id="rId5"/>
  <picture r:id="rId6"/>
  <controls>
    <mc:AlternateContent xmlns:mc="http://schemas.openxmlformats.org/markup-compatibility/2006">
      <mc:Choice Requires="x14">
        <control shapeId="11293" r:id="rId7" name="ContactsBox">
          <controlPr defaultSize="0" autoFill="0" autoLine="0" r:id="rId8">
            <anchor moveWithCells="1">
              <from>
                <xdr:col>2</xdr:col>
                <xdr:colOff>0</xdr:colOff>
                <xdr:row>4</xdr:row>
                <xdr:rowOff>66675</xdr:rowOff>
              </from>
              <to>
                <xdr:col>5</xdr:col>
                <xdr:colOff>571500</xdr:colOff>
                <xdr:row>7</xdr:row>
                <xdr:rowOff>333375</xdr:rowOff>
              </to>
            </anchor>
          </controlPr>
        </control>
      </mc:Choice>
      <mc:Fallback>
        <control shapeId="11293" r:id="rId7" name="ContactsBox"/>
      </mc:Fallback>
    </mc:AlternateContent>
  </controls>
  <tableParts count="4"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G5"/>
  <sheetViews>
    <sheetView showGridLines="0" showRowColHeaders="0" workbookViewId="0"/>
  </sheetViews>
  <sheetFormatPr defaultRowHeight="15" x14ac:dyDescent="0.25"/>
  <cols>
    <col min="1" max="2" width="2.85546875" style="14" customWidth="1"/>
    <col min="3" max="3" width="23" style="14" bestFit="1" customWidth="1"/>
    <col min="4" max="4" width="10.85546875" style="14" bestFit="1" customWidth="1"/>
    <col min="5" max="5" width="51.28515625" style="14" bestFit="1" customWidth="1"/>
    <col min="6" max="6" width="80.28515625" style="14" bestFit="1" customWidth="1"/>
    <col min="7" max="7" width="2.85546875" style="14" customWidth="1"/>
    <col min="8" max="16384" width="9.140625" style="14"/>
  </cols>
  <sheetData>
    <row r="1" spans="1:7" x14ac:dyDescent="0.25">
      <c r="A1" s="48"/>
    </row>
    <row r="2" spans="1:7" ht="15.75" thickBot="1" x14ac:dyDescent="0.3">
      <c r="B2" s="15"/>
      <c r="C2" s="15" t="s">
        <v>320</v>
      </c>
      <c r="D2" s="15"/>
      <c r="E2" s="459" t="s">
        <v>321</v>
      </c>
      <c r="F2" s="459"/>
      <c r="G2" s="15"/>
    </row>
    <row r="3" spans="1:7" ht="102.75" thickBot="1" x14ac:dyDescent="0.3">
      <c r="B3" s="15"/>
      <c r="C3" s="442" t="s">
        <v>1174</v>
      </c>
      <c r="D3" s="443" t="str">
        <f>SUBSTITUTE(C3," ","")</f>
        <v>07789345345</v>
      </c>
      <c r="E3" s="441" t="str">
        <f>IF(LEFT(D3,2)="02",LEFT(D3,3),IF(LEFT(D3,2)="07",LEFT(D3,5),LEFT(D3,4)))</f>
        <v>07789</v>
      </c>
      <c r="F3" s="13" t="str">
        <f>IF(LEFT(D3,2)="02",SUBSTITUTE(MID(D3,4,4)," ","")&amp;CHAR(32)&amp;SUBSTITUTE(MID(D3,8,99)," ",""),
IF(LEFT(D3,2)="07",SUBSTITUTE(MID(D3,6,99)," ",""),SUBSTITUTE(MID(D3,5,3)," ","")&amp;CHAR(32)&amp;SUBSTITUTE(MID(D3,8,99)," ","")))</f>
        <v>345345</v>
      </c>
      <c r="G3" s="15"/>
    </row>
    <row r="4" spans="1:7" x14ac:dyDescent="0.25">
      <c r="B4" s="15"/>
      <c r="C4" s="15"/>
      <c r="D4" s="15"/>
      <c r="E4" s="15"/>
      <c r="F4" s="15"/>
      <c r="G4" s="15"/>
    </row>
    <row r="5" spans="1:7" x14ac:dyDescent="0.25">
      <c r="E5" s="49" t="str">
        <f>IF(LEFT(C3,2)="02",SUBSTITUTE(LEFT(C3,3)," ",""),IF(LEFT(C3,2)="07",SUBSTITUTE(LEFT(C3,5)," ",""),SUBSTITUTE(LEFT(C3,4)," ","")))</f>
        <v>07789</v>
      </c>
      <c r="F5" s="48" t="str">
        <f>IF(LEFT(D3,2)="02", MID(D3,4,4) &amp; CHAR(32) &amp; MID(D3,8,99),
IF(LEFT(D3,2)="07", MID(D3,6,3) &amp; CHAR(32) &amp; MID(D3,9,99),
MID(D3,5,3) &amp; CHAR(32) &amp; MID(D3,8,99)))</f>
        <v>345 345</v>
      </c>
    </row>
  </sheetData>
  <sheetProtection sheet="1" formatCells="0" formatColumns="0" formatRows="0" insertColumns="0" insertRows="0" insertHyperlinks="0" deleteColumns="0" deleteRows="0" selectLockedCells="1" sort="0" autoFilter="0" pivotTables="0"/>
  <mergeCells count="1">
    <mergeCell ref="E2:F2"/>
  </mergeCells>
  <dataValidations count="3">
    <dataValidation type="whole" errorStyle="warning" allowBlank="1" showInputMessage="1" showErrorMessage="1" errorTitle="Phone Number" error="You can not change the contents of this cell." promptTitle="Phone Number" prompt="Copy this number." sqref="E3">
      <formula1>1</formula1>
      <formula2>9</formula2>
    </dataValidation>
    <dataValidation allowBlank="1" showInputMessage="1" showErrorMessage="1" promptTitle="Phone Number" prompt="R-CLICK &gt; Paste Special &gt; UniCode Text into this cell." sqref="C3"/>
    <dataValidation type="whole" errorStyle="warning" allowBlank="1" showInputMessage="1" showErrorMessage="1" errorTitle="Phone Number" error="You can not change the contents of this cell." promptTitle="Phone Number" prompt="Copy this number." sqref="F3">
      <formula1>1</formula1>
      <formula2>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C000"/>
  </sheetPr>
  <dimension ref="A1:S45"/>
  <sheetViews>
    <sheetView showGridLines="0" showRowColHeaders="0" tabSelected="1" topLeftCell="A7" zoomScaleNormal="100" workbookViewId="0">
      <selection activeCell="E25" sqref="E25"/>
    </sheetView>
  </sheetViews>
  <sheetFormatPr defaultColWidth="9.140625" defaultRowHeight="15" x14ac:dyDescent="0.25"/>
  <cols>
    <col min="1" max="1" width="2.85546875" style="73" customWidth="1"/>
    <col min="2" max="2" width="9.140625" style="74" customWidth="1"/>
    <col min="3" max="7" width="9.140625" style="73" customWidth="1"/>
    <col min="8" max="8" width="9.7109375" style="73" customWidth="1"/>
    <col min="9" max="9" width="9.42578125" style="73" customWidth="1"/>
    <col min="10" max="10" width="9.85546875" style="73" customWidth="1"/>
    <col min="11" max="14" width="9.7109375" style="73" customWidth="1"/>
    <col min="15" max="15" width="10.140625" style="73" customWidth="1"/>
    <col min="16" max="18" width="9.140625" style="73" customWidth="1"/>
    <col min="19" max="19" width="10.85546875" style="73" customWidth="1"/>
    <col min="20" max="16384" width="9.140625" style="73"/>
  </cols>
  <sheetData>
    <row r="1" spans="1:19" ht="15" customHeight="1" thickBot="1" x14ac:dyDescent="0.3">
      <c r="I1" s="73">
        <v>4.3333329999999997</v>
      </c>
      <c r="J1" s="75"/>
      <c r="S1" s="107"/>
    </row>
    <row r="2" spans="1:19" s="74" customFormat="1" ht="15.75" thickBot="1" x14ac:dyDescent="0.3">
      <c r="B2" s="76"/>
      <c r="C2" s="77"/>
      <c r="D2" s="372" t="s">
        <v>41</v>
      </c>
      <c r="E2" s="372" t="s">
        <v>42</v>
      </c>
      <c r="F2" s="372" t="s">
        <v>44</v>
      </c>
      <c r="G2" s="373" t="s">
        <v>52</v>
      </c>
      <c r="I2" s="374" t="s">
        <v>54</v>
      </c>
      <c r="L2" s="78"/>
      <c r="M2" s="75"/>
      <c r="N2" s="108"/>
      <c r="Q2" s="86"/>
      <c r="S2" s="371" t="s">
        <v>1169</v>
      </c>
    </row>
    <row r="3" spans="1:19" x14ac:dyDescent="0.25">
      <c r="B3" s="79" t="s">
        <v>55</v>
      </c>
      <c r="C3" s="80">
        <v>5</v>
      </c>
      <c r="D3" s="81">
        <v>0.375</v>
      </c>
      <c r="E3" s="81">
        <v>0.66666666666666663</v>
      </c>
      <c r="F3" s="82">
        <f>(E3-D3)-TIME(1,,)</f>
        <v>0.24999999999999997</v>
      </c>
      <c r="G3" s="376">
        <f>VALUE(F3*C3*24)</f>
        <v>29.999999999999993</v>
      </c>
      <c r="H3" s="377" t="s">
        <v>43</v>
      </c>
      <c r="I3" s="378">
        <f>G3*BgtWkMmm</f>
        <v>129.99998999999997</v>
      </c>
      <c r="J3" s="379" t="s">
        <v>53</v>
      </c>
      <c r="K3" s="380">
        <f t="shared" ref="K3:K10" si="0">$O3/BgtWkMmm</f>
        <v>150.00001153846245</v>
      </c>
      <c r="L3" s="380" t="s">
        <v>49</v>
      </c>
      <c r="M3" s="381">
        <f>J21+L21</f>
        <v>75</v>
      </c>
      <c r="N3" s="381" t="s">
        <v>156</v>
      </c>
      <c r="O3" s="383">
        <v>650</v>
      </c>
      <c r="P3" s="383" t="s">
        <v>38</v>
      </c>
      <c r="Q3" s="412">
        <f>L22+J22</f>
        <v>324.99997499999995</v>
      </c>
      <c r="R3" s="413" t="s">
        <v>156</v>
      </c>
      <c r="S3" s="382"/>
    </row>
    <row r="4" spans="1:19" x14ac:dyDescent="0.25">
      <c r="B4" s="83" t="s">
        <v>45</v>
      </c>
      <c r="C4" s="84">
        <v>8</v>
      </c>
      <c r="E4" s="75"/>
      <c r="F4" s="463"/>
      <c r="G4" s="384">
        <f>G3*C5</f>
        <v>215.99999999999994</v>
      </c>
      <c r="H4" s="384" t="s">
        <v>39</v>
      </c>
      <c r="I4" s="385">
        <f>G4*BgtWkMmm</f>
        <v>935.99992799999973</v>
      </c>
      <c r="J4" s="385" t="s">
        <v>40</v>
      </c>
      <c r="K4" s="386">
        <f t="shared" si="0"/>
        <v>13.846154911242687</v>
      </c>
      <c r="L4" s="386" t="str">
        <f>P4</f>
        <v>elecgas</v>
      </c>
      <c r="M4" s="386">
        <f t="shared" ref="M4:M10" si="1">Q4/BgtWkMmm</f>
        <v>0</v>
      </c>
      <c r="N4" s="386" t="str">
        <f>R4</f>
        <v>lynwen</v>
      </c>
      <c r="O4" s="387">
        <f>30*2</f>
        <v>60</v>
      </c>
      <c r="P4" s="387" t="s">
        <v>149</v>
      </c>
      <c r="Q4" s="387">
        <v>0</v>
      </c>
      <c r="R4" s="387" t="s">
        <v>793</v>
      </c>
      <c r="S4" s="388">
        <f>I4*12</f>
        <v>11231.999135999997</v>
      </c>
    </row>
    <row r="5" spans="1:19" x14ac:dyDescent="0.25">
      <c r="B5" s="87" t="s">
        <v>523</v>
      </c>
      <c r="C5" s="88">
        <f>C4*(1-10%)</f>
        <v>7.2</v>
      </c>
      <c r="E5" s="75"/>
      <c r="F5" s="455"/>
      <c r="G5" s="389">
        <f>$G4-$M$13</f>
        <v>-1.716355208950489</v>
      </c>
      <c r="H5" s="389" t="s">
        <v>56</v>
      </c>
      <c r="I5" s="390">
        <f>I4-Q$13</f>
        <v>-7.4375386666669101</v>
      </c>
      <c r="J5" s="390" t="s">
        <v>48</v>
      </c>
      <c r="K5" s="386">
        <f t="shared" si="0"/>
        <v>8.0769236982249009</v>
      </c>
      <c r="L5" s="386" t="str">
        <f t="shared" ref="L5:L11" si="2">P5</f>
        <v>internet</v>
      </c>
      <c r="M5" s="386">
        <f t="shared" si="1"/>
        <v>0.69230774556213437</v>
      </c>
      <c r="N5" s="386" t="str">
        <f t="shared" ref="N5:N11" si="3">R5</f>
        <v>dix</v>
      </c>
      <c r="O5" s="387">
        <v>35</v>
      </c>
      <c r="P5" s="387" t="s">
        <v>76</v>
      </c>
      <c r="Q5" s="387">
        <v>3</v>
      </c>
      <c r="R5" s="387" t="s">
        <v>151</v>
      </c>
      <c r="S5" s="382"/>
    </row>
    <row r="6" spans="1:19" x14ac:dyDescent="0.25">
      <c r="B6" s="89"/>
      <c r="F6" s="85"/>
      <c r="G6" s="391"/>
      <c r="H6" s="391"/>
      <c r="I6" s="391"/>
      <c r="J6" s="391"/>
      <c r="K6" s="386">
        <f t="shared" si="0"/>
        <v>6.9230774556213435</v>
      </c>
      <c r="L6" s="386" t="str">
        <f t="shared" si="2"/>
        <v>now</v>
      </c>
      <c r="M6" s="386">
        <f t="shared" si="1"/>
        <v>0</v>
      </c>
      <c r="N6" s="386" t="str">
        <f t="shared" si="3"/>
        <v>health</v>
      </c>
      <c r="O6" s="387">
        <f>15*2</f>
        <v>30</v>
      </c>
      <c r="P6" s="387" t="s">
        <v>78</v>
      </c>
      <c r="Q6" s="387">
        <v>0</v>
      </c>
      <c r="R6" s="387" t="s">
        <v>163</v>
      </c>
      <c r="S6" s="382"/>
    </row>
    <row r="7" spans="1:19" x14ac:dyDescent="0.25">
      <c r="B7" s="91" t="s">
        <v>55</v>
      </c>
      <c r="C7" s="92">
        <v>5</v>
      </c>
      <c r="D7" s="93">
        <v>0.35416666666666669</v>
      </c>
      <c r="E7" s="94">
        <v>0.70833333333333337</v>
      </c>
      <c r="F7" s="95">
        <f>(E7-D7)-TIME(1,,)</f>
        <v>0.3125</v>
      </c>
      <c r="G7" s="392">
        <f>VALUE(F7*C7*24)</f>
        <v>37.5</v>
      </c>
      <c r="H7" s="392" t="s">
        <v>43</v>
      </c>
      <c r="I7" s="392">
        <f>G7*BgtWkMmm</f>
        <v>162.49998749999997</v>
      </c>
      <c r="J7" s="392" t="s">
        <v>53</v>
      </c>
      <c r="K7" s="386">
        <f t="shared" si="0"/>
        <v>50</v>
      </c>
      <c r="L7" s="386" t="str">
        <f t="shared" si="2"/>
        <v>shop</v>
      </c>
      <c r="M7" s="386">
        <f t="shared" si="1"/>
        <v>2.3076924852071143</v>
      </c>
      <c r="N7" s="386" t="str">
        <f t="shared" si="3"/>
        <v>netflix</v>
      </c>
      <c r="O7" s="387">
        <f>50*BgtWkMmm</f>
        <v>216.66664999999998</v>
      </c>
      <c r="P7" s="387" t="s">
        <v>57</v>
      </c>
      <c r="Q7" s="387">
        <v>10</v>
      </c>
      <c r="R7" s="387" t="s">
        <v>73</v>
      </c>
      <c r="S7" s="382"/>
    </row>
    <row r="8" spans="1:19" x14ac:dyDescent="0.25">
      <c r="B8" s="91" t="s">
        <v>45</v>
      </c>
      <c r="C8" s="96">
        <v>8.42</v>
      </c>
      <c r="F8" s="90"/>
      <c r="G8" s="393">
        <f>G7*C9</f>
        <v>284.17500000000001</v>
      </c>
      <c r="H8" s="393" t="s">
        <v>39</v>
      </c>
      <c r="I8" s="393">
        <f>G8*BgtWkMmm</f>
        <v>1231.4249052749999</v>
      </c>
      <c r="J8" s="393" t="s">
        <v>40</v>
      </c>
      <c r="K8" s="386">
        <f t="shared" si="0"/>
        <v>32.692310207100789</v>
      </c>
      <c r="L8" s="386" t="str">
        <f t="shared" si="2"/>
        <v>tax</v>
      </c>
      <c r="M8" s="386">
        <f t="shared" si="1"/>
        <v>0</v>
      </c>
      <c r="N8" s="386" t="str">
        <f t="shared" si="3"/>
        <v>pens</v>
      </c>
      <c r="O8" s="387">
        <f>1700/12</f>
        <v>141.66666666666666</v>
      </c>
      <c r="P8" s="387" t="s">
        <v>77</v>
      </c>
      <c r="Q8" s="387">
        <v>0</v>
      </c>
      <c r="R8" s="387" t="s">
        <v>173</v>
      </c>
      <c r="S8" s="394">
        <f>I8*12</f>
        <v>14777.098863299998</v>
      </c>
    </row>
    <row r="9" spans="1:19" x14ac:dyDescent="0.25">
      <c r="B9" s="97" t="s">
        <v>523</v>
      </c>
      <c r="C9" s="98">
        <f>C8*(1-10%)</f>
        <v>7.5780000000000003</v>
      </c>
      <c r="F9" s="85"/>
      <c r="G9" s="395">
        <f>$G8-$M$13</f>
        <v>66.458644791049579</v>
      </c>
      <c r="H9" s="395" t="s">
        <v>56</v>
      </c>
      <c r="I9" s="395">
        <f>I8-Q$13</f>
        <v>287.98743860833326</v>
      </c>
      <c r="J9" s="395" t="s">
        <v>48</v>
      </c>
      <c r="K9" s="386">
        <f t="shared" si="0"/>
        <v>2.8942309918639224</v>
      </c>
      <c r="L9" s="386" t="str">
        <f t="shared" si="2"/>
        <v>tv</v>
      </c>
      <c r="M9" s="386">
        <f t="shared" si="1"/>
        <v>2.3076924852071143</v>
      </c>
      <c r="N9" s="386" t="str">
        <f t="shared" si="3"/>
        <v>phone</v>
      </c>
      <c r="O9" s="387">
        <f>150.5/12</f>
        <v>12.541666666666666</v>
      </c>
      <c r="P9" s="387" t="s">
        <v>150</v>
      </c>
      <c r="Q9" s="387">
        <v>10</v>
      </c>
      <c r="R9" s="387" t="s">
        <v>172</v>
      </c>
      <c r="S9" s="382"/>
    </row>
    <row r="10" spans="1:19" x14ac:dyDescent="0.25">
      <c r="B10" s="89"/>
      <c r="E10" s="75"/>
      <c r="F10" s="85"/>
      <c r="G10" s="391"/>
      <c r="H10" s="391"/>
      <c r="I10" s="391"/>
      <c r="J10" s="391"/>
      <c r="K10" s="386">
        <f t="shared" si="0"/>
        <v>5.7692312130177861</v>
      </c>
      <c r="L10" s="386" t="str">
        <f t="shared" si="2"/>
        <v>water</v>
      </c>
      <c r="M10" s="386">
        <f t="shared" si="1"/>
        <v>2.3076924852071143</v>
      </c>
      <c r="N10" s="386" t="str">
        <f t="shared" si="3"/>
        <v>wow</v>
      </c>
      <c r="O10" s="387">
        <v>25</v>
      </c>
      <c r="P10" s="387" t="s">
        <v>75</v>
      </c>
      <c r="Q10" s="387">
        <v>10</v>
      </c>
      <c r="R10" s="387" t="s">
        <v>74</v>
      </c>
      <c r="S10" s="382"/>
    </row>
    <row r="11" spans="1:19" x14ac:dyDescent="0.25">
      <c r="A11" s="99"/>
      <c r="B11" s="100" t="s">
        <v>55</v>
      </c>
      <c r="C11" s="101">
        <v>5</v>
      </c>
      <c r="D11" s="102">
        <v>0.375</v>
      </c>
      <c r="E11" s="102">
        <v>0.70833333333333337</v>
      </c>
      <c r="F11" s="103">
        <f>(E11-D11)-TIME(1,,)</f>
        <v>0.29166666666666669</v>
      </c>
      <c r="G11" s="396">
        <f>VALUE(F11*C11*24)</f>
        <v>35</v>
      </c>
      <c r="H11" s="396" t="s">
        <v>43</v>
      </c>
      <c r="I11" s="396">
        <f>G11*BgtWkMmm</f>
        <v>151.66665499999999</v>
      </c>
      <c r="J11" s="396" t="s">
        <v>53</v>
      </c>
      <c r="K11" s="397"/>
      <c r="L11" s="386">
        <f t="shared" si="2"/>
        <v>0</v>
      </c>
      <c r="M11" s="397"/>
      <c r="N11" s="386" t="str">
        <f t="shared" si="3"/>
        <v>wiki</v>
      </c>
      <c r="O11" s="398"/>
      <c r="P11" s="387"/>
      <c r="Q11" s="398">
        <v>0</v>
      </c>
      <c r="R11" s="387" t="s">
        <v>1170</v>
      </c>
      <c r="S11" s="382"/>
    </row>
    <row r="12" spans="1:19" x14ac:dyDescent="0.25">
      <c r="B12" s="100" t="s">
        <v>45</v>
      </c>
      <c r="C12" s="104">
        <v>9.61</v>
      </c>
      <c r="F12" s="85"/>
      <c r="G12" s="399">
        <f>G11*C13</f>
        <v>302.71499999999997</v>
      </c>
      <c r="H12" s="399" t="s">
        <v>39</v>
      </c>
      <c r="I12" s="399">
        <f>G12*BgtWkMmm</f>
        <v>1311.7648990949997</v>
      </c>
      <c r="J12" s="399" t="s">
        <v>40</v>
      </c>
      <c r="K12" s="400">
        <f>SUM(K3:K11)</f>
        <v>270.20194001553392</v>
      </c>
      <c r="L12" s="400" t="s">
        <v>50</v>
      </c>
      <c r="M12" s="400">
        <f>SUM(M3:M11)</f>
        <v>82.615385201183472</v>
      </c>
      <c r="N12" s="400" t="s">
        <v>51</v>
      </c>
      <c r="O12" s="401">
        <f>SUM(O3:O11)</f>
        <v>1170.8749833333334</v>
      </c>
      <c r="P12" s="401" t="s">
        <v>46</v>
      </c>
      <c r="Q12" s="402">
        <f>SUM(Q3:Q11)</f>
        <v>357.99997499999995</v>
      </c>
      <c r="R12" s="402" t="s">
        <v>47</v>
      </c>
      <c r="S12" s="403">
        <f>I12*12</f>
        <v>15741.178789139996</v>
      </c>
    </row>
    <row r="13" spans="1:19" ht="18" thickBot="1" x14ac:dyDescent="0.3">
      <c r="B13" s="105" t="s">
        <v>523</v>
      </c>
      <c r="C13" s="106">
        <f>C12*(1-10%)</f>
        <v>8.6489999999999991</v>
      </c>
      <c r="D13" s="107"/>
      <c r="E13" s="107"/>
      <c r="F13" s="107"/>
      <c r="G13" s="404">
        <f>$G12-$M$13</f>
        <v>84.998644791049543</v>
      </c>
      <c r="H13" s="404" t="s">
        <v>56</v>
      </c>
      <c r="I13" s="404">
        <f>I12-Q$13</f>
        <v>368.32743242833305</v>
      </c>
      <c r="J13" s="405" t="s">
        <v>48</v>
      </c>
      <c r="K13" s="406">
        <f>K12/2</f>
        <v>135.10097000776696</v>
      </c>
      <c r="L13" s="406" t="s">
        <v>1166</v>
      </c>
      <c r="M13" s="406">
        <f>K13+M12</f>
        <v>217.71635520895043</v>
      </c>
      <c r="N13" s="406" t="s">
        <v>1165</v>
      </c>
      <c r="O13" s="407">
        <f>O12/2</f>
        <v>585.43749166666669</v>
      </c>
      <c r="P13" s="407" t="s">
        <v>158</v>
      </c>
      <c r="Q13" s="408">
        <f>O13+Q12</f>
        <v>943.43746666666664</v>
      </c>
      <c r="R13" s="408" t="s">
        <v>157</v>
      </c>
      <c r="S13" s="409"/>
    </row>
    <row r="14" spans="1:19" ht="17.25" x14ac:dyDescent="0.25">
      <c r="A14" s="75"/>
      <c r="B14" s="108"/>
      <c r="G14" s="86"/>
      <c r="H14" s="86"/>
      <c r="I14" s="86"/>
      <c r="J14" s="86"/>
      <c r="K14" s="86"/>
      <c r="L14" s="86"/>
      <c r="M14" s="86"/>
      <c r="N14" s="86"/>
      <c r="O14" s="364"/>
      <c r="P14" s="364"/>
      <c r="Q14" s="367"/>
      <c r="R14" s="366"/>
      <c r="S14" s="86"/>
    </row>
    <row r="15" spans="1:19" ht="15.75" thickBot="1" x14ac:dyDescent="0.3">
      <c r="B15" s="113" t="s">
        <v>1158</v>
      </c>
      <c r="E15" s="74" t="s">
        <v>1163</v>
      </c>
      <c r="F15" s="108" t="s">
        <v>1193</v>
      </c>
      <c r="G15" s="74" t="s">
        <v>1164</v>
      </c>
      <c r="H15" s="108" t="s">
        <v>1193</v>
      </c>
      <c r="J15" s="369" t="s">
        <v>1160</v>
      </c>
      <c r="K15" s="365"/>
      <c r="L15" s="370" t="s">
        <v>1159</v>
      </c>
      <c r="M15" s="367"/>
    </row>
    <row r="16" spans="1:19" ht="15.75" thickBot="1" x14ac:dyDescent="0.3">
      <c r="B16" s="113" t="s">
        <v>291</v>
      </c>
      <c r="E16" s="410">
        <v>40</v>
      </c>
      <c r="F16" s="456"/>
      <c r="G16" s="410">
        <v>40</v>
      </c>
      <c r="J16" s="416">
        <v>22</v>
      </c>
      <c r="K16" s="414" t="s">
        <v>1171</v>
      </c>
      <c r="L16" s="416">
        <v>5</v>
      </c>
      <c r="M16" s="414" t="s">
        <v>1161</v>
      </c>
    </row>
    <row r="17" spans="2:13" ht="15.75" thickBot="1" x14ac:dyDescent="0.3">
      <c r="B17" s="113" t="s">
        <v>1194</v>
      </c>
      <c r="E17" s="99">
        <f>E18*12</f>
        <v>19988.798462399995</v>
      </c>
      <c r="F17" s="99">
        <f>E17*(1-10%)</f>
        <v>17989.918616159997</v>
      </c>
      <c r="G17" s="410">
        <v>20000</v>
      </c>
      <c r="H17" s="73">
        <f>G17*(1-10%)</f>
        <v>18000</v>
      </c>
      <c r="J17" s="417"/>
      <c r="K17" s="368"/>
      <c r="L17" s="416">
        <v>2</v>
      </c>
      <c r="M17" s="414" t="s">
        <v>1162</v>
      </c>
    </row>
    <row r="18" spans="2:13" x14ac:dyDescent="0.25">
      <c r="B18" s="113" t="s">
        <v>1087</v>
      </c>
      <c r="E18" s="99">
        <f>E19*BgtWkMmm</f>
        <v>1665.7332051999997</v>
      </c>
      <c r="F18" s="99">
        <f t="shared" ref="F18:F20" si="4">E18*(1-10%)</f>
        <v>1499.1598846799998</v>
      </c>
      <c r="G18" s="99">
        <f>G17/12</f>
        <v>1666.6666666666667</v>
      </c>
      <c r="H18" s="73">
        <f t="shared" ref="H18:H20" si="5">G18*(1-10%)</f>
        <v>1500</v>
      </c>
      <c r="J18" s="417"/>
      <c r="K18" s="368"/>
      <c r="L18" s="414">
        <f>L16*L17</f>
        <v>10</v>
      </c>
      <c r="M18" s="414" t="s">
        <v>160</v>
      </c>
    </row>
    <row r="19" spans="2:13" ht="15.75" thickBot="1" x14ac:dyDescent="0.3">
      <c r="B19" s="86" t="s">
        <v>1195</v>
      </c>
      <c r="E19" s="99">
        <f>E20*E16</f>
        <v>384.4</v>
      </c>
      <c r="F19" s="99">
        <f t="shared" si="4"/>
        <v>345.96</v>
      </c>
      <c r="G19" s="99">
        <f>G17/52</f>
        <v>384.61538461538464</v>
      </c>
      <c r="H19" s="73">
        <f t="shared" si="5"/>
        <v>346.15384615384619</v>
      </c>
      <c r="J19" s="418">
        <v>20</v>
      </c>
      <c r="K19" s="414" t="s">
        <v>159</v>
      </c>
      <c r="L19" s="416">
        <v>8</v>
      </c>
      <c r="M19" s="414" t="s">
        <v>159</v>
      </c>
    </row>
    <row r="20" spans="2:13" ht="15.75" thickBot="1" x14ac:dyDescent="0.3">
      <c r="B20" s="73" t="s">
        <v>1168</v>
      </c>
      <c r="E20" s="411">
        <v>9.61</v>
      </c>
      <c r="F20" s="99">
        <f t="shared" si="4"/>
        <v>8.6489999999999991</v>
      </c>
      <c r="G20" s="99">
        <f>G19/G16</f>
        <v>9.6153846153846168</v>
      </c>
      <c r="H20" s="73">
        <f t="shared" si="5"/>
        <v>8.6538461538461551</v>
      </c>
      <c r="J20" s="415">
        <f>J16+J19</f>
        <v>42</v>
      </c>
      <c r="K20" s="415" t="s">
        <v>52</v>
      </c>
      <c r="L20" s="415">
        <f>SUM(L18:L19)</f>
        <v>18</v>
      </c>
      <c r="M20" s="415" t="s">
        <v>52</v>
      </c>
    </row>
    <row r="21" spans="2:13" x14ac:dyDescent="0.25">
      <c r="B21" s="446" t="s">
        <v>1167</v>
      </c>
      <c r="C21" s="112"/>
      <c r="E21" s="109"/>
      <c r="F21" s="99"/>
      <c r="G21" s="109"/>
      <c r="J21" s="375">
        <f>J20*(10/20)</f>
        <v>21</v>
      </c>
      <c r="K21" s="415" t="s">
        <v>161</v>
      </c>
      <c r="L21" s="375">
        <f>L20*3</f>
        <v>54</v>
      </c>
      <c r="M21" s="415" t="s">
        <v>161</v>
      </c>
    </row>
    <row r="22" spans="2:13" x14ac:dyDescent="0.25">
      <c r="B22" s="73" t="s">
        <v>37</v>
      </c>
      <c r="C22" s="112"/>
      <c r="J22" s="444">
        <f>J21*BgtWkMmm</f>
        <v>90.999992999999989</v>
      </c>
      <c r="K22" s="445" t="s">
        <v>162</v>
      </c>
      <c r="L22" s="444">
        <f>L21*BgtWkMmm</f>
        <v>233.99998199999999</v>
      </c>
      <c r="M22" s="445" t="s">
        <v>162</v>
      </c>
    </row>
    <row r="23" spans="2:13" x14ac:dyDescent="0.25">
      <c r="B23" s="73" t="str">
        <f ca="1">CHAR(RANDBETWEEN(65,90))&amp;CHAR(RANDBETWEEN(97,122))&amp;CHAR(RANDBETWEEN(97,122))&amp;CHAR(RANDBETWEEN(42,43))&amp;CHAR(RANDBETWEEN(65,90))&amp;RANDBETWEEN(1000,9999)&amp;CHAR(RANDBETWEEN(42,43))</f>
        <v>Zxr+S4339+</v>
      </c>
      <c r="C23" s="112"/>
      <c r="E23" s="112"/>
      <c r="F23" s="112"/>
      <c r="G23" s="112"/>
    </row>
    <row r="24" spans="2:13" x14ac:dyDescent="0.25">
      <c r="B24" s="73" t="s">
        <v>1154</v>
      </c>
      <c r="C24" s="112"/>
      <c r="E24" s="112"/>
      <c r="F24" s="112"/>
    </row>
    <row r="25" spans="2:13" x14ac:dyDescent="0.25">
      <c r="B25" s="112"/>
      <c r="C25" s="112"/>
      <c r="E25" s="112"/>
      <c r="F25" s="112"/>
      <c r="G25" s="86"/>
      <c r="H25" s="86"/>
      <c r="I25" s="86"/>
    </row>
    <row r="26" spans="2:13" x14ac:dyDescent="0.25">
      <c r="B26" s="112"/>
      <c r="C26" s="112"/>
      <c r="E26" s="112"/>
      <c r="F26" s="112"/>
    </row>
    <row r="27" spans="2:13" x14ac:dyDescent="0.25">
      <c r="B27" s="112"/>
      <c r="C27" s="112"/>
      <c r="E27" s="112"/>
      <c r="F27" s="112"/>
    </row>
    <row r="28" spans="2:13" x14ac:dyDescent="0.25">
      <c r="B28" s="112"/>
      <c r="C28" s="112"/>
      <c r="E28" s="112"/>
      <c r="F28" s="112"/>
    </row>
    <row r="29" spans="2:13" x14ac:dyDescent="0.25">
      <c r="B29" s="112"/>
      <c r="C29" s="112"/>
      <c r="E29" s="112"/>
      <c r="F29" s="112"/>
    </row>
    <row r="30" spans="2:13" x14ac:dyDescent="0.25">
      <c r="B30" s="110"/>
      <c r="C30" s="110"/>
      <c r="D30" s="111"/>
      <c r="E30" s="112"/>
      <c r="F30" s="112"/>
    </row>
    <row r="31" spans="2:13" x14ac:dyDescent="0.25">
      <c r="E31" s="112"/>
      <c r="F31" s="112"/>
    </row>
    <row r="32" spans="2:13" x14ac:dyDescent="0.25">
      <c r="B32" s="112"/>
      <c r="C32" s="112"/>
      <c r="E32" s="112"/>
      <c r="F32" s="112"/>
    </row>
    <row r="33" spans="2:6" x14ac:dyDescent="0.25">
      <c r="B33" s="112"/>
      <c r="C33" s="112"/>
      <c r="E33" s="112"/>
      <c r="F33" s="112"/>
    </row>
    <row r="34" spans="2:6" x14ac:dyDescent="0.25">
      <c r="B34" s="112"/>
      <c r="E34" s="112"/>
      <c r="F34" s="112"/>
    </row>
    <row r="35" spans="2:6" x14ac:dyDescent="0.25">
      <c r="B35" s="112"/>
      <c r="C35" s="112"/>
    </row>
    <row r="36" spans="2:6" x14ac:dyDescent="0.25">
      <c r="B36" s="112"/>
      <c r="C36" s="112"/>
    </row>
    <row r="37" spans="2:6" x14ac:dyDescent="0.25">
      <c r="B37" s="112"/>
      <c r="C37" s="112"/>
    </row>
    <row r="38" spans="2:6" x14ac:dyDescent="0.25">
      <c r="B38" s="112"/>
      <c r="C38" s="112"/>
    </row>
    <row r="39" spans="2:6" x14ac:dyDescent="0.25">
      <c r="B39" s="112"/>
      <c r="C39" s="112"/>
    </row>
    <row r="40" spans="2:6" x14ac:dyDescent="0.25">
      <c r="B40" s="112"/>
      <c r="C40" s="112"/>
    </row>
    <row r="41" spans="2:6" x14ac:dyDescent="0.25">
      <c r="B41" s="112"/>
      <c r="C41" s="112"/>
    </row>
    <row r="42" spans="2:6" x14ac:dyDescent="0.25">
      <c r="B42" s="112"/>
      <c r="C42" s="112"/>
    </row>
    <row r="43" spans="2:6" x14ac:dyDescent="0.25">
      <c r="B43" s="112"/>
      <c r="C43" s="112"/>
    </row>
    <row r="44" spans="2:6" x14ac:dyDescent="0.25">
      <c r="B44" s="112"/>
      <c r="C44" s="112"/>
    </row>
    <row r="45" spans="2:6" x14ac:dyDescent="0.25">
      <c r="B45" s="112"/>
      <c r="C45" s="112"/>
    </row>
  </sheetData>
  <sheetProtection sheet="1" objects="1" scenarios="1" formatCells="0" formatColumns="0" formatRows="0" insertColumns="0" insertRows="0" insertHyperlinks="0" deleteColumns="0" deleteRows="0" sort="0" autoFilter="0" pivotTables="0"/>
  <sortState ref="B15:B24">
    <sortCondition sortBy="fontColor" ref="B15:B24" dxfId="1"/>
    <sortCondition ref="B15:B24"/>
  </sortState>
  <hyperlinks>
    <hyperlink ref="B16" r:id="rId1" tooltip="AbleBits %"/>
    <hyperlink ref="B18" r:id="rId2" tooltip="Wages &amp; Overtime"/>
    <hyperlink ref="B15" r:id="rId3" tooltip="Excel Colour Palette"/>
    <hyperlink ref="B17" r:id="rId4" tooltip="How to tell the time..."/>
  </hyperlinks>
  <pageMargins left="0.7" right="0.7" top="0.75" bottom="0.75" header="0.3" footer="0.3"/>
  <pageSetup paperSize="9" orientation="portrait" r:id="rId5"/>
  <drawing r:id="rId6"/>
  <picture r:id="rId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7" tint="0.39997558519241921"/>
  </sheetPr>
  <dimension ref="A1:AZ41"/>
  <sheetViews>
    <sheetView showGridLines="0" showRowColHeaders="0" zoomScaleNormal="100" workbookViewId="0">
      <selection activeCell="G3" sqref="G3"/>
    </sheetView>
  </sheetViews>
  <sheetFormatPr defaultRowHeight="15.75" outlineLevelCol="1" x14ac:dyDescent="0.25"/>
  <cols>
    <col min="1" max="1" width="7" style="425" bestFit="1" customWidth="1"/>
    <col min="2" max="2" width="7.5703125" style="182" bestFit="1" customWidth="1"/>
    <col min="3" max="3" width="9" style="210" bestFit="1" customWidth="1"/>
    <col min="4" max="6" width="7" style="204" bestFit="1" customWidth="1"/>
    <col min="7" max="7" width="7" style="435" bestFit="1" customWidth="1"/>
    <col min="8" max="8" width="7" style="204" bestFit="1" customWidth="1"/>
    <col min="9" max="9" width="7.85546875" style="183" bestFit="1" customWidth="1"/>
    <col min="10" max="10" width="12.42578125" style="184" bestFit="1" customWidth="1"/>
    <col min="11" max="11" width="9.85546875" style="200" bestFit="1" customWidth="1"/>
    <col min="12" max="12" width="12.42578125" style="199" bestFit="1" customWidth="1"/>
    <col min="13" max="13" width="2.85546875" style="209" customWidth="1"/>
    <col min="14" max="14" width="12.42578125" style="202" bestFit="1" customWidth="1"/>
    <col min="15" max="15" width="10" style="202" bestFit="1" customWidth="1"/>
    <col min="16" max="16" width="2.85546875" style="199" customWidth="1"/>
    <col min="17" max="17" width="10" style="199" bestFit="1" customWidth="1"/>
    <col min="18" max="18" width="9.85546875" style="199" bestFit="1" customWidth="1"/>
    <col min="19" max="19" width="10.28515625" style="202" bestFit="1" customWidth="1"/>
    <col min="20" max="20" width="12.42578125" style="199" bestFit="1" customWidth="1"/>
    <col min="21" max="21" width="2.85546875" style="199" customWidth="1"/>
    <col min="22" max="22" width="11.5703125" style="199" bestFit="1" customWidth="1"/>
    <col min="23" max="23" width="2.85546875" style="199" customWidth="1"/>
    <col min="24" max="24" width="9" style="202" hidden="1" customWidth="1" outlineLevel="1"/>
    <col min="25" max="25" width="9.140625" style="202" hidden="1" customWidth="1" outlineLevel="1"/>
    <col min="26" max="26" width="9.42578125" style="202" hidden="1" customWidth="1" outlineLevel="1"/>
    <col min="27" max="27" width="11.140625" style="199" hidden="1" customWidth="1" outlineLevel="1"/>
    <col min="28" max="28" width="2.85546875" style="203" customWidth="1" collapsed="1"/>
    <col min="29" max="31" width="7.140625" style="200" customWidth="1"/>
    <col min="32" max="32" width="7.140625" style="199" customWidth="1"/>
    <col min="33" max="33" width="2.85546875" style="199" hidden="1" customWidth="1" outlineLevel="1"/>
    <col min="34" max="34" width="10" style="202" hidden="1" customWidth="1" outlineLevel="1"/>
    <col min="35" max="35" width="8.42578125" style="202" hidden="1" customWidth="1" outlineLevel="1"/>
    <col min="36" max="36" width="2.85546875" style="204" customWidth="1" collapsed="1"/>
    <col min="37" max="37" width="7.5703125" style="204" bestFit="1" customWidth="1"/>
    <col min="38" max="38" width="7.28515625" style="204" bestFit="1" customWidth="1"/>
    <col min="39" max="39" width="7.85546875" style="204" bestFit="1" customWidth="1"/>
    <col min="40" max="40" width="9.140625" style="204" bestFit="1" customWidth="1"/>
    <col min="41" max="41" width="2.85546875" style="204" customWidth="1"/>
    <col min="42" max="42" width="12.28515625" style="205" bestFit="1" customWidth="1"/>
    <col min="43" max="45" width="11" style="200" bestFit="1" customWidth="1"/>
    <col min="46" max="46" width="11.7109375" style="202" bestFit="1" customWidth="1"/>
    <col min="47" max="47" width="2.7109375" style="202" customWidth="1"/>
    <col min="48" max="48" width="10" style="202" customWidth="1"/>
    <col min="49" max="49" width="2.85546875" style="202" customWidth="1"/>
    <col min="50" max="50" width="10" style="182" customWidth="1"/>
    <col min="51" max="51" width="9.140625" style="204"/>
    <col min="52" max="52" width="9.140625" style="203"/>
    <col min="53" max="16384" width="9.140625" style="204"/>
  </cols>
  <sheetData>
    <row r="1" spans="1:52" x14ac:dyDescent="0.25">
      <c r="A1" s="419"/>
      <c r="B1" s="204"/>
      <c r="C1" s="420"/>
      <c r="I1" s="211"/>
      <c r="J1" s="421"/>
      <c r="L1" s="205"/>
      <c r="N1" s="200"/>
      <c r="O1" s="200"/>
      <c r="P1" s="205"/>
      <c r="Q1" s="205"/>
      <c r="R1" s="205"/>
      <c r="S1" s="200"/>
      <c r="T1" s="205"/>
      <c r="U1" s="205"/>
      <c r="V1" s="205"/>
      <c r="W1" s="205"/>
      <c r="X1" s="200"/>
      <c r="Y1" s="200"/>
      <c r="Z1" s="200"/>
      <c r="AA1" s="205"/>
      <c r="AF1" s="205"/>
      <c r="AG1" s="205"/>
      <c r="AH1" s="200"/>
      <c r="AI1" s="200"/>
      <c r="AT1" s="200"/>
      <c r="AU1" s="200"/>
      <c r="AV1" s="200"/>
      <c r="AW1" s="200"/>
      <c r="AX1" s="204"/>
    </row>
    <row r="2" spans="1:52" x14ac:dyDescent="0.25">
      <c r="A2" s="419"/>
      <c r="B2" s="204"/>
      <c r="C2" s="204"/>
      <c r="I2" s="211"/>
      <c r="J2" s="211"/>
      <c r="L2" s="200"/>
      <c r="N2" s="200" t="s">
        <v>1121</v>
      </c>
      <c r="O2" s="200" t="s">
        <v>1122</v>
      </c>
      <c r="P2" s="200"/>
      <c r="Q2" s="200" t="s">
        <v>1123</v>
      </c>
      <c r="R2" s="200" t="s">
        <v>1124</v>
      </c>
      <c r="S2" s="200" t="s">
        <v>1125</v>
      </c>
      <c r="T2" s="200"/>
      <c r="U2" s="200"/>
      <c r="V2" s="200"/>
      <c r="W2" s="200"/>
      <c r="X2" s="200"/>
      <c r="Y2" s="200"/>
      <c r="Z2" s="200"/>
      <c r="AA2" s="200"/>
      <c r="AF2" s="200"/>
      <c r="AG2" s="200"/>
      <c r="AH2" s="200"/>
      <c r="AI2" s="200"/>
      <c r="AP2" s="200"/>
      <c r="AT2" s="200"/>
      <c r="AU2" s="200"/>
      <c r="AV2" s="200"/>
      <c r="AW2" s="200"/>
      <c r="AX2" s="204"/>
    </row>
    <row r="3" spans="1:52" s="427" customFormat="1" x14ac:dyDescent="0.25">
      <c r="A3" s="426"/>
      <c r="C3" s="428"/>
      <c r="G3" s="440"/>
      <c r="I3" s="429"/>
      <c r="J3" s="430"/>
      <c r="K3" s="430"/>
      <c r="L3" s="430"/>
      <c r="M3" s="430"/>
      <c r="N3" s="431">
        <v>0.81399999999999995</v>
      </c>
      <c r="O3" s="431">
        <v>0.186</v>
      </c>
      <c r="P3" s="432"/>
      <c r="Q3" s="431">
        <v>3.7100000000000001E-2</v>
      </c>
      <c r="R3" s="431">
        <v>5.0560000000000001E-2</v>
      </c>
      <c r="S3" s="431">
        <v>8.77E-2</v>
      </c>
      <c r="T3" s="432"/>
      <c r="U3" s="432"/>
      <c r="V3" s="432"/>
      <c r="W3" s="432"/>
      <c r="X3" s="431"/>
      <c r="Y3" s="431"/>
      <c r="Z3" s="431"/>
      <c r="AA3" s="432"/>
      <c r="AB3" s="433"/>
      <c r="AC3" s="430"/>
      <c r="AD3" s="430"/>
      <c r="AE3" s="430"/>
      <c r="AF3" s="430"/>
      <c r="AG3" s="430"/>
      <c r="AH3" s="430"/>
      <c r="AI3" s="430"/>
      <c r="AJ3" s="430"/>
      <c r="AK3" s="430"/>
      <c r="AL3" s="430"/>
      <c r="AM3" s="430"/>
      <c r="AN3" s="430"/>
      <c r="AO3" s="430"/>
      <c r="AP3" s="430"/>
      <c r="AQ3" s="430"/>
      <c r="AR3" s="430"/>
      <c r="AS3" s="430"/>
      <c r="AT3" s="430"/>
      <c r="AU3" s="430"/>
      <c r="AV3" s="430"/>
      <c r="AW3" s="430"/>
      <c r="AZ3" s="434"/>
    </row>
    <row r="4" spans="1:52" s="185" customFormat="1" x14ac:dyDescent="0.25">
      <c r="A4" s="422"/>
      <c r="C4" s="186"/>
      <c r="G4" s="436"/>
      <c r="I4" s="187"/>
      <c r="J4" s="188"/>
      <c r="K4" s="188"/>
      <c r="L4" s="188"/>
      <c r="M4" s="188"/>
      <c r="N4" s="189"/>
      <c r="O4" s="189"/>
      <c r="P4" s="190"/>
      <c r="Q4" s="189"/>
      <c r="R4" s="189"/>
      <c r="S4" s="189"/>
      <c r="T4" s="190"/>
      <c r="U4" s="190"/>
      <c r="V4" s="190"/>
      <c r="W4" s="190"/>
      <c r="X4" s="189"/>
      <c r="Y4" s="189"/>
      <c r="Z4" s="189"/>
      <c r="AA4" s="190"/>
      <c r="AB4" s="191"/>
      <c r="AC4" s="188"/>
      <c r="AD4" s="188"/>
      <c r="AE4" s="188"/>
      <c r="AF4" s="188"/>
      <c r="AG4" s="188"/>
      <c r="AH4" s="188"/>
      <c r="AI4" s="188"/>
      <c r="AJ4" s="188"/>
      <c r="AK4" s="188"/>
      <c r="AL4" s="188"/>
      <c r="AM4" s="188"/>
      <c r="AN4" s="188"/>
      <c r="AO4" s="188"/>
      <c r="AP4" s="188"/>
      <c r="AQ4" s="188"/>
      <c r="AR4" s="188"/>
      <c r="AS4" s="188"/>
      <c r="AT4" s="188"/>
      <c r="AU4" s="188"/>
      <c r="AV4" s="188"/>
      <c r="AW4" s="188"/>
      <c r="AZ4" s="192"/>
    </row>
    <row r="5" spans="1:52" s="212" customFormat="1" ht="18.75" x14ac:dyDescent="0.25">
      <c r="A5" s="423" t="s">
        <v>186</v>
      </c>
      <c r="G5" s="437"/>
      <c r="I5" s="213"/>
      <c r="J5" s="214">
        <f>SUM(J7:J402)</f>
        <v>3056</v>
      </c>
      <c r="K5" s="213">
        <f>SUM(K7:K402)</f>
        <v>150</v>
      </c>
      <c r="L5" s="214">
        <f>SUM(L7:L402)</f>
        <v>3206</v>
      </c>
      <c r="M5" s="213"/>
      <c r="N5" s="213">
        <f t="shared" ref="N5:S5" si="0">SUM(N7:N402)</f>
        <v>2609.6840000000002</v>
      </c>
      <c r="O5" s="213">
        <f t="shared" si="0"/>
        <v>596.31600000000003</v>
      </c>
      <c r="P5" s="213"/>
      <c r="Q5" s="213">
        <f>SUM(Q7:Q402)</f>
        <v>-118.9426</v>
      </c>
      <c r="R5" s="213">
        <f t="shared" si="0"/>
        <v>-162.09536</v>
      </c>
      <c r="S5" s="213">
        <f t="shared" si="0"/>
        <v>-281.03796000000006</v>
      </c>
      <c r="T5" s="216">
        <f>SUM(T7:T402)</f>
        <v>2924.9620399999994</v>
      </c>
      <c r="U5" s="214"/>
      <c r="V5" s="214"/>
      <c r="W5" s="214"/>
      <c r="X5" s="213"/>
      <c r="Y5" s="213"/>
      <c r="Z5" s="213"/>
      <c r="AA5" s="214"/>
      <c r="AB5" s="215"/>
      <c r="AC5" s="213">
        <f>SUM(AC7:AC402)</f>
        <v>26.2</v>
      </c>
      <c r="AD5" s="213">
        <f>SUM(AD7:AD402)</f>
        <v>-66.239999999999995</v>
      </c>
      <c r="AE5" s="213">
        <f>SUM(AE7:AE402)</f>
        <v>-3.65</v>
      </c>
      <c r="AF5" s="214">
        <f>SUM(AF7:AF402)</f>
        <v>-43.690000000000005</v>
      </c>
      <c r="AG5" s="213"/>
      <c r="AH5" s="213"/>
      <c r="AI5" s="213"/>
      <c r="AJ5" s="213"/>
      <c r="AK5" s="213"/>
      <c r="AL5" s="213"/>
      <c r="AM5" s="213"/>
      <c r="AN5" s="213"/>
      <c r="AO5" s="213"/>
      <c r="AP5" s="214"/>
      <c r="AQ5" s="213"/>
      <c r="AR5" s="213"/>
      <c r="AS5" s="213"/>
      <c r="AT5" s="213"/>
      <c r="AU5" s="213"/>
      <c r="AV5" s="213">
        <f>SUM(AV7:AV402)</f>
        <v>-268</v>
      </c>
      <c r="AW5" s="213"/>
      <c r="AX5" s="213"/>
      <c r="AZ5" s="215"/>
    </row>
    <row r="6" spans="1:52" s="194" customFormat="1" ht="31.5" x14ac:dyDescent="0.25">
      <c r="A6" s="424"/>
      <c r="B6" s="193"/>
      <c r="C6" s="193"/>
      <c r="D6" s="194" t="s">
        <v>58</v>
      </c>
      <c r="E6" s="194" t="s">
        <v>59</v>
      </c>
      <c r="F6" s="194" t="s">
        <v>169</v>
      </c>
      <c r="G6" s="438" t="s">
        <v>170</v>
      </c>
      <c r="H6" s="194" t="s">
        <v>171</v>
      </c>
      <c r="I6" s="193" t="s">
        <v>79</v>
      </c>
      <c r="J6" s="193" t="s">
        <v>102</v>
      </c>
      <c r="K6" s="194" t="s">
        <v>103</v>
      </c>
      <c r="L6" s="193" t="s">
        <v>80</v>
      </c>
      <c r="M6" s="195"/>
      <c r="N6" s="193" t="s">
        <v>1096</v>
      </c>
      <c r="O6" s="193" t="s">
        <v>1103</v>
      </c>
      <c r="P6" s="193"/>
      <c r="Q6" s="193" t="s">
        <v>1104</v>
      </c>
      <c r="R6" s="193" t="s">
        <v>104</v>
      </c>
      <c r="S6" s="193" t="s">
        <v>1097</v>
      </c>
      <c r="T6" s="193" t="s">
        <v>81</v>
      </c>
      <c r="U6" s="193"/>
      <c r="V6" s="193" t="s">
        <v>1115</v>
      </c>
      <c r="W6" s="193"/>
      <c r="X6" s="193" t="s">
        <v>1116</v>
      </c>
      <c r="Y6" s="193" t="s">
        <v>1117</v>
      </c>
      <c r="Z6" s="193" t="s">
        <v>1118</v>
      </c>
      <c r="AA6" s="193" t="s">
        <v>1119</v>
      </c>
      <c r="AC6" s="194" t="s">
        <v>1111</v>
      </c>
      <c r="AD6" s="194" t="s">
        <v>1112</v>
      </c>
      <c r="AE6" s="194" t="s">
        <v>1113</v>
      </c>
      <c r="AF6" s="193" t="s">
        <v>1114</v>
      </c>
      <c r="AG6" s="193"/>
      <c r="AH6" s="193" t="s">
        <v>1109</v>
      </c>
      <c r="AI6" s="193" t="s">
        <v>1110</v>
      </c>
      <c r="AK6" s="194" t="s">
        <v>1104</v>
      </c>
      <c r="AL6" s="194" t="s">
        <v>104</v>
      </c>
      <c r="AM6" s="194" t="s">
        <v>1097</v>
      </c>
      <c r="AN6" s="194" t="s">
        <v>81</v>
      </c>
      <c r="AP6" s="194" t="s">
        <v>1106</v>
      </c>
      <c r="AQ6" s="194" t="s">
        <v>1120</v>
      </c>
      <c r="AR6" s="194" t="s">
        <v>1107</v>
      </c>
      <c r="AS6" s="194" t="s">
        <v>1108</v>
      </c>
      <c r="AT6" s="193" t="s">
        <v>1126</v>
      </c>
      <c r="AU6" s="193"/>
      <c r="AV6" s="193" t="s">
        <v>1105</v>
      </c>
      <c r="AW6" s="193"/>
      <c r="AX6" s="193"/>
    </row>
    <row r="7" spans="1:52" x14ac:dyDescent="0.25">
      <c r="A7" s="425">
        <f>IFERROR(CEILING((I7)*24,0.01)*8,"")</f>
        <v>268</v>
      </c>
      <c r="B7" s="182" t="s">
        <v>61</v>
      </c>
      <c r="C7" s="196">
        <v>43245</v>
      </c>
      <c r="D7" s="197">
        <v>0.27083333333333331</v>
      </c>
      <c r="E7" s="197">
        <v>0.29166666666666669</v>
      </c>
      <c r="F7" s="197">
        <v>0.25</v>
      </c>
      <c r="G7" s="439">
        <v>0.29166666666666669</v>
      </c>
      <c r="H7" s="197">
        <v>0.29166666666666669</v>
      </c>
      <c r="I7" s="198">
        <f>IF(ISNUMBER(H7),SUM(D7:H7),"-")</f>
        <v>1.3958333333333335</v>
      </c>
      <c r="J7" s="199">
        <f>IFERROR((I7*24)*8,0)</f>
        <v>268</v>
      </c>
      <c r="K7" s="200">
        <v>0</v>
      </c>
      <c r="L7" s="199">
        <f>J7+K7</f>
        <v>268</v>
      </c>
      <c r="M7" s="201"/>
      <c r="N7" s="202">
        <f t="shared" ref="N7:N38" si="1">L7*tshTFA</f>
        <v>218.15199999999999</v>
      </c>
      <c r="O7" s="202">
        <f t="shared" ref="O7:O38" si="2">L7*tshTXW</f>
        <v>49.847999999999999</v>
      </c>
      <c r="Q7" s="202">
        <f t="shared" ref="Q7:Q38" si="3">-L7*tshTXD</f>
        <v>-9.9428000000000001</v>
      </c>
      <c r="R7" s="202">
        <f t="shared" ref="R7:R38" si="4">-L7*tshNI</f>
        <v>-13.550079999999999</v>
      </c>
      <c r="S7" s="202">
        <f>Q7+R7</f>
        <v>-23.49288</v>
      </c>
      <c r="T7" s="199">
        <f>L7+S7</f>
        <v>244.50711999999999</v>
      </c>
      <c r="V7" s="199">
        <f>IF(L7&lt;&gt;0,SUM(L$7:L7),0)</f>
        <v>268</v>
      </c>
      <c r="X7" s="202">
        <f>IF($J7&lt;&gt;0,SUM(Q$7:Q7),0)</f>
        <v>-9.9428000000000001</v>
      </c>
      <c r="Y7" s="202">
        <f>IF($J7&lt;&gt;0,SUM(R$7:R7),0)</f>
        <v>-13.550079999999999</v>
      </c>
      <c r="Z7" s="202">
        <f>IF($J7&lt;&gt;0,SUM(S$7:S7),0)</f>
        <v>-23.49288</v>
      </c>
      <c r="AA7" s="199">
        <f>IF($J7&lt;&gt;0,SUM(T$7:T7),0)</f>
        <v>244.50711999999999</v>
      </c>
      <c r="AC7" s="200">
        <v>-7.8</v>
      </c>
      <c r="AD7" s="200">
        <v>-12.72</v>
      </c>
      <c r="AE7" s="200">
        <v>-3.65</v>
      </c>
      <c r="AF7" s="199">
        <f>SUM(AC7:AE7)</f>
        <v>-24.169999999999998</v>
      </c>
      <c r="AH7" s="202">
        <f>IF(L7&lt;&gt;0,SUM(AC$7:AC7),0)</f>
        <v>-7.8</v>
      </c>
      <c r="AI7" s="202">
        <f>IF(L7&lt;&gt;0,SUM(AD$7:AD7),0)</f>
        <v>-12.72</v>
      </c>
      <c r="AK7" s="200">
        <f>AC7-Q7</f>
        <v>2.1428000000000003</v>
      </c>
      <c r="AL7" s="200">
        <f>AD7-R7</f>
        <v>0.83007999999999882</v>
      </c>
      <c r="AM7" s="200">
        <f>AF7-S7</f>
        <v>-0.67711999999999861</v>
      </c>
      <c r="AN7" s="200"/>
      <c r="AP7" s="205">
        <v>268</v>
      </c>
      <c r="AQ7" s="200">
        <v>-7.8</v>
      </c>
      <c r="AR7" s="200">
        <v>-12.72</v>
      </c>
      <c r="AS7" s="200">
        <v>-3.65</v>
      </c>
      <c r="AT7" s="202">
        <f>IFERROR(SUM(AP7:AS7),0)</f>
        <v>243.82999999999998</v>
      </c>
      <c r="AV7" s="202">
        <f>IFERROR(AP7-AP6,0)</f>
        <v>0</v>
      </c>
      <c r="AX7" s="206">
        <f t="shared" ref="AX7:AX38" si="5">AV7-L7</f>
        <v>-268</v>
      </c>
      <c r="AY7" s="207"/>
    </row>
    <row r="8" spans="1:52" x14ac:dyDescent="0.25">
      <c r="A8" s="425">
        <f t="shared" ref="A8:A38" si="6">IFERROR(CEILING((I8)*24,0.01)*8,"")</f>
        <v>224</v>
      </c>
      <c r="B8" s="182" t="s">
        <v>62</v>
      </c>
      <c r="C8" s="196">
        <f>C7+7</f>
        <v>43252</v>
      </c>
      <c r="D8" s="197">
        <v>0</v>
      </c>
      <c r="E8" s="197">
        <v>0.29166666666666669</v>
      </c>
      <c r="F8" s="197">
        <v>0.29166666666666669</v>
      </c>
      <c r="G8" s="439">
        <v>0.29166666666666669</v>
      </c>
      <c r="H8" s="197">
        <v>0.29166666666666669</v>
      </c>
      <c r="I8" s="198">
        <f t="shared" ref="I8:I17" si="7">IF(ISNUMBER(H8),SUM(D8:H8),"-")</f>
        <v>1.1666666666666667</v>
      </c>
      <c r="J8" s="199">
        <f t="shared" ref="J8:J38" si="8">IFERROR((I8*24)*8,0)</f>
        <v>224</v>
      </c>
      <c r="K8" s="200">
        <v>0</v>
      </c>
      <c r="L8" s="199">
        <f t="shared" ref="L8:L17" si="9">J8+K8</f>
        <v>224</v>
      </c>
      <c r="M8" s="201"/>
      <c r="N8" s="202">
        <f t="shared" si="1"/>
        <v>182.33599999999998</v>
      </c>
      <c r="O8" s="202">
        <f t="shared" si="2"/>
        <v>41.664000000000001</v>
      </c>
      <c r="Q8" s="202">
        <f t="shared" si="3"/>
        <v>-8.3103999999999996</v>
      </c>
      <c r="R8" s="202">
        <f t="shared" si="4"/>
        <v>-11.32544</v>
      </c>
      <c r="S8" s="202">
        <f t="shared" ref="S8:S38" si="10">Q8+R8</f>
        <v>-19.635840000000002</v>
      </c>
      <c r="T8" s="199">
        <f t="shared" ref="T8:T38" si="11">L8+S8</f>
        <v>204.36416</v>
      </c>
      <c r="V8" s="199">
        <f>IF(L8&lt;&gt;0,SUM(L$7:L8),0)</f>
        <v>492</v>
      </c>
      <c r="X8" s="202">
        <f>IF(J8&lt;&gt;0,SUM(Q$7:Q8),0)</f>
        <v>-18.2532</v>
      </c>
      <c r="Y8" s="202">
        <f>IF($J8&lt;&gt;0,SUM(R$7:R8),0)</f>
        <v>-24.875520000000002</v>
      </c>
      <c r="Z8" s="202">
        <f>IF($J8&lt;&gt;0,SUM(S$7:S8),0)</f>
        <v>-43.128720000000001</v>
      </c>
      <c r="AA8" s="199">
        <f>IF($J8&lt;&gt;0,SUM(T$7:T8),0)</f>
        <v>448.87127999999996</v>
      </c>
      <c r="AC8" s="200">
        <v>18.399999999999999</v>
      </c>
      <c r="AD8" s="200">
        <v>-7.44</v>
      </c>
      <c r="AE8" s="200">
        <v>0</v>
      </c>
      <c r="AF8" s="199">
        <f t="shared" ref="AF8:AF17" si="12">SUM(AC8:AE8)</f>
        <v>10.959999999999997</v>
      </c>
      <c r="AH8" s="202">
        <f>IF(L8&lt;&gt;0,SUM(AC$7:AC8),0)</f>
        <v>10.599999999999998</v>
      </c>
      <c r="AI8" s="202">
        <f>IF(L8&lt;&gt;0,SUM(AD$7:AD8),0)</f>
        <v>-20.16</v>
      </c>
      <c r="AK8" s="200">
        <f t="shared" ref="AK8:AK38" si="13">AC8-Q8</f>
        <v>26.7104</v>
      </c>
      <c r="AL8" s="200">
        <f t="shared" ref="AL8:AL38" si="14">AD8-R8</f>
        <v>3.88544</v>
      </c>
      <c r="AM8" s="200">
        <f t="shared" ref="AM8:AM38" si="15">AF8-S8</f>
        <v>30.595839999999999</v>
      </c>
      <c r="AN8" s="200"/>
      <c r="AP8" s="205">
        <v>2744.6</v>
      </c>
      <c r="AQ8" s="200">
        <v>-92.6</v>
      </c>
      <c r="AR8" s="200">
        <v>-20.16</v>
      </c>
      <c r="AS8" s="200">
        <v>0</v>
      </c>
      <c r="AT8" s="202">
        <f t="shared" ref="AT8:AT30" si="16">IFERROR(SUM(AP8:AS8),0)</f>
        <v>2631.84</v>
      </c>
      <c r="AV8" s="202">
        <f>IFERROR(AP8-AP7,0)</f>
        <v>2476.6</v>
      </c>
      <c r="AX8" s="206">
        <f t="shared" si="5"/>
        <v>2252.6</v>
      </c>
      <c r="AY8" s="207"/>
    </row>
    <row r="9" spans="1:52" x14ac:dyDescent="0.25">
      <c r="A9" s="425">
        <f t="shared" si="6"/>
        <v>248</v>
      </c>
      <c r="B9" s="182" t="s">
        <v>63</v>
      </c>
      <c r="C9" s="196">
        <f t="shared" ref="C9:C38" si="17">C8+7</f>
        <v>43259</v>
      </c>
      <c r="D9" s="197">
        <v>0.20833333333333334</v>
      </c>
      <c r="E9" s="197">
        <v>0.29166666666666669</v>
      </c>
      <c r="F9" s="197">
        <v>0.29166666666666669</v>
      </c>
      <c r="G9" s="439">
        <v>0.29166666666666669</v>
      </c>
      <c r="H9" s="197">
        <v>0.20833333333333334</v>
      </c>
      <c r="I9" s="198">
        <f t="shared" si="7"/>
        <v>1.2916666666666667</v>
      </c>
      <c r="J9" s="199">
        <f t="shared" si="8"/>
        <v>248</v>
      </c>
      <c r="K9" s="200">
        <v>0</v>
      </c>
      <c r="L9" s="199">
        <f t="shared" si="9"/>
        <v>248</v>
      </c>
      <c r="M9" s="201"/>
      <c r="N9" s="202">
        <f t="shared" si="1"/>
        <v>201.87199999999999</v>
      </c>
      <c r="O9" s="202">
        <f t="shared" si="2"/>
        <v>46.128</v>
      </c>
      <c r="Q9" s="202">
        <f t="shared" si="3"/>
        <v>-9.200800000000001</v>
      </c>
      <c r="R9" s="202">
        <f t="shared" si="4"/>
        <v>-12.538880000000001</v>
      </c>
      <c r="S9" s="202">
        <f t="shared" si="10"/>
        <v>-21.73968</v>
      </c>
      <c r="T9" s="199">
        <f t="shared" si="11"/>
        <v>226.26032000000001</v>
      </c>
      <c r="V9" s="199">
        <f>IF(L9&lt;&gt;0,SUM(L$7:L9),0)</f>
        <v>740</v>
      </c>
      <c r="X9" s="202">
        <f>IF(J9&lt;&gt;0,SUM(Q$7:Q9),0)</f>
        <v>-27.454000000000001</v>
      </c>
      <c r="Y9" s="202">
        <f>IF($J9&lt;&gt;0,SUM(R$7:R9),0)</f>
        <v>-37.414400000000001</v>
      </c>
      <c r="Z9" s="202">
        <f>IF($J9&lt;&gt;0,SUM(S$7:S9),0)</f>
        <v>-64.868400000000008</v>
      </c>
      <c r="AA9" s="199">
        <f>IF($J9&lt;&gt;0,SUM(T$7:T9),0)</f>
        <v>675.13159999999993</v>
      </c>
      <c r="AC9" s="200">
        <v>-3.99</v>
      </c>
      <c r="AD9" s="200">
        <v>-10.32</v>
      </c>
      <c r="AE9" s="200">
        <v>0</v>
      </c>
      <c r="AF9" s="199">
        <f t="shared" si="12"/>
        <v>-14.31</v>
      </c>
      <c r="AH9" s="202">
        <f>IF(L9&lt;&gt;0,SUM(AC$7:AC9),0)</f>
        <v>6.6099999999999977</v>
      </c>
      <c r="AI9" s="202">
        <f>IF(L9&lt;&gt;0,SUM(AD$7:AD9),0)</f>
        <v>-30.48</v>
      </c>
      <c r="AK9" s="200">
        <f t="shared" si="13"/>
        <v>5.2108000000000008</v>
      </c>
      <c r="AL9" s="200">
        <f t="shared" si="14"/>
        <v>2.2188800000000004</v>
      </c>
      <c r="AM9" s="200">
        <f t="shared" si="15"/>
        <v>7.4296799999999994</v>
      </c>
      <c r="AN9" s="200"/>
      <c r="AP9" s="205">
        <v>2992.6</v>
      </c>
      <c r="AQ9" s="200">
        <v>-96.59</v>
      </c>
      <c r="AR9" s="200">
        <v>-30.48</v>
      </c>
      <c r="AS9" s="200">
        <v>0</v>
      </c>
      <c r="AT9" s="202">
        <f t="shared" si="16"/>
        <v>2865.5299999999997</v>
      </c>
      <c r="AV9" s="202">
        <f t="shared" ref="AV9:AV30" si="18">IFERROR(AP9-AP8,0)</f>
        <v>248</v>
      </c>
      <c r="AX9" s="206">
        <f t="shared" si="5"/>
        <v>0</v>
      </c>
      <c r="AY9" s="207"/>
    </row>
    <row r="10" spans="1:52" x14ac:dyDescent="0.25">
      <c r="A10" s="425">
        <f t="shared" si="6"/>
        <v>220</v>
      </c>
      <c r="B10" s="182" t="s">
        <v>64</v>
      </c>
      <c r="C10" s="196">
        <f t="shared" si="17"/>
        <v>43266</v>
      </c>
      <c r="D10" s="197">
        <v>0.29166666666666669</v>
      </c>
      <c r="E10" s="197">
        <v>0.29166666666666669</v>
      </c>
      <c r="F10" s="197">
        <v>0.27083333333333331</v>
      </c>
      <c r="G10" s="439">
        <v>0.29166666666666669</v>
      </c>
      <c r="H10" s="197">
        <v>0</v>
      </c>
      <c r="I10" s="198">
        <f t="shared" si="7"/>
        <v>1.1458333333333335</v>
      </c>
      <c r="J10" s="199">
        <f t="shared" si="8"/>
        <v>220.00000000000003</v>
      </c>
      <c r="K10" s="200">
        <v>0</v>
      </c>
      <c r="L10" s="199">
        <f t="shared" si="9"/>
        <v>220.00000000000003</v>
      </c>
      <c r="M10" s="201"/>
      <c r="N10" s="202">
        <f t="shared" si="1"/>
        <v>179.08</v>
      </c>
      <c r="O10" s="202">
        <f t="shared" si="2"/>
        <v>40.92</v>
      </c>
      <c r="Q10" s="202">
        <f t="shared" si="3"/>
        <v>-8.1620000000000008</v>
      </c>
      <c r="R10" s="202">
        <f t="shared" si="4"/>
        <v>-11.123200000000002</v>
      </c>
      <c r="S10" s="202">
        <f t="shared" si="10"/>
        <v>-19.285200000000003</v>
      </c>
      <c r="T10" s="199">
        <f t="shared" si="11"/>
        <v>200.71480000000003</v>
      </c>
      <c r="V10" s="199">
        <f>IF(L10&lt;&gt;0,SUM(L$7:L10),0)</f>
        <v>960</v>
      </c>
      <c r="X10" s="202">
        <f>IF(J10&lt;&gt;0,SUM(Q$7:Q10),0)</f>
        <v>-35.616</v>
      </c>
      <c r="Y10" s="202">
        <f>IF($J10&lt;&gt;0,SUM(R$7:R10),0)</f>
        <v>-48.537600000000005</v>
      </c>
      <c r="Z10" s="202">
        <f>IF($J10&lt;&gt;0,SUM(S$7:S10),0)</f>
        <v>-84.153600000000012</v>
      </c>
      <c r="AA10" s="199">
        <f>IF($J10&lt;&gt;0,SUM(T$7:T10),0)</f>
        <v>875.8463999999999</v>
      </c>
      <c r="AB10" s="207"/>
      <c r="AC10" s="200">
        <v>1.59</v>
      </c>
      <c r="AD10" s="200">
        <v>-6.96</v>
      </c>
      <c r="AE10" s="200">
        <v>0</v>
      </c>
      <c r="AF10" s="199">
        <f t="shared" si="12"/>
        <v>-5.37</v>
      </c>
      <c r="AH10" s="202">
        <f>IF(L10&lt;&gt;0,SUM(AC$7:AC10),0)</f>
        <v>8.1999999999999975</v>
      </c>
      <c r="AI10" s="202">
        <f>IF(L10&lt;&gt;0,SUM(AD$7:AD10),0)</f>
        <v>-37.44</v>
      </c>
      <c r="AK10" s="200">
        <f t="shared" si="13"/>
        <v>9.7520000000000007</v>
      </c>
      <c r="AL10" s="200">
        <f t="shared" si="14"/>
        <v>4.1632000000000025</v>
      </c>
      <c r="AM10" s="200">
        <f t="shared" si="15"/>
        <v>13.915200000000002</v>
      </c>
      <c r="AN10" s="200"/>
      <c r="AP10" s="205">
        <v>3212.6</v>
      </c>
      <c r="AQ10" s="200">
        <v>-95</v>
      </c>
      <c r="AR10" s="200">
        <v>-37.44</v>
      </c>
      <c r="AS10" s="200">
        <v>0</v>
      </c>
      <c r="AT10" s="202">
        <f t="shared" si="16"/>
        <v>3080.16</v>
      </c>
      <c r="AV10" s="202">
        <f>IFERROR(AP10-AP9,0)</f>
        <v>220</v>
      </c>
      <c r="AX10" s="206">
        <f t="shared" si="5"/>
        <v>0</v>
      </c>
      <c r="AY10" s="207"/>
    </row>
    <row r="11" spans="1:52" x14ac:dyDescent="0.25">
      <c r="A11" s="425">
        <f t="shared" si="6"/>
        <v>280</v>
      </c>
      <c r="B11" s="182" t="s">
        <v>65</v>
      </c>
      <c r="C11" s="196">
        <f t="shared" si="17"/>
        <v>43273</v>
      </c>
      <c r="D11" s="197">
        <v>0.29166666666666669</v>
      </c>
      <c r="E11" s="197">
        <v>0.29166666666666669</v>
      </c>
      <c r="F11" s="197">
        <v>0.29166666666666669</v>
      </c>
      <c r="G11" s="439">
        <v>0.29166666666666669</v>
      </c>
      <c r="H11" s="197">
        <v>0.29166666666666669</v>
      </c>
      <c r="I11" s="198">
        <f t="shared" si="7"/>
        <v>1.4583333333333335</v>
      </c>
      <c r="J11" s="199">
        <f t="shared" si="8"/>
        <v>280</v>
      </c>
      <c r="K11" s="200">
        <v>0</v>
      </c>
      <c r="L11" s="199">
        <f t="shared" si="9"/>
        <v>280</v>
      </c>
      <c r="M11" s="201"/>
      <c r="N11" s="202">
        <f t="shared" si="1"/>
        <v>227.92</v>
      </c>
      <c r="O11" s="202">
        <f t="shared" si="2"/>
        <v>52.08</v>
      </c>
      <c r="Q11" s="202">
        <f t="shared" si="3"/>
        <v>-10.388</v>
      </c>
      <c r="R11" s="202">
        <f t="shared" si="4"/>
        <v>-14.1568</v>
      </c>
      <c r="S11" s="202">
        <f>Q11+R11</f>
        <v>-24.544800000000002</v>
      </c>
      <c r="T11" s="199">
        <f t="shared" si="11"/>
        <v>255.45519999999999</v>
      </c>
      <c r="V11" s="199">
        <f>IF(L11&lt;&gt;0,SUM(L$7:L11),0)</f>
        <v>1240</v>
      </c>
      <c r="X11" s="202">
        <f>IF(J11&lt;&gt;0,SUM(Q$7:Q11),0)</f>
        <v>-46.003999999999998</v>
      </c>
      <c r="Y11" s="202">
        <f>IF($J11&lt;&gt;0,SUM(R$7:R11),0)</f>
        <v>-62.694400000000002</v>
      </c>
      <c r="Z11" s="202">
        <f>IF($J11&lt;&gt;0,SUM(S$7:S11),0)</f>
        <v>-108.69840000000002</v>
      </c>
      <c r="AA11" s="199">
        <f>IF($J11&lt;&gt;0,SUM(T$7:T11),0)</f>
        <v>1131.3015999999998</v>
      </c>
      <c r="AB11" s="280"/>
      <c r="AC11" s="200">
        <v>-10.4</v>
      </c>
      <c r="AD11" s="200">
        <v>-14.16</v>
      </c>
      <c r="AE11" s="200">
        <v>0</v>
      </c>
      <c r="AF11" s="199">
        <f t="shared" si="12"/>
        <v>-24.560000000000002</v>
      </c>
      <c r="AH11" s="202">
        <f>IF(L11&lt;&gt;0,SUM(AC$7:AC11),0)</f>
        <v>-2.2000000000000028</v>
      </c>
      <c r="AI11" s="202">
        <f>IF(L11&lt;&gt;0,SUM(AD$7:AD11),0)</f>
        <v>-51.599999999999994</v>
      </c>
      <c r="AK11" s="200">
        <f t="shared" si="13"/>
        <v>-1.2000000000000455E-2</v>
      </c>
      <c r="AL11" s="200">
        <f t="shared" si="14"/>
        <v>-3.1999999999996476E-3</v>
      </c>
      <c r="AM11" s="200">
        <f t="shared" si="15"/>
        <v>-1.5200000000000102E-2</v>
      </c>
      <c r="AN11" s="200"/>
      <c r="AP11" s="205">
        <v>3492.6</v>
      </c>
      <c r="AQ11" s="200">
        <v>-105.4</v>
      </c>
      <c r="AR11" s="200">
        <v>-51.6</v>
      </c>
      <c r="AS11" s="200">
        <v>0</v>
      </c>
      <c r="AT11" s="202">
        <f t="shared" si="16"/>
        <v>3335.6</v>
      </c>
      <c r="AV11" s="202">
        <f t="shared" si="18"/>
        <v>280</v>
      </c>
      <c r="AX11" s="206">
        <f t="shared" si="5"/>
        <v>0</v>
      </c>
      <c r="AY11" s="207"/>
    </row>
    <row r="12" spans="1:52" x14ac:dyDescent="0.25">
      <c r="A12" s="425">
        <f t="shared" si="6"/>
        <v>164</v>
      </c>
      <c r="B12" s="182" t="s">
        <v>66</v>
      </c>
      <c r="C12" s="196">
        <f t="shared" si="17"/>
        <v>43280</v>
      </c>
      <c r="D12" s="197">
        <v>0.29166666666666669</v>
      </c>
      <c r="E12" s="197">
        <v>0.27083333333333331</v>
      </c>
      <c r="F12" s="197">
        <v>0.29166666666666669</v>
      </c>
      <c r="G12" s="439">
        <v>0</v>
      </c>
      <c r="H12" s="197">
        <v>0</v>
      </c>
      <c r="I12" s="198">
        <f t="shared" si="7"/>
        <v>0.85416666666666674</v>
      </c>
      <c r="J12" s="199">
        <f t="shared" si="8"/>
        <v>164</v>
      </c>
      <c r="K12" s="200">
        <v>120</v>
      </c>
      <c r="L12" s="199">
        <f t="shared" si="9"/>
        <v>284</v>
      </c>
      <c r="M12" s="201"/>
      <c r="N12" s="202">
        <f t="shared" si="1"/>
        <v>231.17599999999999</v>
      </c>
      <c r="O12" s="202">
        <f t="shared" si="2"/>
        <v>52.823999999999998</v>
      </c>
      <c r="Q12" s="202">
        <f t="shared" si="3"/>
        <v>-10.5364</v>
      </c>
      <c r="R12" s="202">
        <f t="shared" si="4"/>
        <v>-14.35904</v>
      </c>
      <c r="S12" s="202">
        <f t="shared" si="10"/>
        <v>-24.895440000000001</v>
      </c>
      <c r="T12" s="199">
        <f t="shared" si="11"/>
        <v>259.10455999999999</v>
      </c>
      <c r="V12" s="199">
        <f>IF(L12&lt;&gt;0,SUM(L$7:L12),0)</f>
        <v>1524</v>
      </c>
      <c r="X12" s="202">
        <f>IF(J12&lt;&gt;0,SUM(Q$7:Q12),0)</f>
        <v>-56.540399999999998</v>
      </c>
      <c r="Y12" s="202">
        <f>IF($J12&lt;&gt;0,SUM(R$7:R12),0)</f>
        <v>-77.053439999999995</v>
      </c>
      <c r="Z12" s="202">
        <f>IF($J12&lt;&gt;0,SUM(S$7:S12),0)</f>
        <v>-133.59384000000003</v>
      </c>
      <c r="AA12" s="199">
        <f>IF($J12&lt;&gt;0,SUM(T$7:T12),0)</f>
        <v>1390.4061599999998</v>
      </c>
      <c r="AC12" s="200">
        <v>-11.2</v>
      </c>
      <c r="AD12" s="200">
        <v>-14.64</v>
      </c>
      <c r="AE12" s="200">
        <v>0</v>
      </c>
      <c r="AF12" s="199">
        <f t="shared" si="12"/>
        <v>-25.84</v>
      </c>
      <c r="AH12" s="202">
        <f>IF(L12&lt;&gt;0,SUM(AC$7:AC12),0)</f>
        <v>-13.400000000000002</v>
      </c>
      <c r="AI12" s="202">
        <f>IF(L12&lt;&gt;0,SUM(AD$7:AD12),0)</f>
        <v>-66.239999999999995</v>
      </c>
      <c r="AK12" s="200">
        <f t="shared" si="13"/>
        <v>-0.66359999999999886</v>
      </c>
      <c r="AL12" s="200">
        <f>AD12-R12</f>
        <v>-0.28096000000000032</v>
      </c>
      <c r="AM12" s="200">
        <f t="shared" si="15"/>
        <v>-0.94455999999999918</v>
      </c>
      <c r="AN12" s="200"/>
      <c r="AP12" s="205">
        <v>3776.6</v>
      </c>
      <c r="AQ12" s="200">
        <v>-116.6</v>
      </c>
      <c r="AR12" s="200">
        <v>-66.239999999999995</v>
      </c>
      <c r="AS12" s="200">
        <v>0</v>
      </c>
      <c r="AT12" s="202">
        <f t="shared" si="16"/>
        <v>3593.76</v>
      </c>
      <c r="AV12" s="202">
        <f t="shared" si="18"/>
        <v>284</v>
      </c>
      <c r="AX12" s="206">
        <f t="shared" si="5"/>
        <v>0</v>
      </c>
      <c r="AY12" s="207"/>
    </row>
    <row r="13" spans="1:52" x14ac:dyDescent="0.25">
      <c r="A13" s="425">
        <f t="shared" si="6"/>
        <v>0</v>
      </c>
      <c r="B13" s="182" t="s">
        <v>67</v>
      </c>
      <c r="C13" s="196">
        <f t="shared" si="17"/>
        <v>43287</v>
      </c>
      <c r="D13" s="197">
        <v>0</v>
      </c>
      <c r="E13" s="197">
        <v>0</v>
      </c>
      <c r="F13" s="197">
        <v>0</v>
      </c>
      <c r="G13" s="439">
        <v>0</v>
      </c>
      <c r="H13" s="197">
        <v>0</v>
      </c>
      <c r="I13" s="198">
        <f t="shared" si="7"/>
        <v>0</v>
      </c>
      <c r="J13" s="199">
        <f t="shared" si="8"/>
        <v>0</v>
      </c>
      <c r="K13" s="200">
        <v>30</v>
      </c>
      <c r="L13" s="199">
        <f t="shared" si="9"/>
        <v>30</v>
      </c>
      <c r="M13" s="201"/>
      <c r="N13" s="202">
        <f t="shared" si="1"/>
        <v>24.419999999999998</v>
      </c>
      <c r="O13" s="202">
        <f t="shared" si="2"/>
        <v>5.58</v>
      </c>
      <c r="Q13" s="202">
        <f t="shared" si="3"/>
        <v>-1.113</v>
      </c>
      <c r="R13" s="202">
        <f t="shared" si="4"/>
        <v>-1.5167999999999999</v>
      </c>
      <c r="S13" s="202">
        <f t="shared" si="10"/>
        <v>-2.6297999999999999</v>
      </c>
      <c r="T13" s="199">
        <f t="shared" si="11"/>
        <v>27.370200000000001</v>
      </c>
      <c r="V13" s="199">
        <f>IF(L13&lt;&gt;0,SUM(L$7:L13),0)</f>
        <v>1554</v>
      </c>
      <c r="X13" s="202">
        <f>IF(J13&lt;&gt;0,SUM(Q$7:Q13),0)</f>
        <v>0</v>
      </c>
      <c r="Y13" s="202">
        <f>IF($J13&lt;&gt;0,SUM(R$7:R13),0)</f>
        <v>0</v>
      </c>
      <c r="Z13" s="202">
        <f>IF($J13&lt;&gt;0,SUM(S$7:S13),0)</f>
        <v>0</v>
      </c>
      <c r="AA13" s="199">
        <f>IF($J13&lt;&gt;0,SUM(T$7:T13),0)</f>
        <v>0</v>
      </c>
      <c r="AC13" s="200">
        <v>39.6</v>
      </c>
      <c r="AD13" s="200">
        <v>0</v>
      </c>
      <c r="AE13" s="200">
        <v>0</v>
      </c>
      <c r="AF13" s="199">
        <f t="shared" si="12"/>
        <v>39.6</v>
      </c>
      <c r="AH13" s="202">
        <f>IF(L13&lt;&gt;0,SUM(AC$7:AC13),0)</f>
        <v>26.2</v>
      </c>
      <c r="AI13" s="202">
        <f>IF(L13&lt;&gt;0,SUM(AD$7:AD13),0)</f>
        <v>-66.239999999999995</v>
      </c>
      <c r="AK13" s="200">
        <f t="shared" si="13"/>
        <v>40.713000000000001</v>
      </c>
      <c r="AL13" s="200">
        <f>AD13-R13</f>
        <v>1.5167999999999999</v>
      </c>
      <c r="AM13" s="200">
        <f t="shared" si="15"/>
        <v>42.229800000000004</v>
      </c>
      <c r="AN13" s="200"/>
      <c r="AP13" s="205">
        <v>3806.6</v>
      </c>
      <c r="AQ13" s="200">
        <v>-77</v>
      </c>
      <c r="AR13" s="200">
        <v>-66.239999999999995</v>
      </c>
      <c r="AS13" s="200">
        <v>0</v>
      </c>
      <c r="AT13" s="202">
        <f>IFERROR(SUM(AP13:AS13),0)</f>
        <v>3663.36</v>
      </c>
      <c r="AV13" s="202">
        <f t="shared" si="18"/>
        <v>30</v>
      </c>
      <c r="AX13" s="206">
        <f t="shared" si="5"/>
        <v>0</v>
      </c>
      <c r="AY13" s="207"/>
    </row>
    <row r="14" spans="1:52" x14ac:dyDescent="0.25">
      <c r="A14" s="425">
        <f t="shared" si="6"/>
        <v>224</v>
      </c>
      <c r="B14" s="182" t="s">
        <v>68</v>
      </c>
      <c r="C14" s="196">
        <f t="shared" si="17"/>
        <v>43294</v>
      </c>
      <c r="D14" s="197">
        <v>0</v>
      </c>
      <c r="E14" s="197">
        <v>0.29166666666666669</v>
      </c>
      <c r="F14" s="197">
        <v>0.29166666666666669</v>
      </c>
      <c r="G14" s="439">
        <v>0.29166666666666669</v>
      </c>
      <c r="H14" s="197">
        <v>0.29166666666666669</v>
      </c>
      <c r="I14" s="198">
        <f t="shared" si="7"/>
        <v>1.1666666666666667</v>
      </c>
      <c r="J14" s="199">
        <f t="shared" si="8"/>
        <v>224</v>
      </c>
      <c r="K14" s="200">
        <v>0</v>
      </c>
      <c r="L14" s="199">
        <f t="shared" si="9"/>
        <v>224</v>
      </c>
      <c r="M14" s="201"/>
      <c r="N14" s="202">
        <f t="shared" si="1"/>
        <v>182.33599999999998</v>
      </c>
      <c r="O14" s="202">
        <f t="shared" si="2"/>
        <v>41.664000000000001</v>
      </c>
      <c r="Q14" s="202">
        <f t="shared" si="3"/>
        <v>-8.3103999999999996</v>
      </c>
      <c r="R14" s="202">
        <f t="shared" si="4"/>
        <v>-11.32544</v>
      </c>
      <c r="S14" s="202">
        <f t="shared" si="10"/>
        <v>-19.635840000000002</v>
      </c>
      <c r="T14" s="199">
        <f t="shared" si="11"/>
        <v>204.36416</v>
      </c>
      <c r="V14" s="199">
        <f>IF(L14&lt;&gt;0,SUM(L$7:L14),0)</f>
        <v>1778</v>
      </c>
      <c r="X14" s="202">
        <f>IF(J14&lt;&gt;0,SUM(Q$7:Q14),0)</f>
        <v>-65.963799999999992</v>
      </c>
      <c r="Y14" s="202">
        <f>IF($J14&lt;&gt;0,SUM(R$7:R14),0)</f>
        <v>-89.895679999999999</v>
      </c>
      <c r="Z14" s="202">
        <f>IF($J14&lt;&gt;0,SUM(S$7:S14),0)</f>
        <v>-155.85948000000002</v>
      </c>
      <c r="AA14" s="199">
        <f>IF($J14&lt;&gt;0,SUM(T$7:T14),0)</f>
        <v>1622.1405199999999</v>
      </c>
      <c r="AF14" s="199">
        <f t="shared" si="12"/>
        <v>0</v>
      </c>
      <c r="AH14" s="202">
        <f>IF(L14&lt;&gt;0,SUM(AC$7:AC14),0)</f>
        <v>26.2</v>
      </c>
      <c r="AI14" s="202">
        <f>IF(L14&lt;&gt;0,SUM(AD$7:AD14),0)</f>
        <v>-66.239999999999995</v>
      </c>
      <c r="AK14" s="200">
        <f t="shared" si="13"/>
        <v>8.3103999999999996</v>
      </c>
      <c r="AL14" s="200">
        <f t="shared" si="14"/>
        <v>11.32544</v>
      </c>
      <c r="AM14" s="200">
        <f t="shared" si="15"/>
        <v>19.635840000000002</v>
      </c>
      <c r="AN14" s="200"/>
      <c r="AT14" s="202">
        <f t="shared" si="16"/>
        <v>0</v>
      </c>
      <c r="AV14" s="202">
        <f t="shared" si="18"/>
        <v>-3806.6</v>
      </c>
      <c r="AX14" s="206">
        <f t="shared" si="5"/>
        <v>-4030.6</v>
      </c>
      <c r="AY14" s="207"/>
    </row>
    <row r="15" spans="1:52" x14ac:dyDescent="0.25">
      <c r="A15" s="425">
        <f t="shared" si="6"/>
        <v>252</v>
      </c>
      <c r="B15" s="182" t="s">
        <v>69</v>
      </c>
      <c r="C15" s="196">
        <f t="shared" si="17"/>
        <v>43301</v>
      </c>
      <c r="D15" s="197">
        <v>0.29166666666666669</v>
      </c>
      <c r="E15" s="197">
        <v>0.29166666666666669</v>
      </c>
      <c r="F15" s="197">
        <v>0.14583333333333334</v>
      </c>
      <c r="G15" s="439">
        <v>0.29166666666666669</v>
      </c>
      <c r="H15" s="197">
        <v>0.29166666666666669</v>
      </c>
      <c r="I15" s="198">
        <f t="shared" si="7"/>
        <v>1.3125000000000002</v>
      </c>
      <c r="J15" s="199">
        <f t="shared" si="8"/>
        <v>252.00000000000006</v>
      </c>
      <c r="K15" s="200">
        <v>0</v>
      </c>
      <c r="L15" s="199">
        <f t="shared" si="9"/>
        <v>252.00000000000006</v>
      </c>
      <c r="M15" s="201"/>
      <c r="N15" s="202">
        <f t="shared" si="1"/>
        <v>205.12800000000004</v>
      </c>
      <c r="O15" s="202">
        <f t="shared" si="2"/>
        <v>46.872000000000007</v>
      </c>
      <c r="Q15" s="202">
        <f t="shared" si="3"/>
        <v>-9.3492000000000015</v>
      </c>
      <c r="R15" s="202">
        <f t="shared" si="4"/>
        <v>-12.741120000000002</v>
      </c>
      <c r="S15" s="202">
        <f t="shared" si="10"/>
        <v>-22.090320000000006</v>
      </c>
      <c r="T15" s="199">
        <f t="shared" si="11"/>
        <v>229.90968000000004</v>
      </c>
      <c r="V15" s="199">
        <f>IF(L15&lt;&gt;0,SUM(L$7:L15),0)</f>
        <v>2030</v>
      </c>
      <c r="X15" s="202">
        <f>IF(J15&lt;&gt;0,SUM(Q$7:Q15),0)</f>
        <v>-75.312999999999988</v>
      </c>
      <c r="Y15" s="202">
        <f>IF($J15&lt;&gt;0,SUM(R$7:R15),0)</f>
        <v>-102.63679999999999</v>
      </c>
      <c r="Z15" s="202">
        <f>IF($J15&lt;&gt;0,SUM(S$7:S15),0)</f>
        <v>-177.94980000000004</v>
      </c>
      <c r="AA15" s="199">
        <f>IF($J15&lt;&gt;0,SUM(T$7:T15),0)</f>
        <v>1852.0501999999999</v>
      </c>
      <c r="AF15" s="199">
        <f t="shared" si="12"/>
        <v>0</v>
      </c>
      <c r="AH15" s="202">
        <f>IF(L15&lt;&gt;0,SUM(AC$7:AC15),0)</f>
        <v>26.2</v>
      </c>
      <c r="AI15" s="202">
        <f>IF(L15&lt;&gt;0,SUM(AD$7:AD15),0)</f>
        <v>-66.239999999999995</v>
      </c>
      <c r="AK15" s="200">
        <f t="shared" si="13"/>
        <v>9.3492000000000015</v>
      </c>
      <c r="AL15" s="200">
        <f t="shared" si="14"/>
        <v>12.741120000000002</v>
      </c>
      <c r="AM15" s="200">
        <f t="shared" si="15"/>
        <v>22.090320000000006</v>
      </c>
      <c r="AN15" s="200"/>
      <c r="AT15" s="202">
        <f t="shared" si="16"/>
        <v>0</v>
      </c>
      <c r="AV15" s="202">
        <f t="shared" si="18"/>
        <v>0</v>
      </c>
      <c r="AX15" s="206">
        <f t="shared" si="5"/>
        <v>-252.00000000000006</v>
      </c>
      <c r="AY15" s="207"/>
    </row>
    <row r="16" spans="1:52" x14ac:dyDescent="0.25">
      <c r="A16" s="425">
        <f t="shared" si="6"/>
        <v>280</v>
      </c>
      <c r="B16" s="182" t="s">
        <v>70</v>
      </c>
      <c r="C16" s="196">
        <f t="shared" si="17"/>
        <v>43308</v>
      </c>
      <c r="D16" s="197">
        <v>0.29166666666666669</v>
      </c>
      <c r="E16" s="197">
        <v>0.29166666666666669</v>
      </c>
      <c r="F16" s="197">
        <v>0.29166666666666669</v>
      </c>
      <c r="G16" s="439">
        <v>0.29166666666666669</v>
      </c>
      <c r="H16" s="197">
        <v>0.29166666666666669</v>
      </c>
      <c r="I16" s="198">
        <f t="shared" si="7"/>
        <v>1.4583333333333335</v>
      </c>
      <c r="J16" s="199">
        <f t="shared" si="8"/>
        <v>280</v>
      </c>
      <c r="K16" s="200">
        <v>0</v>
      </c>
      <c r="L16" s="199">
        <f t="shared" si="9"/>
        <v>280</v>
      </c>
      <c r="M16" s="201"/>
      <c r="N16" s="202">
        <f t="shared" si="1"/>
        <v>227.92</v>
      </c>
      <c r="O16" s="202">
        <f t="shared" si="2"/>
        <v>52.08</v>
      </c>
      <c r="Q16" s="202">
        <f t="shared" si="3"/>
        <v>-10.388</v>
      </c>
      <c r="R16" s="202">
        <f t="shared" si="4"/>
        <v>-14.1568</v>
      </c>
      <c r="S16" s="202">
        <f t="shared" si="10"/>
        <v>-24.544800000000002</v>
      </c>
      <c r="T16" s="199">
        <f t="shared" si="11"/>
        <v>255.45519999999999</v>
      </c>
      <c r="V16" s="199">
        <f>IF(L16&lt;&gt;0,SUM(L$7:L16),0)</f>
        <v>2310</v>
      </c>
      <c r="X16" s="202">
        <f>IF(J16&lt;&gt;0,SUM(Q$7:Q16),0)</f>
        <v>-85.700999999999993</v>
      </c>
      <c r="Y16" s="202">
        <f>IF($J16&lt;&gt;0,SUM(R$7:R16),0)</f>
        <v>-116.7936</v>
      </c>
      <c r="Z16" s="202">
        <f>IF($J16&lt;&gt;0,SUM(S$7:S16),0)</f>
        <v>-202.49460000000005</v>
      </c>
      <c r="AA16" s="199">
        <f>IF($J16&lt;&gt;0,SUM(T$7:T16),0)</f>
        <v>2107.5054</v>
      </c>
      <c r="AF16" s="199">
        <f t="shared" si="12"/>
        <v>0</v>
      </c>
      <c r="AH16" s="202">
        <f>IF(L16&lt;&gt;0,SUM(AC$7:AC16),0)</f>
        <v>26.2</v>
      </c>
      <c r="AI16" s="202">
        <f>IF(L16&lt;&gt;0,SUM(AD$7:AD16),0)</f>
        <v>-66.239999999999995</v>
      </c>
      <c r="AK16" s="200">
        <f t="shared" si="13"/>
        <v>10.388</v>
      </c>
      <c r="AL16" s="200">
        <f t="shared" si="14"/>
        <v>14.1568</v>
      </c>
      <c r="AM16" s="200">
        <f t="shared" si="15"/>
        <v>24.544800000000002</v>
      </c>
      <c r="AN16" s="200"/>
      <c r="AT16" s="202">
        <f t="shared" si="16"/>
        <v>0</v>
      </c>
      <c r="AV16" s="202">
        <f t="shared" si="18"/>
        <v>0</v>
      </c>
      <c r="AX16" s="206">
        <f t="shared" si="5"/>
        <v>-280</v>
      </c>
      <c r="AY16" s="207"/>
    </row>
    <row r="17" spans="1:51" x14ac:dyDescent="0.25">
      <c r="A17" s="425">
        <f t="shared" si="6"/>
        <v>280</v>
      </c>
      <c r="B17" s="182" t="s">
        <v>105</v>
      </c>
      <c r="C17" s="196">
        <f t="shared" si="17"/>
        <v>43315</v>
      </c>
      <c r="D17" s="197">
        <v>0.29166666666666669</v>
      </c>
      <c r="E17" s="197">
        <v>0.29166666666666669</v>
      </c>
      <c r="F17" s="197">
        <v>0.29166666666666669</v>
      </c>
      <c r="G17" s="439">
        <v>0.29166666666666669</v>
      </c>
      <c r="H17" s="197">
        <v>0.29166666666666669</v>
      </c>
      <c r="I17" s="198">
        <f t="shared" si="7"/>
        <v>1.4583333333333335</v>
      </c>
      <c r="J17" s="199">
        <f t="shared" si="8"/>
        <v>280</v>
      </c>
      <c r="K17" s="200">
        <v>0</v>
      </c>
      <c r="L17" s="199">
        <f t="shared" si="9"/>
        <v>280</v>
      </c>
      <c r="M17" s="201"/>
      <c r="N17" s="202">
        <f t="shared" si="1"/>
        <v>227.92</v>
      </c>
      <c r="O17" s="202">
        <f t="shared" si="2"/>
        <v>52.08</v>
      </c>
      <c r="Q17" s="202">
        <f t="shared" si="3"/>
        <v>-10.388</v>
      </c>
      <c r="R17" s="202">
        <f t="shared" si="4"/>
        <v>-14.1568</v>
      </c>
      <c r="S17" s="202">
        <f t="shared" si="10"/>
        <v>-24.544800000000002</v>
      </c>
      <c r="T17" s="199">
        <f t="shared" si="11"/>
        <v>255.45519999999999</v>
      </c>
      <c r="V17" s="199">
        <f>IF(L17&lt;&gt;0,SUM(L$7:L17),0)</f>
        <v>2590</v>
      </c>
      <c r="X17" s="202">
        <f>IF(J17&lt;&gt;0,SUM(Q$7:Q17),0)</f>
        <v>-96.088999999999999</v>
      </c>
      <c r="Y17" s="202">
        <f>IF($J17&lt;&gt;0,SUM(R$7:R17),0)</f>
        <v>-130.9504</v>
      </c>
      <c r="Z17" s="202">
        <f>IF($J17&lt;&gt;0,SUM(S$7:S17),0)</f>
        <v>-227.03940000000006</v>
      </c>
      <c r="AA17" s="199">
        <f>IF($J17&lt;&gt;0,SUM(T$7:T17),0)</f>
        <v>2362.9605999999999</v>
      </c>
      <c r="AF17" s="199">
        <f t="shared" si="12"/>
        <v>0</v>
      </c>
      <c r="AH17" s="202">
        <f>IF(L17&lt;&gt;0,SUM(AC$7:AC17),0)</f>
        <v>26.2</v>
      </c>
      <c r="AI17" s="202">
        <f>IF(L17&lt;&gt;0,SUM(AD$7:AD17),0)</f>
        <v>-66.239999999999995</v>
      </c>
      <c r="AK17" s="200">
        <f t="shared" si="13"/>
        <v>10.388</v>
      </c>
      <c r="AL17" s="200">
        <f t="shared" si="14"/>
        <v>14.1568</v>
      </c>
      <c r="AM17" s="200">
        <f t="shared" si="15"/>
        <v>24.544800000000002</v>
      </c>
      <c r="AN17" s="200"/>
      <c r="AT17" s="202">
        <f t="shared" si="16"/>
        <v>0</v>
      </c>
      <c r="AV17" s="202">
        <f t="shared" si="18"/>
        <v>0</v>
      </c>
      <c r="AX17" s="206">
        <f t="shared" si="5"/>
        <v>-280</v>
      </c>
      <c r="AY17" s="207"/>
    </row>
    <row r="18" spans="1:51" x14ac:dyDescent="0.25">
      <c r="A18" s="425">
        <f t="shared" si="6"/>
        <v>168</v>
      </c>
      <c r="B18" s="182" t="s">
        <v>106</v>
      </c>
      <c r="C18" s="196">
        <f t="shared" si="17"/>
        <v>43322</v>
      </c>
      <c r="D18" s="197">
        <v>0.29166666666666669</v>
      </c>
      <c r="E18" s="197">
        <v>0.29166666666666669</v>
      </c>
      <c r="F18" s="197">
        <v>0.29166666666666669</v>
      </c>
      <c r="G18" s="439">
        <v>0</v>
      </c>
      <c r="H18" s="197">
        <v>0</v>
      </c>
      <c r="I18" s="198">
        <f t="shared" ref="I18:I30" si="19">IF(ISNUMBER(H18),SUM(D18:H18),"-")</f>
        <v>0.875</v>
      </c>
      <c r="J18" s="199">
        <f t="shared" si="8"/>
        <v>168</v>
      </c>
      <c r="K18" s="200">
        <v>0</v>
      </c>
      <c r="L18" s="199">
        <f t="shared" ref="L18:L30" si="20">J18+K18</f>
        <v>168</v>
      </c>
      <c r="M18" s="201"/>
      <c r="N18" s="202">
        <f t="shared" si="1"/>
        <v>136.75199999999998</v>
      </c>
      <c r="O18" s="202">
        <f t="shared" si="2"/>
        <v>31.248000000000001</v>
      </c>
      <c r="Q18" s="202">
        <f t="shared" si="3"/>
        <v>-6.2328000000000001</v>
      </c>
      <c r="R18" s="202">
        <f t="shared" si="4"/>
        <v>-8.4940800000000003</v>
      </c>
      <c r="S18" s="202">
        <f t="shared" si="10"/>
        <v>-14.726880000000001</v>
      </c>
      <c r="T18" s="199">
        <f t="shared" si="11"/>
        <v>153.27312000000001</v>
      </c>
      <c r="V18" s="199">
        <f>IF(L18&lt;&gt;0,SUM(L$7:L18),0)</f>
        <v>2758</v>
      </c>
      <c r="X18" s="202">
        <f>IF(J18&lt;&gt;0,SUM(Q$7:Q18),0)</f>
        <v>-102.3218</v>
      </c>
      <c r="Y18" s="202">
        <f>IF($J18&lt;&gt;0,SUM(R$7:R18),0)</f>
        <v>-139.44448</v>
      </c>
      <c r="Z18" s="202">
        <f>IF($J18&lt;&gt;0,SUM(S$7:S18),0)</f>
        <v>-241.76628000000005</v>
      </c>
      <c r="AA18" s="199">
        <f>IF($J18&lt;&gt;0,SUM(T$7:T18),0)</f>
        <v>2516.2337199999997</v>
      </c>
      <c r="AF18" s="199">
        <f t="shared" ref="AF18:AF30" si="21">SUM(AC18:AE18)</f>
        <v>0</v>
      </c>
      <c r="AH18" s="202">
        <f>IF(L18&lt;&gt;0,SUM(AC$7:AC18),0)</f>
        <v>26.2</v>
      </c>
      <c r="AI18" s="202">
        <f>IF(L18&lt;&gt;0,SUM(AD$7:AD18),0)</f>
        <v>-66.239999999999995</v>
      </c>
      <c r="AK18" s="200">
        <f t="shared" si="13"/>
        <v>6.2328000000000001</v>
      </c>
      <c r="AL18" s="200">
        <f t="shared" si="14"/>
        <v>8.4940800000000003</v>
      </c>
      <c r="AM18" s="200">
        <f t="shared" si="15"/>
        <v>14.726880000000001</v>
      </c>
      <c r="AN18" s="200"/>
      <c r="AT18" s="202">
        <f t="shared" si="16"/>
        <v>0</v>
      </c>
      <c r="AV18" s="202">
        <f t="shared" si="18"/>
        <v>0</v>
      </c>
      <c r="AX18" s="206">
        <f t="shared" si="5"/>
        <v>-168</v>
      </c>
      <c r="AY18" s="207"/>
    </row>
    <row r="19" spans="1:51" x14ac:dyDescent="0.25">
      <c r="A19" s="425">
        <f>IFERROR(CEILING((I19)*24,0.01)*8,"")</f>
        <v>168</v>
      </c>
      <c r="B19" s="182" t="s">
        <v>174</v>
      </c>
      <c r="C19" s="196">
        <f t="shared" si="17"/>
        <v>43329</v>
      </c>
      <c r="D19" s="197">
        <v>0</v>
      </c>
      <c r="E19" s="197">
        <v>0</v>
      </c>
      <c r="F19" s="197">
        <v>0.29166666666666669</v>
      </c>
      <c r="G19" s="439">
        <v>0.29166666666666669</v>
      </c>
      <c r="H19" s="197">
        <v>0.29166666666666669</v>
      </c>
      <c r="I19" s="198">
        <f t="shared" si="19"/>
        <v>0.875</v>
      </c>
      <c r="J19" s="199">
        <f t="shared" si="8"/>
        <v>168</v>
      </c>
      <c r="K19" s="200">
        <v>0</v>
      </c>
      <c r="L19" s="199">
        <f t="shared" si="20"/>
        <v>168</v>
      </c>
      <c r="M19" s="201"/>
      <c r="N19" s="202">
        <f t="shared" si="1"/>
        <v>136.75199999999998</v>
      </c>
      <c r="O19" s="202">
        <f t="shared" si="2"/>
        <v>31.248000000000001</v>
      </c>
      <c r="Q19" s="202">
        <f t="shared" si="3"/>
        <v>-6.2328000000000001</v>
      </c>
      <c r="R19" s="202">
        <f t="shared" si="4"/>
        <v>-8.4940800000000003</v>
      </c>
      <c r="S19" s="202">
        <f t="shared" si="10"/>
        <v>-14.726880000000001</v>
      </c>
      <c r="T19" s="199">
        <f t="shared" si="11"/>
        <v>153.27312000000001</v>
      </c>
      <c r="V19" s="199">
        <f>IF(L19&lt;&gt;0,SUM(L$7:L19),0)</f>
        <v>2926</v>
      </c>
      <c r="X19" s="202">
        <f>IF(J19&lt;&gt;0,SUM(Q$7:Q19),0)</f>
        <v>-108.55459999999999</v>
      </c>
      <c r="Y19" s="202">
        <f>IF($J19&lt;&gt;0,SUM(R$7:R19),0)</f>
        <v>-147.93856</v>
      </c>
      <c r="Z19" s="202">
        <f>IF($J19&lt;&gt;0,SUM(S$7:S19),0)</f>
        <v>-256.49316000000005</v>
      </c>
      <c r="AA19" s="199">
        <f>IF($J19&lt;&gt;0,SUM(T$7:T19),0)</f>
        <v>2669.5068399999996</v>
      </c>
      <c r="AF19" s="199">
        <f t="shared" si="21"/>
        <v>0</v>
      </c>
      <c r="AH19" s="202">
        <f>IF(L19&lt;&gt;0,SUM(AC$7:AC19),0)</f>
        <v>26.2</v>
      </c>
      <c r="AI19" s="202">
        <f>IF(L19&lt;&gt;0,SUM(AD$7:AD19),0)</f>
        <v>-66.239999999999995</v>
      </c>
      <c r="AK19" s="200">
        <f t="shared" si="13"/>
        <v>6.2328000000000001</v>
      </c>
      <c r="AL19" s="200">
        <f t="shared" si="14"/>
        <v>8.4940800000000003</v>
      </c>
      <c r="AM19" s="200">
        <f t="shared" si="15"/>
        <v>14.726880000000001</v>
      </c>
      <c r="AN19" s="200"/>
      <c r="AT19" s="202">
        <f t="shared" si="16"/>
        <v>0</v>
      </c>
      <c r="AV19" s="202">
        <f t="shared" si="18"/>
        <v>0</v>
      </c>
      <c r="AX19" s="206">
        <f t="shared" si="5"/>
        <v>-168</v>
      </c>
      <c r="AY19" s="207"/>
    </row>
    <row r="20" spans="1:51" x14ac:dyDescent="0.25">
      <c r="A20" s="425">
        <f t="shared" si="6"/>
        <v>280</v>
      </c>
      <c r="B20" s="182" t="s">
        <v>175</v>
      </c>
      <c r="C20" s="196">
        <f t="shared" si="17"/>
        <v>43336</v>
      </c>
      <c r="D20" s="197">
        <v>0.29166666666666669</v>
      </c>
      <c r="E20" s="197">
        <v>0.29166666666666669</v>
      </c>
      <c r="F20" s="197">
        <v>0.29166666666666669</v>
      </c>
      <c r="G20" s="439">
        <v>0.29166666666666669</v>
      </c>
      <c r="H20" s="197">
        <v>0.29166666666666669</v>
      </c>
      <c r="I20" s="198">
        <f t="shared" si="19"/>
        <v>1.4583333333333335</v>
      </c>
      <c r="J20" s="199">
        <f t="shared" si="8"/>
        <v>280</v>
      </c>
      <c r="K20" s="200">
        <v>0</v>
      </c>
      <c r="L20" s="199">
        <f t="shared" si="20"/>
        <v>280</v>
      </c>
      <c r="M20" s="201"/>
      <c r="N20" s="202">
        <f t="shared" si="1"/>
        <v>227.92</v>
      </c>
      <c r="O20" s="202">
        <f t="shared" si="2"/>
        <v>52.08</v>
      </c>
      <c r="Q20" s="202">
        <f t="shared" si="3"/>
        <v>-10.388</v>
      </c>
      <c r="R20" s="202">
        <f t="shared" si="4"/>
        <v>-14.1568</v>
      </c>
      <c r="S20" s="202">
        <f t="shared" si="10"/>
        <v>-24.544800000000002</v>
      </c>
      <c r="T20" s="199">
        <f>L20+S20</f>
        <v>255.45519999999999</v>
      </c>
      <c r="V20" s="199">
        <f>IF(L20&lt;&gt;0,SUM(L$7:L20),0)</f>
        <v>3206</v>
      </c>
      <c r="X20" s="202">
        <f>IF(J20&lt;&gt;0,SUM(Q$7:Q20),0)</f>
        <v>-118.9426</v>
      </c>
      <c r="Y20" s="202">
        <f>IF($J20&lt;&gt;0,SUM(R$7:R20),0)</f>
        <v>-162.09536</v>
      </c>
      <c r="Z20" s="202">
        <f>IF($J20&lt;&gt;0,SUM(S$7:S20),0)</f>
        <v>-281.03796000000006</v>
      </c>
      <c r="AA20" s="199">
        <f>IF($J20&lt;&gt;0,SUM(T$7:T20),0)</f>
        <v>2924.9620399999994</v>
      </c>
      <c r="AF20" s="199">
        <f t="shared" si="21"/>
        <v>0</v>
      </c>
      <c r="AH20" s="202">
        <f>IF(L20&lt;&gt;0,SUM(AC$7:AC20),0)</f>
        <v>26.2</v>
      </c>
      <c r="AI20" s="202">
        <f>IF(L20&lt;&gt;0,SUM(AD$7:AD20),0)</f>
        <v>-66.239999999999995</v>
      </c>
      <c r="AK20" s="200">
        <f t="shared" si="13"/>
        <v>10.388</v>
      </c>
      <c r="AL20" s="200">
        <f>AD20-R20</f>
        <v>14.1568</v>
      </c>
      <c r="AM20" s="200">
        <f t="shared" si="15"/>
        <v>24.544800000000002</v>
      </c>
      <c r="AN20" s="200"/>
      <c r="AT20" s="202">
        <f t="shared" si="16"/>
        <v>0</v>
      </c>
      <c r="AV20" s="202">
        <f t="shared" si="18"/>
        <v>0</v>
      </c>
      <c r="AX20" s="206">
        <f t="shared" si="5"/>
        <v>-280</v>
      </c>
      <c r="AY20" s="207"/>
    </row>
    <row r="21" spans="1:51" x14ac:dyDescent="0.25">
      <c r="A21" s="425" t="str">
        <f t="shared" si="6"/>
        <v/>
      </c>
      <c r="B21" s="182" t="s">
        <v>176</v>
      </c>
      <c r="C21" s="196">
        <f t="shared" si="17"/>
        <v>43343</v>
      </c>
      <c r="D21" s="197"/>
      <c r="E21" s="197"/>
      <c r="F21" s="197"/>
      <c r="G21" s="439"/>
      <c r="H21" s="197"/>
      <c r="I21" s="198" t="str">
        <f t="shared" si="19"/>
        <v>-</v>
      </c>
      <c r="J21" s="199">
        <f t="shared" si="8"/>
        <v>0</v>
      </c>
      <c r="L21" s="199">
        <f t="shared" si="20"/>
        <v>0</v>
      </c>
      <c r="M21" s="201"/>
      <c r="N21" s="202">
        <f t="shared" si="1"/>
        <v>0</v>
      </c>
      <c r="O21" s="202">
        <f t="shared" si="2"/>
        <v>0</v>
      </c>
      <c r="Q21" s="202">
        <f t="shared" si="3"/>
        <v>0</v>
      </c>
      <c r="R21" s="202">
        <f t="shared" si="4"/>
        <v>0</v>
      </c>
      <c r="S21" s="202">
        <f t="shared" si="10"/>
        <v>0</v>
      </c>
      <c r="T21" s="199">
        <f t="shared" si="11"/>
        <v>0</v>
      </c>
      <c r="V21" s="199">
        <f>IF(L21&lt;&gt;0,SUM(L$7:L21),0)</f>
        <v>0</v>
      </c>
      <c r="X21" s="202">
        <f>IF(J21&lt;&gt;0,SUM(Q$7:Q21),0)</f>
        <v>0</v>
      </c>
      <c r="Y21" s="202">
        <f>IF($J21&lt;&gt;0,SUM(R$7:R21),0)</f>
        <v>0</v>
      </c>
      <c r="Z21" s="202">
        <f>IF($J21&lt;&gt;0,SUM(S$7:S21),0)</f>
        <v>0</v>
      </c>
      <c r="AA21" s="199">
        <f>IF($J21&lt;&gt;0,SUM(T$7:T21),0)</f>
        <v>0</v>
      </c>
      <c r="AF21" s="199">
        <f t="shared" si="21"/>
        <v>0</v>
      </c>
      <c r="AH21" s="202">
        <f>IF(L21&lt;&gt;0,SUM(AC$7:AC21),0)</f>
        <v>0</v>
      </c>
      <c r="AI21" s="202">
        <f>IF(L21&lt;&gt;0,SUM(AD$7:AD21),0)</f>
        <v>0</v>
      </c>
      <c r="AK21" s="200">
        <f t="shared" si="13"/>
        <v>0</v>
      </c>
      <c r="AL21" s="200">
        <f t="shared" si="14"/>
        <v>0</v>
      </c>
      <c r="AM21" s="200">
        <f t="shared" si="15"/>
        <v>0</v>
      </c>
      <c r="AN21" s="200"/>
      <c r="AT21" s="202">
        <f t="shared" si="16"/>
        <v>0</v>
      </c>
      <c r="AV21" s="202">
        <f t="shared" si="18"/>
        <v>0</v>
      </c>
      <c r="AX21" s="206">
        <f t="shared" si="5"/>
        <v>0</v>
      </c>
      <c r="AY21" s="207"/>
    </row>
    <row r="22" spans="1:51" x14ac:dyDescent="0.25">
      <c r="A22" s="425" t="str">
        <f t="shared" si="6"/>
        <v/>
      </c>
      <c r="B22" s="182" t="s">
        <v>177</v>
      </c>
      <c r="C22" s="196">
        <f t="shared" si="17"/>
        <v>43350</v>
      </c>
      <c r="D22" s="197"/>
      <c r="E22" s="197"/>
      <c r="F22" s="197"/>
      <c r="G22" s="439"/>
      <c r="H22" s="197"/>
      <c r="I22" s="198" t="str">
        <f t="shared" si="19"/>
        <v>-</v>
      </c>
      <c r="J22" s="199">
        <f t="shared" si="8"/>
        <v>0</v>
      </c>
      <c r="L22" s="199">
        <f t="shared" si="20"/>
        <v>0</v>
      </c>
      <c r="M22" s="201"/>
      <c r="N22" s="202">
        <f t="shared" si="1"/>
        <v>0</v>
      </c>
      <c r="O22" s="202">
        <f t="shared" si="2"/>
        <v>0</v>
      </c>
      <c r="Q22" s="202">
        <f t="shared" si="3"/>
        <v>0</v>
      </c>
      <c r="R22" s="202">
        <f t="shared" si="4"/>
        <v>0</v>
      </c>
      <c r="S22" s="202">
        <f t="shared" si="10"/>
        <v>0</v>
      </c>
      <c r="T22" s="199">
        <f t="shared" si="11"/>
        <v>0</v>
      </c>
      <c r="V22" s="199">
        <f>IF(L22&lt;&gt;0,SUM(L$7:L22),0)</f>
        <v>0</v>
      </c>
      <c r="X22" s="202">
        <f>IF(J22&lt;&gt;0,SUM(Q$7:Q22),0)</f>
        <v>0</v>
      </c>
      <c r="Y22" s="202">
        <f>IF($J22&lt;&gt;0,SUM(R$7:R22),0)</f>
        <v>0</v>
      </c>
      <c r="Z22" s="202">
        <f>IF($J22&lt;&gt;0,SUM(S$7:S22),0)</f>
        <v>0</v>
      </c>
      <c r="AA22" s="199">
        <f>IF($J22&lt;&gt;0,SUM(T$7:T22),0)</f>
        <v>0</v>
      </c>
      <c r="AF22" s="199">
        <f t="shared" si="21"/>
        <v>0</v>
      </c>
      <c r="AH22" s="202">
        <f>IF(L22&lt;&gt;0,SUM(AC$7:AC22),0)</f>
        <v>0</v>
      </c>
      <c r="AI22" s="202">
        <f>IF(L22&lt;&gt;0,SUM(AD$7:AD22),0)</f>
        <v>0</v>
      </c>
      <c r="AK22" s="200">
        <f t="shared" si="13"/>
        <v>0</v>
      </c>
      <c r="AL22" s="200">
        <f t="shared" si="14"/>
        <v>0</v>
      </c>
      <c r="AM22" s="200">
        <f t="shared" si="15"/>
        <v>0</v>
      </c>
      <c r="AN22" s="200"/>
      <c r="AT22" s="202">
        <f t="shared" si="16"/>
        <v>0</v>
      </c>
      <c r="AV22" s="202">
        <f t="shared" si="18"/>
        <v>0</v>
      </c>
      <c r="AX22" s="206">
        <f t="shared" si="5"/>
        <v>0</v>
      </c>
      <c r="AY22" s="207"/>
    </row>
    <row r="23" spans="1:51" x14ac:dyDescent="0.25">
      <c r="A23" s="425" t="str">
        <f t="shared" si="6"/>
        <v/>
      </c>
      <c r="B23" s="182" t="s">
        <v>178</v>
      </c>
      <c r="C23" s="196">
        <f t="shared" si="17"/>
        <v>43357</v>
      </c>
      <c r="D23" s="197"/>
      <c r="E23" s="197"/>
      <c r="F23" s="197"/>
      <c r="G23" s="439"/>
      <c r="H23" s="197"/>
      <c r="I23" s="198" t="str">
        <f t="shared" si="19"/>
        <v>-</v>
      </c>
      <c r="J23" s="199">
        <f t="shared" si="8"/>
        <v>0</v>
      </c>
      <c r="L23" s="199">
        <f t="shared" si="20"/>
        <v>0</v>
      </c>
      <c r="M23" s="201"/>
      <c r="N23" s="202">
        <f t="shared" si="1"/>
        <v>0</v>
      </c>
      <c r="O23" s="202">
        <f t="shared" si="2"/>
        <v>0</v>
      </c>
      <c r="Q23" s="202">
        <f t="shared" si="3"/>
        <v>0</v>
      </c>
      <c r="R23" s="202">
        <f t="shared" si="4"/>
        <v>0</v>
      </c>
      <c r="S23" s="202">
        <f t="shared" si="10"/>
        <v>0</v>
      </c>
      <c r="T23" s="199">
        <f t="shared" si="11"/>
        <v>0</v>
      </c>
      <c r="V23" s="199">
        <f>IF(L23&lt;&gt;0,SUM(L$7:L23),0)</f>
        <v>0</v>
      </c>
      <c r="X23" s="202">
        <f>IF(J23&lt;&gt;0,SUM(Q$7:Q23),0)</f>
        <v>0</v>
      </c>
      <c r="Y23" s="202">
        <f>IF($J23&lt;&gt;0,SUM(R$7:R23),0)</f>
        <v>0</v>
      </c>
      <c r="Z23" s="202">
        <f>IF($J23&lt;&gt;0,SUM(S$7:S23),0)</f>
        <v>0</v>
      </c>
      <c r="AA23" s="199">
        <f>IF($J23&lt;&gt;0,SUM(T$7:T23),0)</f>
        <v>0</v>
      </c>
      <c r="AF23" s="199">
        <f t="shared" si="21"/>
        <v>0</v>
      </c>
      <c r="AH23" s="202">
        <f>IF(L23&lt;&gt;0,SUM(AC$7:AC23),0)</f>
        <v>0</v>
      </c>
      <c r="AI23" s="202">
        <f>IF(L23&lt;&gt;0,SUM(AD$7:AD23),0)</f>
        <v>0</v>
      </c>
      <c r="AK23" s="200">
        <f t="shared" si="13"/>
        <v>0</v>
      </c>
      <c r="AL23" s="200">
        <f t="shared" si="14"/>
        <v>0</v>
      </c>
      <c r="AM23" s="200">
        <f t="shared" si="15"/>
        <v>0</v>
      </c>
      <c r="AN23" s="200"/>
      <c r="AT23" s="202">
        <f t="shared" si="16"/>
        <v>0</v>
      </c>
      <c r="AV23" s="202">
        <f t="shared" si="18"/>
        <v>0</v>
      </c>
      <c r="AX23" s="206">
        <f t="shared" si="5"/>
        <v>0</v>
      </c>
      <c r="AY23" s="207"/>
    </row>
    <row r="24" spans="1:51" x14ac:dyDescent="0.25">
      <c r="A24" s="425" t="str">
        <f t="shared" si="6"/>
        <v/>
      </c>
      <c r="B24" s="182" t="s">
        <v>179</v>
      </c>
      <c r="C24" s="196">
        <f t="shared" si="17"/>
        <v>43364</v>
      </c>
      <c r="D24" s="197"/>
      <c r="E24" s="197"/>
      <c r="F24" s="197"/>
      <c r="G24" s="439"/>
      <c r="H24" s="197"/>
      <c r="I24" s="198" t="str">
        <f t="shared" si="19"/>
        <v>-</v>
      </c>
      <c r="J24" s="199">
        <f t="shared" si="8"/>
        <v>0</v>
      </c>
      <c r="L24" s="199">
        <f t="shared" si="20"/>
        <v>0</v>
      </c>
      <c r="M24" s="201"/>
      <c r="N24" s="202">
        <f t="shared" si="1"/>
        <v>0</v>
      </c>
      <c r="O24" s="202">
        <f t="shared" si="2"/>
        <v>0</v>
      </c>
      <c r="Q24" s="202">
        <f t="shared" si="3"/>
        <v>0</v>
      </c>
      <c r="R24" s="202">
        <f t="shared" si="4"/>
        <v>0</v>
      </c>
      <c r="S24" s="202">
        <f t="shared" si="10"/>
        <v>0</v>
      </c>
      <c r="T24" s="199">
        <f t="shared" si="11"/>
        <v>0</v>
      </c>
      <c r="V24" s="199">
        <f>IF(L24&lt;&gt;0,SUM(L$7:L24),0)</f>
        <v>0</v>
      </c>
      <c r="X24" s="202">
        <f>IF(J24&lt;&gt;0,SUM(Q$7:Q24),0)</f>
        <v>0</v>
      </c>
      <c r="Y24" s="202">
        <f>IF($J24&lt;&gt;0,SUM(R$7:R24),0)</f>
        <v>0</v>
      </c>
      <c r="Z24" s="202">
        <f>IF($J24&lt;&gt;0,SUM(S$7:S24),0)</f>
        <v>0</v>
      </c>
      <c r="AA24" s="199">
        <f>IF($J24&lt;&gt;0,SUM(T$7:T24),0)</f>
        <v>0</v>
      </c>
      <c r="AF24" s="199">
        <f t="shared" si="21"/>
        <v>0</v>
      </c>
      <c r="AH24" s="202">
        <f>IF(L24&lt;&gt;0,SUM(AC$7:AC24),0)</f>
        <v>0</v>
      </c>
      <c r="AI24" s="202">
        <f>IF(L24&lt;&gt;0,SUM(AD$7:AD24),0)</f>
        <v>0</v>
      </c>
      <c r="AK24" s="200">
        <f t="shared" si="13"/>
        <v>0</v>
      </c>
      <c r="AL24" s="200">
        <f t="shared" si="14"/>
        <v>0</v>
      </c>
      <c r="AM24" s="200">
        <f t="shared" si="15"/>
        <v>0</v>
      </c>
      <c r="AN24" s="200"/>
      <c r="AT24" s="202">
        <f t="shared" si="16"/>
        <v>0</v>
      </c>
      <c r="AV24" s="202">
        <f t="shared" si="18"/>
        <v>0</v>
      </c>
      <c r="AX24" s="206">
        <f t="shared" si="5"/>
        <v>0</v>
      </c>
      <c r="AY24" s="207"/>
    </row>
    <row r="25" spans="1:51" x14ac:dyDescent="0.25">
      <c r="A25" s="425" t="str">
        <f t="shared" si="6"/>
        <v/>
      </c>
      <c r="B25" s="182" t="s">
        <v>180</v>
      </c>
      <c r="C25" s="196">
        <f t="shared" si="17"/>
        <v>43371</v>
      </c>
      <c r="D25" s="197"/>
      <c r="E25" s="197"/>
      <c r="F25" s="197"/>
      <c r="G25" s="439"/>
      <c r="H25" s="197"/>
      <c r="I25" s="198" t="str">
        <f t="shared" si="19"/>
        <v>-</v>
      </c>
      <c r="J25" s="199">
        <f t="shared" si="8"/>
        <v>0</v>
      </c>
      <c r="L25" s="199">
        <f t="shared" si="20"/>
        <v>0</v>
      </c>
      <c r="M25" s="201"/>
      <c r="N25" s="202">
        <f t="shared" si="1"/>
        <v>0</v>
      </c>
      <c r="O25" s="202">
        <f t="shared" si="2"/>
        <v>0</v>
      </c>
      <c r="Q25" s="202">
        <f t="shared" si="3"/>
        <v>0</v>
      </c>
      <c r="R25" s="202">
        <f t="shared" si="4"/>
        <v>0</v>
      </c>
      <c r="S25" s="202">
        <f t="shared" si="10"/>
        <v>0</v>
      </c>
      <c r="T25" s="199">
        <f t="shared" si="11"/>
        <v>0</v>
      </c>
      <c r="V25" s="199">
        <f>IF(L25&lt;&gt;0,SUM(L$7:L25),0)</f>
        <v>0</v>
      </c>
      <c r="X25" s="202">
        <f>IF(J25&lt;&gt;0,SUM(Q$7:Q25),0)</f>
        <v>0</v>
      </c>
      <c r="Y25" s="202">
        <f>IF($J25&lt;&gt;0,SUM(R$7:R25),0)</f>
        <v>0</v>
      </c>
      <c r="Z25" s="202">
        <f>IF($J25&lt;&gt;0,SUM(S$7:S25),0)</f>
        <v>0</v>
      </c>
      <c r="AA25" s="199">
        <f>IF($J25&lt;&gt;0,SUM(T$7:T25),0)</f>
        <v>0</v>
      </c>
      <c r="AF25" s="199">
        <f t="shared" si="21"/>
        <v>0</v>
      </c>
      <c r="AH25" s="202">
        <f>IF(L25&lt;&gt;0,SUM(AC$7:AC25),0)</f>
        <v>0</v>
      </c>
      <c r="AI25" s="202">
        <f>IF(L25&lt;&gt;0,SUM(AD$7:AD25),0)</f>
        <v>0</v>
      </c>
      <c r="AK25" s="200">
        <f t="shared" si="13"/>
        <v>0</v>
      </c>
      <c r="AL25" s="200">
        <f t="shared" si="14"/>
        <v>0</v>
      </c>
      <c r="AM25" s="200">
        <f t="shared" si="15"/>
        <v>0</v>
      </c>
      <c r="AN25" s="200"/>
      <c r="AT25" s="202">
        <f t="shared" si="16"/>
        <v>0</v>
      </c>
      <c r="AV25" s="202">
        <f t="shared" si="18"/>
        <v>0</v>
      </c>
      <c r="AX25" s="206">
        <f t="shared" si="5"/>
        <v>0</v>
      </c>
      <c r="AY25" s="207"/>
    </row>
    <row r="26" spans="1:51" x14ac:dyDescent="0.25">
      <c r="A26" s="425" t="str">
        <f t="shared" si="6"/>
        <v/>
      </c>
      <c r="B26" s="182" t="s">
        <v>181</v>
      </c>
      <c r="C26" s="196">
        <f t="shared" si="17"/>
        <v>43378</v>
      </c>
      <c r="D26" s="197"/>
      <c r="E26" s="197"/>
      <c r="F26" s="197"/>
      <c r="G26" s="439"/>
      <c r="H26" s="197"/>
      <c r="I26" s="198" t="str">
        <f t="shared" si="19"/>
        <v>-</v>
      </c>
      <c r="J26" s="199">
        <f t="shared" si="8"/>
        <v>0</v>
      </c>
      <c r="L26" s="199">
        <f t="shared" si="20"/>
        <v>0</v>
      </c>
      <c r="M26" s="201"/>
      <c r="N26" s="202">
        <f t="shared" si="1"/>
        <v>0</v>
      </c>
      <c r="O26" s="202">
        <f t="shared" si="2"/>
        <v>0</v>
      </c>
      <c r="Q26" s="202">
        <f t="shared" si="3"/>
        <v>0</v>
      </c>
      <c r="R26" s="202">
        <f t="shared" si="4"/>
        <v>0</v>
      </c>
      <c r="S26" s="202">
        <f t="shared" si="10"/>
        <v>0</v>
      </c>
      <c r="T26" s="199">
        <f t="shared" si="11"/>
        <v>0</v>
      </c>
      <c r="V26" s="199">
        <f>IF(L26&lt;&gt;0,SUM(L$7:L26),0)</f>
        <v>0</v>
      </c>
      <c r="X26" s="202">
        <f>IF(J26&lt;&gt;0,SUM(Q$7:Q26),0)</f>
        <v>0</v>
      </c>
      <c r="Y26" s="202">
        <f>IF($J26&lt;&gt;0,SUM(R$7:R26),0)</f>
        <v>0</v>
      </c>
      <c r="Z26" s="202">
        <f>IF($J26&lt;&gt;0,SUM(S$7:S26),0)</f>
        <v>0</v>
      </c>
      <c r="AA26" s="199">
        <f>IF($J26&lt;&gt;0,SUM(T$7:T26),0)</f>
        <v>0</v>
      </c>
      <c r="AF26" s="199">
        <f t="shared" si="21"/>
        <v>0</v>
      </c>
      <c r="AH26" s="202">
        <f>IF(L26&lt;&gt;0,SUM(AC$7:AC26),0)</f>
        <v>0</v>
      </c>
      <c r="AI26" s="202">
        <f>IF(L26&lt;&gt;0,SUM(AD$7:AD26),0)</f>
        <v>0</v>
      </c>
      <c r="AK26" s="200">
        <f t="shared" si="13"/>
        <v>0</v>
      </c>
      <c r="AL26" s="200">
        <f t="shared" si="14"/>
        <v>0</v>
      </c>
      <c r="AM26" s="200">
        <f t="shared" si="15"/>
        <v>0</v>
      </c>
      <c r="AN26" s="200"/>
      <c r="AT26" s="202">
        <f t="shared" si="16"/>
        <v>0</v>
      </c>
      <c r="AV26" s="202">
        <f t="shared" si="18"/>
        <v>0</v>
      </c>
      <c r="AX26" s="206">
        <f t="shared" si="5"/>
        <v>0</v>
      </c>
      <c r="AY26" s="207"/>
    </row>
    <row r="27" spans="1:51" x14ac:dyDescent="0.25">
      <c r="A27" s="425" t="str">
        <f t="shared" si="6"/>
        <v/>
      </c>
      <c r="B27" s="182" t="s">
        <v>182</v>
      </c>
      <c r="C27" s="196">
        <f t="shared" si="17"/>
        <v>43385</v>
      </c>
      <c r="D27" s="197"/>
      <c r="E27" s="197"/>
      <c r="F27" s="197"/>
      <c r="G27" s="439"/>
      <c r="H27" s="197"/>
      <c r="I27" s="198" t="str">
        <f t="shared" si="19"/>
        <v>-</v>
      </c>
      <c r="J27" s="199">
        <f t="shared" si="8"/>
        <v>0</v>
      </c>
      <c r="L27" s="199">
        <f t="shared" si="20"/>
        <v>0</v>
      </c>
      <c r="M27" s="201"/>
      <c r="N27" s="202">
        <f t="shared" si="1"/>
        <v>0</v>
      </c>
      <c r="O27" s="202">
        <f t="shared" si="2"/>
        <v>0</v>
      </c>
      <c r="Q27" s="202">
        <f t="shared" si="3"/>
        <v>0</v>
      </c>
      <c r="R27" s="202">
        <f t="shared" si="4"/>
        <v>0</v>
      </c>
      <c r="S27" s="202">
        <f t="shared" si="10"/>
        <v>0</v>
      </c>
      <c r="T27" s="199">
        <f t="shared" si="11"/>
        <v>0</v>
      </c>
      <c r="V27" s="199">
        <f>IF(L27&lt;&gt;0,SUM(L$7:L27),0)</f>
        <v>0</v>
      </c>
      <c r="X27" s="202">
        <f>IF(J27&lt;&gt;0,SUM(Q$7:Q27),0)</f>
        <v>0</v>
      </c>
      <c r="Y27" s="202">
        <f>IF($J27&lt;&gt;0,SUM(R$7:R27),0)</f>
        <v>0</v>
      </c>
      <c r="Z27" s="202">
        <f>IF($J27&lt;&gt;0,SUM(S$7:S27),0)</f>
        <v>0</v>
      </c>
      <c r="AA27" s="199">
        <f>IF($J27&lt;&gt;0,SUM(T$7:T27),0)</f>
        <v>0</v>
      </c>
      <c r="AF27" s="199">
        <f t="shared" si="21"/>
        <v>0</v>
      </c>
      <c r="AH27" s="202">
        <f>IF(L27&lt;&gt;0,SUM(AC$7:AC27),0)</f>
        <v>0</v>
      </c>
      <c r="AI27" s="202">
        <f>IF(L27&lt;&gt;0,SUM(AD$7:AD27),0)</f>
        <v>0</v>
      </c>
      <c r="AK27" s="200">
        <f t="shared" si="13"/>
        <v>0</v>
      </c>
      <c r="AL27" s="200">
        <f t="shared" si="14"/>
        <v>0</v>
      </c>
      <c r="AM27" s="200">
        <f t="shared" si="15"/>
        <v>0</v>
      </c>
      <c r="AN27" s="200"/>
      <c r="AT27" s="202">
        <f t="shared" si="16"/>
        <v>0</v>
      </c>
      <c r="AV27" s="202">
        <f t="shared" si="18"/>
        <v>0</v>
      </c>
      <c r="AX27" s="206">
        <f t="shared" si="5"/>
        <v>0</v>
      </c>
      <c r="AY27" s="207"/>
    </row>
    <row r="28" spans="1:51" x14ac:dyDescent="0.25">
      <c r="A28" s="425" t="str">
        <f t="shared" si="6"/>
        <v/>
      </c>
      <c r="B28" s="182" t="s">
        <v>183</v>
      </c>
      <c r="C28" s="196">
        <f t="shared" si="17"/>
        <v>43392</v>
      </c>
      <c r="D28" s="197"/>
      <c r="E28" s="197"/>
      <c r="F28" s="197"/>
      <c r="G28" s="439"/>
      <c r="H28" s="197"/>
      <c r="I28" s="198" t="str">
        <f t="shared" si="19"/>
        <v>-</v>
      </c>
      <c r="J28" s="199">
        <f t="shared" si="8"/>
        <v>0</v>
      </c>
      <c r="L28" s="199">
        <f t="shared" si="20"/>
        <v>0</v>
      </c>
      <c r="M28" s="201"/>
      <c r="N28" s="202">
        <f t="shared" si="1"/>
        <v>0</v>
      </c>
      <c r="O28" s="202">
        <f t="shared" si="2"/>
        <v>0</v>
      </c>
      <c r="Q28" s="202">
        <f t="shared" si="3"/>
        <v>0</v>
      </c>
      <c r="R28" s="202">
        <f t="shared" si="4"/>
        <v>0</v>
      </c>
      <c r="S28" s="202">
        <f t="shared" si="10"/>
        <v>0</v>
      </c>
      <c r="T28" s="199">
        <f t="shared" si="11"/>
        <v>0</v>
      </c>
      <c r="V28" s="199">
        <f>IF(L28&lt;&gt;0,SUM(L$7:L28),0)</f>
        <v>0</v>
      </c>
      <c r="X28" s="202">
        <f>IF(J28&lt;&gt;0,SUM(Q$7:Q28),0)</f>
        <v>0</v>
      </c>
      <c r="Y28" s="202">
        <f>IF($J28&lt;&gt;0,SUM(R$7:R28),0)</f>
        <v>0</v>
      </c>
      <c r="Z28" s="202">
        <f>IF($J28&lt;&gt;0,SUM(S$7:S28),0)</f>
        <v>0</v>
      </c>
      <c r="AA28" s="199">
        <f>IF($J28&lt;&gt;0,SUM(T$7:T28),0)</f>
        <v>0</v>
      </c>
      <c r="AF28" s="199">
        <f t="shared" si="21"/>
        <v>0</v>
      </c>
      <c r="AH28" s="202">
        <f>IF(L28&lt;&gt;0,SUM(AC$7:AC28),0)</f>
        <v>0</v>
      </c>
      <c r="AI28" s="202">
        <f>IF(L28&lt;&gt;0,SUM(AD$7:AD28),0)</f>
        <v>0</v>
      </c>
      <c r="AK28" s="200">
        <f t="shared" si="13"/>
        <v>0</v>
      </c>
      <c r="AL28" s="200">
        <f t="shared" si="14"/>
        <v>0</v>
      </c>
      <c r="AM28" s="200">
        <f t="shared" si="15"/>
        <v>0</v>
      </c>
      <c r="AN28" s="200"/>
      <c r="AT28" s="202">
        <f t="shared" si="16"/>
        <v>0</v>
      </c>
      <c r="AV28" s="202">
        <f t="shared" si="18"/>
        <v>0</v>
      </c>
      <c r="AX28" s="206">
        <f t="shared" si="5"/>
        <v>0</v>
      </c>
      <c r="AY28" s="207"/>
    </row>
    <row r="29" spans="1:51" x14ac:dyDescent="0.25">
      <c r="A29" s="425" t="str">
        <f t="shared" si="6"/>
        <v/>
      </c>
      <c r="B29" s="182" t="s">
        <v>184</v>
      </c>
      <c r="C29" s="196">
        <f t="shared" si="17"/>
        <v>43399</v>
      </c>
      <c r="D29" s="197"/>
      <c r="E29" s="197"/>
      <c r="F29" s="197"/>
      <c r="G29" s="439"/>
      <c r="H29" s="197"/>
      <c r="I29" s="198" t="str">
        <f t="shared" si="19"/>
        <v>-</v>
      </c>
      <c r="J29" s="199">
        <f t="shared" si="8"/>
        <v>0</v>
      </c>
      <c r="L29" s="199">
        <f t="shared" si="20"/>
        <v>0</v>
      </c>
      <c r="M29" s="201"/>
      <c r="N29" s="202">
        <f t="shared" si="1"/>
        <v>0</v>
      </c>
      <c r="O29" s="202">
        <f t="shared" si="2"/>
        <v>0</v>
      </c>
      <c r="Q29" s="202">
        <f t="shared" si="3"/>
        <v>0</v>
      </c>
      <c r="R29" s="202">
        <f t="shared" si="4"/>
        <v>0</v>
      </c>
      <c r="S29" s="202">
        <f t="shared" si="10"/>
        <v>0</v>
      </c>
      <c r="T29" s="199">
        <f t="shared" si="11"/>
        <v>0</v>
      </c>
      <c r="V29" s="199">
        <f>IF(L29&lt;&gt;0,SUM(L$7:L29),0)</f>
        <v>0</v>
      </c>
      <c r="X29" s="202">
        <f>IF(J29&lt;&gt;0,SUM(Q$7:Q29),0)</f>
        <v>0</v>
      </c>
      <c r="Y29" s="202">
        <f>IF($J29&lt;&gt;0,SUM(R$7:R29),0)</f>
        <v>0</v>
      </c>
      <c r="Z29" s="202">
        <f>IF($J29&lt;&gt;0,SUM(S$7:S29),0)</f>
        <v>0</v>
      </c>
      <c r="AA29" s="199">
        <f>IF($J29&lt;&gt;0,SUM(T$7:T29),0)</f>
        <v>0</v>
      </c>
      <c r="AF29" s="199">
        <f t="shared" si="21"/>
        <v>0</v>
      </c>
      <c r="AH29" s="202">
        <f>IF(L29&lt;&gt;0,SUM(AC$7:AC29),0)</f>
        <v>0</v>
      </c>
      <c r="AI29" s="202">
        <f>IF(L29&lt;&gt;0,SUM(AD$7:AD29),0)</f>
        <v>0</v>
      </c>
      <c r="AK29" s="200">
        <f t="shared" si="13"/>
        <v>0</v>
      </c>
      <c r="AL29" s="200">
        <f t="shared" si="14"/>
        <v>0</v>
      </c>
      <c r="AM29" s="200">
        <f t="shared" si="15"/>
        <v>0</v>
      </c>
      <c r="AN29" s="200"/>
      <c r="AT29" s="202">
        <f t="shared" si="16"/>
        <v>0</v>
      </c>
      <c r="AV29" s="202">
        <f t="shared" si="18"/>
        <v>0</v>
      </c>
      <c r="AX29" s="206">
        <f t="shared" si="5"/>
        <v>0</v>
      </c>
      <c r="AY29" s="207"/>
    </row>
    <row r="30" spans="1:51" x14ac:dyDescent="0.25">
      <c r="A30" s="425" t="str">
        <f t="shared" si="6"/>
        <v/>
      </c>
      <c r="B30" s="182" t="s">
        <v>185</v>
      </c>
      <c r="C30" s="196">
        <f t="shared" si="17"/>
        <v>43406</v>
      </c>
      <c r="D30" s="197"/>
      <c r="E30" s="197"/>
      <c r="F30" s="197"/>
      <c r="G30" s="439"/>
      <c r="H30" s="197"/>
      <c r="I30" s="198" t="str">
        <f t="shared" si="19"/>
        <v>-</v>
      </c>
      <c r="J30" s="199">
        <f t="shared" si="8"/>
        <v>0</v>
      </c>
      <c r="L30" s="199">
        <f t="shared" si="20"/>
        <v>0</v>
      </c>
      <c r="M30" s="201"/>
      <c r="N30" s="202">
        <f t="shared" si="1"/>
        <v>0</v>
      </c>
      <c r="O30" s="202">
        <f t="shared" si="2"/>
        <v>0</v>
      </c>
      <c r="Q30" s="202">
        <f t="shared" si="3"/>
        <v>0</v>
      </c>
      <c r="R30" s="202">
        <f t="shared" si="4"/>
        <v>0</v>
      </c>
      <c r="S30" s="202">
        <f t="shared" si="10"/>
        <v>0</v>
      </c>
      <c r="T30" s="199">
        <f t="shared" si="11"/>
        <v>0</v>
      </c>
      <c r="V30" s="199">
        <f>IF(L30&lt;&gt;0,SUM(L$7:L30),0)</f>
        <v>0</v>
      </c>
      <c r="X30" s="202">
        <f>IF(J30&lt;&gt;0,SUM(Q$7:Q30),0)</f>
        <v>0</v>
      </c>
      <c r="Y30" s="202">
        <f>IF($J30&lt;&gt;0,SUM(R$7:R30),0)</f>
        <v>0</v>
      </c>
      <c r="Z30" s="202">
        <f>IF($J30&lt;&gt;0,SUM(S$7:S30),0)</f>
        <v>0</v>
      </c>
      <c r="AA30" s="199">
        <f>IF($J30&lt;&gt;0,SUM(T$7:T30),0)</f>
        <v>0</v>
      </c>
      <c r="AF30" s="199">
        <f t="shared" si="21"/>
        <v>0</v>
      </c>
      <c r="AH30" s="202">
        <f>IF(L30&lt;&gt;0,SUM(AC$7:AC30),0)</f>
        <v>0</v>
      </c>
      <c r="AI30" s="202">
        <f>IF(L30&lt;&gt;0,SUM(AD$7:AD30),0)</f>
        <v>0</v>
      </c>
      <c r="AK30" s="200">
        <f t="shared" si="13"/>
        <v>0</v>
      </c>
      <c r="AL30" s="200">
        <f t="shared" si="14"/>
        <v>0</v>
      </c>
      <c r="AM30" s="200">
        <f t="shared" si="15"/>
        <v>0</v>
      </c>
      <c r="AN30" s="200"/>
      <c r="AT30" s="202">
        <f t="shared" si="16"/>
        <v>0</v>
      </c>
      <c r="AV30" s="202">
        <f t="shared" si="18"/>
        <v>0</v>
      </c>
      <c r="AX30" s="206">
        <f t="shared" si="5"/>
        <v>0</v>
      </c>
      <c r="AY30" s="207"/>
    </row>
    <row r="31" spans="1:51" x14ac:dyDescent="0.25">
      <c r="A31" s="425" t="str">
        <f t="shared" si="6"/>
        <v/>
      </c>
      <c r="B31" s="182" t="s">
        <v>1088</v>
      </c>
      <c r="C31" s="196">
        <f t="shared" si="17"/>
        <v>43413</v>
      </c>
      <c r="D31" s="197"/>
      <c r="E31" s="197"/>
      <c r="F31" s="197"/>
      <c r="G31" s="439"/>
      <c r="H31" s="197"/>
      <c r="I31" s="198" t="str">
        <f t="shared" ref="I31:I38" si="22">IF(ISNUMBER(H31),SUM(D31:H31),"-")</f>
        <v>-</v>
      </c>
      <c r="J31" s="199">
        <f t="shared" si="8"/>
        <v>0</v>
      </c>
      <c r="L31" s="199">
        <f t="shared" ref="L31:L38" si="23">J31+K31</f>
        <v>0</v>
      </c>
      <c r="M31" s="201"/>
      <c r="N31" s="202">
        <f t="shared" si="1"/>
        <v>0</v>
      </c>
      <c r="O31" s="202">
        <f t="shared" si="2"/>
        <v>0</v>
      </c>
      <c r="Q31" s="202">
        <f t="shared" si="3"/>
        <v>0</v>
      </c>
      <c r="R31" s="202">
        <f t="shared" si="4"/>
        <v>0</v>
      </c>
      <c r="S31" s="202">
        <f t="shared" si="10"/>
        <v>0</v>
      </c>
      <c r="T31" s="199">
        <f t="shared" si="11"/>
        <v>0</v>
      </c>
      <c r="V31" s="199">
        <f>IF(L31&lt;&gt;0,SUM(L$7:L31),0)</f>
        <v>0</v>
      </c>
      <c r="X31" s="202">
        <f>IF(J31&lt;&gt;0,SUM(Q$7:Q31),0)</f>
        <v>0</v>
      </c>
      <c r="Y31" s="202">
        <f>IF($J31&lt;&gt;0,SUM(R$7:R31),0)</f>
        <v>0</v>
      </c>
      <c r="Z31" s="202">
        <f>IF($J31&lt;&gt;0,SUM(S$7:S31),0)</f>
        <v>0</v>
      </c>
      <c r="AA31" s="199">
        <f>IF($J31&lt;&gt;0,SUM(T$7:T31),0)</f>
        <v>0</v>
      </c>
      <c r="AF31" s="199">
        <f t="shared" ref="AF31:AF38" si="24">SUM(AC31:AE31)</f>
        <v>0</v>
      </c>
      <c r="AH31" s="202">
        <f>IF(L31&lt;&gt;0,SUM(AC$7:AC31),0)</f>
        <v>0</v>
      </c>
      <c r="AI31" s="202">
        <f>IF(L31&lt;&gt;0,SUM(AD$7:AD31),0)</f>
        <v>0</v>
      </c>
      <c r="AK31" s="200">
        <f t="shared" si="13"/>
        <v>0</v>
      </c>
      <c r="AL31" s="200">
        <f t="shared" si="14"/>
        <v>0</v>
      </c>
      <c r="AM31" s="200">
        <f t="shared" si="15"/>
        <v>0</v>
      </c>
      <c r="AN31" s="200"/>
      <c r="AT31" s="202">
        <f t="shared" ref="AT31:AT38" si="25">IFERROR(SUM(AP31:AS31),0)</f>
        <v>0</v>
      </c>
      <c r="AV31" s="202">
        <f t="shared" ref="AV31:AV38" si="26">IFERROR(AP31-AP30,0)</f>
        <v>0</v>
      </c>
      <c r="AX31" s="206">
        <f t="shared" si="5"/>
        <v>0</v>
      </c>
      <c r="AY31" s="207"/>
    </row>
    <row r="32" spans="1:51" x14ac:dyDescent="0.25">
      <c r="A32" s="425" t="str">
        <f t="shared" si="6"/>
        <v/>
      </c>
      <c r="B32" s="182" t="s">
        <v>1089</v>
      </c>
      <c r="C32" s="196">
        <f t="shared" si="17"/>
        <v>43420</v>
      </c>
      <c r="D32" s="197"/>
      <c r="E32" s="197"/>
      <c r="F32" s="197"/>
      <c r="G32" s="439"/>
      <c r="H32" s="197"/>
      <c r="I32" s="198" t="str">
        <f t="shared" si="22"/>
        <v>-</v>
      </c>
      <c r="J32" s="199">
        <f t="shared" si="8"/>
        <v>0</v>
      </c>
      <c r="L32" s="199">
        <f t="shared" si="23"/>
        <v>0</v>
      </c>
      <c r="M32" s="201"/>
      <c r="N32" s="202">
        <f t="shared" si="1"/>
        <v>0</v>
      </c>
      <c r="O32" s="202">
        <f t="shared" si="2"/>
        <v>0</v>
      </c>
      <c r="Q32" s="202">
        <f t="shared" si="3"/>
        <v>0</v>
      </c>
      <c r="R32" s="202">
        <f t="shared" si="4"/>
        <v>0</v>
      </c>
      <c r="S32" s="202">
        <f t="shared" si="10"/>
        <v>0</v>
      </c>
      <c r="T32" s="199">
        <f t="shared" si="11"/>
        <v>0</v>
      </c>
      <c r="V32" s="199">
        <f>IF(L32&lt;&gt;0,SUM(L$7:L32),0)</f>
        <v>0</v>
      </c>
      <c r="X32" s="202">
        <f>IF(J32&lt;&gt;0,SUM(Q$7:Q32),0)</f>
        <v>0</v>
      </c>
      <c r="Y32" s="202">
        <f>IF($J32&lt;&gt;0,SUM(R$7:R32),0)</f>
        <v>0</v>
      </c>
      <c r="Z32" s="202">
        <f>IF($J32&lt;&gt;0,SUM(S$7:S32),0)</f>
        <v>0</v>
      </c>
      <c r="AA32" s="199">
        <f>IF($J32&lt;&gt;0,SUM(T$7:T32),0)</f>
        <v>0</v>
      </c>
      <c r="AF32" s="199">
        <f t="shared" si="24"/>
        <v>0</v>
      </c>
      <c r="AH32" s="202">
        <f>IF(L32&lt;&gt;0,SUM(AC$7:AC32),0)</f>
        <v>0</v>
      </c>
      <c r="AI32" s="202">
        <f>IF(L32&lt;&gt;0,SUM(AD$7:AD32),0)</f>
        <v>0</v>
      </c>
      <c r="AK32" s="200">
        <f t="shared" si="13"/>
        <v>0</v>
      </c>
      <c r="AL32" s="200">
        <f t="shared" si="14"/>
        <v>0</v>
      </c>
      <c r="AM32" s="200">
        <f t="shared" si="15"/>
        <v>0</v>
      </c>
      <c r="AN32" s="200"/>
      <c r="AT32" s="202">
        <f t="shared" si="25"/>
        <v>0</v>
      </c>
      <c r="AV32" s="202">
        <f t="shared" si="26"/>
        <v>0</v>
      </c>
      <c r="AX32" s="206">
        <f t="shared" si="5"/>
        <v>0</v>
      </c>
      <c r="AY32" s="207"/>
    </row>
    <row r="33" spans="1:51" x14ac:dyDescent="0.25">
      <c r="A33" s="425" t="str">
        <f t="shared" si="6"/>
        <v/>
      </c>
      <c r="B33" s="182" t="s">
        <v>1090</v>
      </c>
      <c r="C33" s="196">
        <f t="shared" si="17"/>
        <v>43427</v>
      </c>
      <c r="D33" s="197"/>
      <c r="E33" s="197"/>
      <c r="F33" s="197"/>
      <c r="G33" s="439"/>
      <c r="H33" s="197"/>
      <c r="I33" s="198" t="str">
        <f t="shared" si="22"/>
        <v>-</v>
      </c>
      <c r="J33" s="199">
        <f t="shared" si="8"/>
        <v>0</v>
      </c>
      <c r="L33" s="199">
        <f t="shared" si="23"/>
        <v>0</v>
      </c>
      <c r="M33" s="201"/>
      <c r="N33" s="202">
        <f t="shared" si="1"/>
        <v>0</v>
      </c>
      <c r="O33" s="202">
        <f t="shared" si="2"/>
        <v>0</v>
      </c>
      <c r="Q33" s="202">
        <f t="shared" si="3"/>
        <v>0</v>
      </c>
      <c r="R33" s="202">
        <f t="shared" si="4"/>
        <v>0</v>
      </c>
      <c r="S33" s="202">
        <f t="shared" si="10"/>
        <v>0</v>
      </c>
      <c r="T33" s="199">
        <f t="shared" si="11"/>
        <v>0</v>
      </c>
      <c r="V33" s="199">
        <f>IF(L33&lt;&gt;0,SUM(L$7:L33),0)</f>
        <v>0</v>
      </c>
      <c r="X33" s="202">
        <f>IF(J33&lt;&gt;0,SUM(Q$7:Q33),0)</f>
        <v>0</v>
      </c>
      <c r="Y33" s="202">
        <f>IF($J33&lt;&gt;0,SUM(R$7:R33),0)</f>
        <v>0</v>
      </c>
      <c r="Z33" s="202">
        <f>IF($J33&lt;&gt;0,SUM(S$7:S33),0)</f>
        <v>0</v>
      </c>
      <c r="AA33" s="199">
        <f>IF($J33&lt;&gt;0,SUM(T$7:T33),0)</f>
        <v>0</v>
      </c>
      <c r="AF33" s="199">
        <f t="shared" si="24"/>
        <v>0</v>
      </c>
      <c r="AH33" s="202">
        <f>IF(L33&lt;&gt;0,SUM(AC$7:AC33),0)</f>
        <v>0</v>
      </c>
      <c r="AI33" s="202">
        <f>IF(L33&lt;&gt;0,SUM(AD$7:AD33),0)</f>
        <v>0</v>
      </c>
      <c r="AK33" s="200">
        <f t="shared" si="13"/>
        <v>0</v>
      </c>
      <c r="AL33" s="200">
        <f t="shared" si="14"/>
        <v>0</v>
      </c>
      <c r="AM33" s="200">
        <f t="shared" si="15"/>
        <v>0</v>
      </c>
      <c r="AN33" s="200"/>
      <c r="AT33" s="202">
        <f t="shared" si="25"/>
        <v>0</v>
      </c>
      <c r="AV33" s="202">
        <f t="shared" si="26"/>
        <v>0</v>
      </c>
      <c r="AX33" s="206">
        <f t="shared" si="5"/>
        <v>0</v>
      </c>
      <c r="AY33" s="207"/>
    </row>
    <row r="34" spans="1:51" x14ac:dyDescent="0.25">
      <c r="A34" s="425" t="str">
        <f t="shared" si="6"/>
        <v/>
      </c>
      <c r="B34" s="182" t="s">
        <v>1091</v>
      </c>
      <c r="C34" s="196">
        <f t="shared" si="17"/>
        <v>43434</v>
      </c>
      <c r="D34" s="197"/>
      <c r="E34" s="197"/>
      <c r="F34" s="197"/>
      <c r="G34" s="439"/>
      <c r="H34" s="197"/>
      <c r="I34" s="198" t="str">
        <f t="shared" si="22"/>
        <v>-</v>
      </c>
      <c r="J34" s="199">
        <f t="shared" si="8"/>
        <v>0</v>
      </c>
      <c r="L34" s="199">
        <f t="shared" si="23"/>
        <v>0</v>
      </c>
      <c r="M34" s="201"/>
      <c r="N34" s="202">
        <f t="shared" si="1"/>
        <v>0</v>
      </c>
      <c r="O34" s="202">
        <f t="shared" si="2"/>
        <v>0</v>
      </c>
      <c r="Q34" s="202">
        <f t="shared" si="3"/>
        <v>0</v>
      </c>
      <c r="R34" s="202">
        <f t="shared" si="4"/>
        <v>0</v>
      </c>
      <c r="S34" s="202">
        <f t="shared" si="10"/>
        <v>0</v>
      </c>
      <c r="T34" s="199">
        <f t="shared" si="11"/>
        <v>0</v>
      </c>
      <c r="V34" s="199">
        <f>IF(L34&lt;&gt;0,SUM(L$7:L34),0)</f>
        <v>0</v>
      </c>
      <c r="X34" s="202">
        <f>IF(J34&lt;&gt;0,SUM(Q$7:Q34),0)</f>
        <v>0</v>
      </c>
      <c r="Y34" s="202">
        <f>IF($J34&lt;&gt;0,SUM(R$7:R34),0)</f>
        <v>0</v>
      </c>
      <c r="Z34" s="202">
        <f>IF($J34&lt;&gt;0,SUM(S$7:S34),0)</f>
        <v>0</v>
      </c>
      <c r="AA34" s="199">
        <f>IF($J34&lt;&gt;0,SUM(T$7:T34),0)</f>
        <v>0</v>
      </c>
      <c r="AF34" s="199">
        <f t="shared" si="24"/>
        <v>0</v>
      </c>
      <c r="AH34" s="202">
        <f>IF(L34&lt;&gt;0,SUM(AC$7:AC34),0)</f>
        <v>0</v>
      </c>
      <c r="AI34" s="202">
        <f>IF(L34&lt;&gt;0,SUM(AD$7:AD34),0)</f>
        <v>0</v>
      </c>
      <c r="AK34" s="200">
        <f t="shared" si="13"/>
        <v>0</v>
      </c>
      <c r="AL34" s="200">
        <f t="shared" si="14"/>
        <v>0</v>
      </c>
      <c r="AM34" s="200">
        <f t="shared" si="15"/>
        <v>0</v>
      </c>
      <c r="AN34" s="200"/>
      <c r="AT34" s="202">
        <f t="shared" si="25"/>
        <v>0</v>
      </c>
      <c r="AV34" s="202">
        <f t="shared" si="26"/>
        <v>0</v>
      </c>
      <c r="AX34" s="206">
        <f t="shared" si="5"/>
        <v>0</v>
      </c>
      <c r="AY34" s="207"/>
    </row>
    <row r="35" spans="1:51" x14ac:dyDescent="0.25">
      <c r="A35" s="425" t="str">
        <f t="shared" si="6"/>
        <v/>
      </c>
      <c r="B35" s="182" t="s">
        <v>1092</v>
      </c>
      <c r="C35" s="196">
        <f t="shared" si="17"/>
        <v>43441</v>
      </c>
      <c r="D35" s="197"/>
      <c r="E35" s="197"/>
      <c r="F35" s="197"/>
      <c r="G35" s="439"/>
      <c r="H35" s="197"/>
      <c r="I35" s="198" t="str">
        <f t="shared" si="22"/>
        <v>-</v>
      </c>
      <c r="J35" s="199">
        <f t="shared" si="8"/>
        <v>0</v>
      </c>
      <c r="L35" s="199">
        <f t="shared" si="23"/>
        <v>0</v>
      </c>
      <c r="M35" s="201"/>
      <c r="N35" s="202">
        <f t="shared" si="1"/>
        <v>0</v>
      </c>
      <c r="O35" s="202">
        <f t="shared" si="2"/>
        <v>0</v>
      </c>
      <c r="Q35" s="202">
        <f t="shared" si="3"/>
        <v>0</v>
      </c>
      <c r="R35" s="202">
        <f t="shared" si="4"/>
        <v>0</v>
      </c>
      <c r="S35" s="202">
        <f t="shared" si="10"/>
        <v>0</v>
      </c>
      <c r="T35" s="199">
        <f t="shared" si="11"/>
        <v>0</v>
      </c>
      <c r="V35" s="199">
        <f>IF(L35&lt;&gt;0,SUM(L$7:L35),0)</f>
        <v>0</v>
      </c>
      <c r="X35" s="202">
        <f>IF(J35&lt;&gt;0,SUM(Q$7:Q35),0)</f>
        <v>0</v>
      </c>
      <c r="Y35" s="202">
        <f>IF($J35&lt;&gt;0,SUM(R$7:R35),0)</f>
        <v>0</v>
      </c>
      <c r="Z35" s="202">
        <f>IF($J35&lt;&gt;0,SUM(S$7:S35),0)</f>
        <v>0</v>
      </c>
      <c r="AA35" s="199">
        <f>IF($J35&lt;&gt;0,SUM(T$7:T35),0)</f>
        <v>0</v>
      </c>
      <c r="AF35" s="199">
        <f t="shared" si="24"/>
        <v>0</v>
      </c>
      <c r="AH35" s="202">
        <f>IF(L35&lt;&gt;0,SUM(AC$7:AC35),0)</f>
        <v>0</v>
      </c>
      <c r="AI35" s="202">
        <f>IF(L35&lt;&gt;0,SUM(AD$7:AD35),0)</f>
        <v>0</v>
      </c>
      <c r="AK35" s="200">
        <f t="shared" si="13"/>
        <v>0</v>
      </c>
      <c r="AL35" s="200">
        <f t="shared" si="14"/>
        <v>0</v>
      </c>
      <c r="AM35" s="200">
        <f t="shared" si="15"/>
        <v>0</v>
      </c>
      <c r="AN35" s="200"/>
      <c r="AT35" s="202">
        <f t="shared" si="25"/>
        <v>0</v>
      </c>
      <c r="AV35" s="202">
        <f t="shared" si="26"/>
        <v>0</v>
      </c>
      <c r="AX35" s="206">
        <f t="shared" si="5"/>
        <v>0</v>
      </c>
      <c r="AY35" s="207"/>
    </row>
    <row r="36" spans="1:51" x14ac:dyDescent="0.25">
      <c r="A36" s="425" t="str">
        <f t="shared" si="6"/>
        <v/>
      </c>
      <c r="B36" s="182" t="s">
        <v>1093</v>
      </c>
      <c r="C36" s="196">
        <f t="shared" si="17"/>
        <v>43448</v>
      </c>
      <c r="D36" s="197"/>
      <c r="E36" s="197"/>
      <c r="F36" s="197"/>
      <c r="G36" s="439"/>
      <c r="H36" s="197"/>
      <c r="I36" s="198" t="str">
        <f t="shared" si="22"/>
        <v>-</v>
      </c>
      <c r="J36" s="199">
        <f t="shared" si="8"/>
        <v>0</v>
      </c>
      <c r="L36" s="199">
        <f t="shared" si="23"/>
        <v>0</v>
      </c>
      <c r="M36" s="201"/>
      <c r="N36" s="202">
        <f t="shared" si="1"/>
        <v>0</v>
      </c>
      <c r="O36" s="202">
        <f t="shared" si="2"/>
        <v>0</v>
      </c>
      <c r="Q36" s="202">
        <f t="shared" si="3"/>
        <v>0</v>
      </c>
      <c r="R36" s="202">
        <f t="shared" si="4"/>
        <v>0</v>
      </c>
      <c r="S36" s="202">
        <f t="shared" si="10"/>
        <v>0</v>
      </c>
      <c r="T36" s="199">
        <f t="shared" si="11"/>
        <v>0</v>
      </c>
      <c r="V36" s="199">
        <f>IF(L36&lt;&gt;0,SUM(L$7:L36),0)</f>
        <v>0</v>
      </c>
      <c r="X36" s="202">
        <f>IF(J36&lt;&gt;0,SUM(Q$7:Q36),0)</f>
        <v>0</v>
      </c>
      <c r="Y36" s="202">
        <f>IF($J36&lt;&gt;0,SUM(R$7:R36),0)</f>
        <v>0</v>
      </c>
      <c r="Z36" s="202">
        <f>IF($J36&lt;&gt;0,SUM(S$7:S36),0)</f>
        <v>0</v>
      </c>
      <c r="AA36" s="199">
        <f>IF($J36&lt;&gt;0,SUM(T$7:T36),0)</f>
        <v>0</v>
      </c>
      <c r="AF36" s="199">
        <f t="shared" si="24"/>
        <v>0</v>
      </c>
      <c r="AH36" s="202">
        <f>IF(L36&lt;&gt;0,SUM(AC$7:AC36),0)</f>
        <v>0</v>
      </c>
      <c r="AI36" s="202">
        <f>IF(L36&lt;&gt;0,SUM(AD$7:AD36),0)</f>
        <v>0</v>
      </c>
      <c r="AK36" s="200">
        <f t="shared" si="13"/>
        <v>0</v>
      </c>
      <c r="AL36" s="200">
        <f t="shared" si="14"/>
        <v>0</v>
      </c>
      <c r="AM36" s="200">
        <f t="shared" si="15"/>
        <v>0</v>
      </c>
      <c r="AN36" s="200"/>
      <c r="AT36" s="202">
        <f t="shared" si="25"/>
        <v>0</v>
      </c>
      <c r="AV36" s="202">
        <f t="shared" si="26"/>
        <v>0</v>
      </c>
      <c r="AX36" s="206">
        <f t="shared" si="5"/>
        <v>0</v>
      </c>
      <c r="AY36" s="207"/>
    </row>
    <row r="37" spans="1:51" x14ac:dyDescent="0.25">
      <c r="A37" s="425" t="str">
        <f t="shared" si="6"/>
        <v/>
      </c>
      <c r="B37" s="182" t="s">
        <v>1094</v>
      </c>
      <c r="C37" s="196">
        <f t="shared" si="17"/>
        <v>43455</v>
      </c>
      <c r="D37" s="197"/>
      <c r="E37" s="197"/>
      <c r="F37" s="197"/>
      <c r="G37" s="439"/>
      <c r="H37" s="197"/>
      <c r="I37" s="198" t="str">
        <f t="shared" si="22"/>
        <v>-</v>
      </c>
      <c r="J37" s="199">
        <f t="shared" si="8"/>
        <v>0</v>
      </c>
      <c r="L37" s="199">
        <f t="shared" si="23"/>
        <v>0</v>
      </c>
      <c r="M37" s="201"/>
      <c r="N37" s="202">
        <f t="shared" si="1"/>
        <v>0</v>
      </c>
      <c r="O37" s="202">
        <f t="shared" si="2"/>
        <v>0</v>
      </c>
      <c r="Q37" s="202">
        <f t="shared" si="3"/>
        <v>0</v>
      </c>
      <c r="R37" s="202">
        <f t="shared" si="4"/>
        <v>0</v>
      </c>
      <c r="S37" s="202">
        <f t="shared" si="10"/>
        <v>0</v>
      </c>
      <c r="T37" s="199">
        <f t="shared" si="11"/>
        <v>0</v>
      </c>
      <c r="V37" s="199">
        <f>IF(L37&lt;&gt;0,SUM(L$7:L37),0)</f>
        <v>0</v>
      </c>
      <c r="X37" s="202">
        <f>IF(J37&lt;&gt;0,SUM(Q$7:Q37),0)</f>
        <v>0</v>
      </c>
      <c r="Y37" s="202">
        <f>IF($J37&lt;&gt;0,SUM(R$7:R37),0)</f>
        <v>0</v>
      </c>
      <c r="Z37" s="202">
        <f>IF($J37&lt;&gt;0,SUM(S$7:S37),0)</f>
        <v>0</v>
      </c>
      <c r="AA37" s="199">
        <f>IF($J37&lt;&gt;0,SUM(T$7:T37),0)</f>
        <v>0</v>
      </c>
      <c r="AF37" s="199">
        <f t="shared" si="24"/>
        <v>0</v>
      </c>
      <c r="AH37" s="202">
        <f>IF(L37&lt;&gt;0,SUM(AC$7:AC37),0)</f>
        <v>0</v>
      </c>
      <c r="AI37" s="202">
        <f>IF(L37&lt;&gt;0,SUM(AD$7:AD37),0)</f>
        <v>0</v>
      </c>
      <c r="AK37" s="200">
        <f t="shared" si="13"/>
        <v>0</v>
      </c>
      <c r="AL37" s="200">
        <f t="shared" si="14"/>
        <v>0</v>
      </c>
      <c r="AM37" s="200">
        <f t="shared" si="15"/>
        <v>0</v>
      </c>
      <c r="AN37" s="200"/>
      <c r="AT37" s="202">
        <f t="shared" si="25"/>
        <v>0</v>
      </c>
      <c r="AV37" s="202">
        <f t="shared" si="26"/>
        <v>0</v>
      </c>
      <c r="AX37" s="206">
        <f t="shared" si="5"/>
        <v>0</v>
      </c>
      <c r="AY37" s="207"/>
    </row>
    <row r="38" spans="1:51" x14ac:dyDescent="0.25">
      <c r="A38" s="425" t="str">
        <f t="shared" si="6"/>
        <v/>
      </c>
      <c r="B38" s="182" t="s">
        <v>1095</v>
      </c>
      <c r="C38" s="196">
        <f t="shared" si="17"/>
        <v>43462</v>
      </c>
      <c r="D38" s="197"/>
      <c r="E38" s="197"/>
      <c r="F38" s="197"/>
      <c r="G38" s="439"/>
      <c r="H38" s="197"/>
      <c r="I38" s="198" t="str">
        <f t="shared" si="22"/>
        <v>-</v>
      </c>
      <c r="J38" s="199">
        <f t="shared" si="8"/>
        <v>0</v>
      </c>
      <c r="L38" s="199">
        <f t="shared" si="23"/>
        <v>0</v>
      </c>
      <c r="M38" s="201"/>
      <c r="N38" s="202">
        <f t="shared" si="1"/>
        <v>0</v>
      </c>
      <c r="O38" s="202">
        <f t="shared" si="2"/>
        <v>0</v>
      </c>
      <c r="Q38" s="202">
        <f t="shared" si="3"/>
        <v>0</v>
      </c>
      <c r="R38" s="202">
        <f t="shared" si="4"/>
        <v>0</v>
      </c>
      <c r="S38" s="202">
        <f t="shared" si="10"/>
        <v>0</v>
      </c>
      <c r="T38" s="199">
        <f t="shared" si="11"/>
        <v>0</v>
      </c>
      <c r="V38" s="199">
        <f>IF(L38&lt;&gt;0,SUM(L$7:L38),0)</f>
        <v>0</v>
      </c>
      <c r="X38" s="202">
        <f>IF(J38&lt;&gt;0,SUM(Q$7:Q38),0)</f>
        <v>0</v>
      </c>
      <c r="Y38" s="202">
        <f>IF($J38&lt;&gt;0,SUM(R$7:R38),0)</f>
        <v>0</v>
      </c>
      <c r="Z38" s="202">
        <f>IF($J38&lt;&gt;0,SUM(S$7:S38),0)</f>
        <v>0</v>
      </c>
      <c r="AA38" s="199">
        <f>IF($J38&lt;&gt;0,SUM(T$7:T38),0)</f>
        <v>0</v>
      </c>
      <c r="AF38" s="199">
        <f t="shared" si="24"/>
        <v>0</v>
      </c>
      <c r="AH38" s="202">
        <f>IF(L38&lt;&gt;0,SUM(AC$7:AC38),0)</f>
        <v>0</v>
      </c>
      <c r="AI38" s="202">
        <f>IF(L38&lt;&gt;0,SUM(AD$7:AD38),0)</f>
        <v>0</v>
      </c>
      <c r="AK38" s="200">
        <f t="shared" si="13"/>
        <v>0</v>
      </c>
      <c r="AL38" s="200">
        <f t="shared" si="14"/>
        <v>0</v>
      </c>
      <c r="AM38" s="200">
        <f t="shared" si="15"/>
        <v>0</v>
      </c>
      <c r="AN38" s="200"/>
      <c r="AT38" s="202">
        <f t="shared" si="25"/>
        <v>0</v>
      </c>
      <c r="AV38" s="202">
        <f t="shared" si="26"/>
        <v>0</v>
      </c>
      <c r="AX38" s="206">
        <f t="shared" si="5"/>
        <v>0</v>
      </c>
      <c r="AY38" s="207"/>
    </row>
    <row r="41" spans="1:51" x14ac:dyDescent="0.25">
      <c r="C41" s="208"/>
    </row>
  </sheetData>
  <sheetProtection sheet="1" formatCells="0" formatColumns="0" formatRows="0" insertColumns="0" insertRows="0" insertHyperlinks="0" deleteColumns="0" deleteRows="0" sort="0" autoFilter="0" pivotTables="0"/>
  <sortState ref="G39:G47">
    <sortCondition ref="G39"/>
  </sortState>
  <customSheetViews>
    <customSheetView guid="{60251D44-998B-425E-BE6C-7231703F4025}" showGridLines="0" showRowCol="0" hiddenColumns="1">
      <selection activeCell="AD12" sqref="AD12"/>
      <pageMargins left="0.7" right="0.7" top="0.75" bottom="0.75" header="0.3" footer="0.3"/>
      <pageSetup paperSize="9" orientation="portrait" r:id="rId1"/>
    </customSheetView>
  </customSheetViews>
  <conditionalFormatting sqref="B7:C38 I7:J38 L7:L38 N7:O38 Q7:T38 V7:V38 X7:AA38 AF7:AF38 AH7:AI38 AT7:AT38 AV7:AV38 AX7:AX38">
    <cfRule type="expression" dxfId="85" priority="15" stopIfTrue="1">
      <formula>AND(CFShow="y",NOT(ISBLANK($B7)),MOD(SUBTOTAL(3,$B$6:$B7),2)=1)</formula>
    </cfRule>
  </conditionalFormatting>
  <conditionalFormatting sqref="B7:L38 N7:O38 Q7:T38 V7:V38 X7:AA38 AC7:AF38 AH7:AI38 AP7:AT38 AV7:AV38 AX7:AX38">
    <cfRule type="expression" dxfId="84" priority="28">
      <formula>AND(CFShow="y",NOT(ISBLANK($B7)),MOD(SUBTOTAL(3,$B$6:$B7),2)=0)</formula>
    </cfRule>
  </conditionalFormatting>
  <conditionalFormatting sqref="D6:H38 K6:K38 AC6:AE38 AP6:AS38">
    <cfRule type="expression" dxfId="83" priority="14">
      <formula>AND(CFShow="y",NOT(ISBLANK($B6)),MOD(SUBTOTAL(3,$B$6:$B6),2)=1)</formula>
    </cfRule>
  </conditionalFormatting>
  <conditionalFormatting sqref="N3:O3 Q3:S3">
    <cfRule type="cellIs" dxfId="82" priority="2" operator="greaterThanOrEqual">
      <formula>0</formula>
    </cfRule>
  </conditionalFormatting>
  <conditionalFormatting sqref="J5:L5 N5:O5 Q5:T5 AC5:AF5 AV5">
    <cfRule type="cellIs" dxfId="81" priority="1" operator="notEqual">
      <formula>0</formula>
    </cfRule>
  </conditionalFormatting>
  <dataValidations count="1">
    <dataValidation type="list" allowBlank="1" showInputMessage="1" showErrorMessage="1" sqref="A3:A5">
      <formula1>"y,n"</formula1>
    </dataValidation>
  </dataValidations>
  <pageMargins left="0.7" right="0.7" top="0.75" bottom="0.75" header="0.3" footer="0.3"/>
  <pageSetup paperSize="9" orientation="portrait" r:id="rId2"/>
  <ignoredErrors>
    <ignoredError sqref="I7:I17" formulaRange="1"/>
  </ignoredErrors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499984740745262"/>
  </sheetPr>
  <dimension ref="A1:AA35"/>
  <sheetViews>
    <sheetView showGridLines="0" showRowColHeaders="0" zoomScaleNormal="100" workbookViewId="0">
      <selection activeCell="C1" sqref="C1"/>
    </sheetView>
  </sheetViews>
  <sheetFormatPr defaultRowHeight="16.5" x14ac:dyDescent="0.25"/>
  <cols>
    <col min="1" max="1" width="2.140625" style="161" customWidth="1"/>
    <col min="2" max="2" width="5.7109375" style="153" customWidth="1"/>
    <col min="3" max="9" width="12.85546875" style="161" customWidth="1"/>
    <col min="10" max="10" width="5.7109375" style="153" customWidth="1"/>
    <col min="11" max="11" width="2.140625" style="154" customWidth="1"/>
    <col min="12" max="12" width="5.7109375" style="155" customWidth="1"/>
    <col min="13" max="13" width="10" style="160" customWidth="1"/>
    <col min="14" max="14" width="5.7109375" style="155" customWidth="1"/>
    <col min="15" max="15" width="10" style="160" customWidth="1"/>
    <col min="16" max="16" width="5.7109375" style="155" customWidth="1"/>
    <col min="17" max="17" width="10" style="160" customWidth="1"/>
    <col min="18" max="18" width="2.140625" style="144" customWidth="1"/>
    <col min="19" max="19" width="6.28515625" style="173" bestFit="1" customWidth="1"/>
    <col min="20" max="22" width="4.28515625" style="164" customWidth="1"/>
    <col min="23" max="23" width="2.140625" style="162" customWidth="1"/>
    <col min="24" max="24" width="15.140625" style="139" bestFit="1" customWidth="1"/>
    <col min="25" max="25" width="11.5703125" style="164" customWidth="1"/>
    <col min="26" max="26" width="14.7109375" style="144" bestFit="1" customWidth="1"/>
    <col min="27" max="27" width="12.28515625" style="144" customWidth="1"/>
    <col min="28" max="16384" width="9.140625" style="161"/>
  </cols>
  <sheetData>
    <row r="1" spans="2:27" s="135" customFormat="1" ht="11.25" customHeight="1" x14ac:dyDescent="0.25">
      <c r="B1" s="132"/>
      <c r="C1" s="266">
        <f>DATE(cal01Yyyy,MONTH(1&amp;LEFT(cal01Mmmm,3)),1)</f>
        <v>43405</v>
      </c>
      <c r="D1" s="133"/>
      <c r="E1" s="134"/>
      <c r="J1" s="132"/>
      <c r="K1" s="136"/>
      <c r="L1" s="137"/>
      <c r="M1" s="138"/>
      <c r="N1" s="137"/>
      <c r="O1" s="138"/>
      <c r="P1" s="137"/>
      <c r="Q1" s="138"/>
      <c r="S1" s="173"/>
      <c r="T1" s="164"/>
      <c r="U1" s="164"/>
      <c r="V1" s="164"/>
      <c r="W1" s="162"/>
      <c r="X1" s="139"/>
    </row>
    <row r="2" spans="2:27" s="147" customFormat="1" ht="18" x14ac:dyDescent="0.25">
      <c r="B2" s="140"/>
      <c r="C2" s="460" t="s">
        <v>724</v>
      </c>
      <c r="D2" s="460"/>
      <c r="E2" s="218">
        <v>2018</v>
      </c>
      <c r="F2" s="281"/>
      <c r="G2" s="281"/>
      <c r="H2" s="281"/>
      <c r="I2" s="281"/>
      <c r="J2" s="140"/>
      <c r="K2" s="141"/>
      <c r="L2" s="142"/>
      <c r="M2" s="143"/>
      <c r="N2" s="142"/>
      <c r="O2" s="143"/>
      <c r="P2" s="142"/>
      <c r="Q2" s="143"/>
      <c r="R2" s="144"/>
      <c r="S2" s="173"/>
      <c r="T2" s="284" t="s">
        <v>707</v>
      </c>
      <c r="U2" s="285" t="s">
        <v>708</v>
      </c>
      <c r="V2" s="286" t="s">
        <v>712</v>
      </c>
      <c r="W2" s="163"/>
      <c r="X2" s="145" t="s">
        <v>714</v>
      </c>
      <c r="Y2" s="146" t="s">
        <v>713</v>
      </c>
      <c r="Z2" s="146" t="s">
        <v>736</v>
      </c>
      <c r="AA2" s="146" t="s">
        <v>187</v>
      </c>
    </row>
    <row r="3" spans="2:27" s="148" customFormat="1" x14ac:dyDescent="0.25">
      <c r="C3" s="282" t="s">
        <v>700</v>
      </c>
      <c r="D3" s="282" t="s">
        <v>701</v>
      </c>
      <c r="E3" s="282" t="s">
        <v>702</v>
      </c>
      <c r="F3" s="282" t="s">
        <v>703</v>
      </c>
      <c r="G3" s="282" t="s">
        <v>704</v>
      </c>
      <c r="H3" s="283" t="s">
        <v>705</v>
      </c>
      <c r="I3" s="283" t="s">
        <v>706</v>
      </c>
      <c r="K3" s="149"/>
      <c r="L3" s="150"/>
      <c r="M3" s="150"/>
      <c r="N3" s="150"/>
      <c r="O3" s="150"/>
      <c r="P3" s="150"/>
      <c r="Q3" s="150"/>
      <c r="R3" s="151"/>
      <c r="S3" s="291" t="s">
        <v>1061</v>
      </c>
      <c r="T3" s="292"/>
      <c r="U3" s="293"/>
      <c r="V3" s="294"/>
      <c r="W3" s="168"/>
      <c r="X3" s="139" t="s">
        <v>715</v>
      </c>
      <c r="Y3" s="139">
        <v>2018</v>
      </c>
      <c r="Z3" s="152" t="s">
        <v>737</v>
      </c>
      <c r="AA3" s="144" t="s">
        <v>744</v>
      </c>
    </row>
    <row r="4" spans="2:27" s="153" customFormat="1" ht="14.25" x14ac:dyDescent="0.25">
      <c r="C4" s="287" t="str">
        <f>IF(B4&lt;&gt;"",B4+1,IF(WEEKDAY(cal01MmmmYyyy-1)=COLUMNS($C$4:C4),1,""))</f>
        <v/>
      </c>
      <c r="D4" s="288" t="str">
        <f>IF(C4&lt;&gt;"",C4+1,IF(WEEKDAY(cal01MmmmYyyy-1)=COLUMNS($C$4:D4),1,""))</f>
        <v/>
      </c>
      <c r="E4" s="287" t="str">
        <f>IF(D4&lt;&gt;"",D4+1,IF(WEEKDAY(cal01MmmmYyyy-1)=COLUMNS($C$4:E4),1,""))</f>
        <v/>
      </c>
      <c r="F4" s="288">
        <f>IF(E4&lt;&gt;"",E4+1,IF(WEEKDAY(cal01MmmmYyyy-1)=COLUMNS($C$4:F4),1,""))</f>
        <v>1</v>
      </c>
      <c r="G4" s="287">
        <f>IF(F4&lt;&gt;"",F4+1,IF(WEEKDAY(cal01MmmmYyyy-1)=COLUMNS($C$4:G4),1,""))</f>
        <v>2</v>
      </c>
      <c r="H4" s="289">
        <f>IF(G4&lt;&gt;"",G4+1,IF(WEEKDAY(cal01MmmmYyyy-1)=COLUMNS($C$4:H4),1,""))</f>
        <v>3</v>
      </c>
      <c r="I4" s="290">
        <f>IF(H4&lt;&gt;"",H4+1,IF(WEEKDAY(cal01MmmmYyyy-1)=COLUMNS($C$4:I4),1,""))</f>
        <v>4</v>
      </c>
      <c r="K4" s="154"/>
      <c r="L4" s="155"/>
      <c r="M4" s="155"/>
      <c r="N4" s="155"/>
      <c r="O4" s="155"/>
      <c r="P4" s="155"/>
      <c r="Q4" s="155"/>
      <c r="R4" s="151"/>
      <c r="S4" s="299" t="s">
        <v>741</v>
      </c>
      <c r="T4" s="219">
        <v>6</v>
      </c>
      <c r="U4" s="220">
        <v>9</v>
      </c>
      <c r="V4" s="221">
        <v>6</v>
      </c>
      <c r="W4" s="163"/>
      <c r="X4" s="139" t="s">
        <v>716</v>
      </c>
      <c r="Y4" s="139">
        <v>2019</v>
      </c>
      <c r="Z4" s="152" t="s">
        <v>738</v>
      </c>
      <c r="AA4" s="144" t="s">
        <v>745</v>
      </c>
    </row>
    <row r="5" spans="2:27" s="158" customFormat="1" x14ac:dyDescent="0.25">
      <c r="B5" s="295" t="s">
        <v>707</v>
      </c>
      <c r="C5" s="246"/>
      <c r="D5" s="247"/>
      <c r="E5" s="246"/>
      <c r="F5" s="247"/>
      <c r="G5" s="247"/>
      <c r="H5" s="246">
        <v>12</v>
      </c>
      <c r="I5" s="247"/>
      <c r="J5" s="296">
        <f>SUM($C5:$I5)</f>
        <v>12</v>
      </c>
      <c r="K5" s="248"/>
      <c r="L5" s="297">
        <f>SUM($C5:$I5)</f>
        <v>12</v>
      </c>
      <c r="M5" s="298">
        <f>COUNT($C5:$I5)</f>
        <v>1</v>
      </c>
      <c r="N5" s="249"/>
      <c r="O5" s="250"/>
      <c r="P5" s="251"/>
      <c r="Q5" s="252"/>
      <c r="R5" s="157"/>
      <c r="S5" s="304" t="s">
        <v>742</v>
      </c>
      <c r="T5" s="305">
        <f>ROUND(T4/1.5,0)</f>
        <v>4</v>
      </c>
      <c r="U5" s="306">
        <f t="shared" ref="U5:V7" si="0">ROUND(U4/1.5,0)</f>
        <v>6</v>
      </c>
      <c r="V5" s="307">
        <f t="shared" si="0"/>
        <v>4</v>
      </c>
      <c r="W5" s="169"/>
      <c r="X5" s="139" t="s">
        <v>717</v>
      </c>
      <c r="Y5" s="139">
        <v>2020</v>
      </c>
      <c r="Z5" s="144" t="s">
        <v>726</v>
      </c>
      <c r="AA5" s="144" t="s">
        <v>746</v>
      </c>
    </row>
    <row r="6" spans="2:27" s="158" customFormat="1" x14ac:dyDescent="0.25">
      <c r="B6" s="300" t="s">
        <v>708</v>
      </c>
      <c r="C6" s="253"/>
      <c r="D6" s="253"/>
      <c r="E6" s="254"/>
      <c r="F6" s="253"/>
      <c r="G6" s="253"/>
      <c r="H6" s="254">
        <v>20</v>
      </c>
      <c r="I6" s="253">
        <v>4</v>
      </c>
      <c r="J6" s="301">
        <f>SUM($C6:$I6)</f>
        <v>24</v>
      </c>
      <c r="K6" s="248"/>
      <c r="L6" s="249"/>
      <c r="M6" s="250"/>
      <c r="N6" s="302">
        <f t="shared" ref="N6:N22" si="1">SUM($C6:$I6)</f>
        <v>24</v>
      </c>
      <c r="O6" s="303">
        <f>COUNT($C6:$I6)</f>
        <v>2</v>
      </c>
      <c r="P6" s="251"/>
      <c r="Q6" s="252"/>
      <c r="R6" s="157"/>
      <c r="S6" s="312" t="s">
        <v>743</v>
      </c>
      <c r="T6" s="313">
        <f t="shared" ref="T6:T7" si="2">ROUND(T5/1.5,0)</f>
        <v>3</v>
      </c>
      <c r="U6" s="314">
        <f t="shared" si="0"/>
        <v>4</v>
      </c>
      <c r="V6" s="315">
        <f t="shared" si="0"/>
        <v>3</v>
      </c>
      <c r="W6" s="166"/>
      <c r="X6" s="139" t="s">
        <v>718</v>
      </c>
      <c r="Y6" s="139">
        <v>2021</v>
      </c>
      <c r="Z6" s="144" t="s">
        <v>739</v>
      </c>
      <c r="AA6" s="144" t="s">
        <v>747</v>
      </c>
    </row>
    <row r="7" spans="2:27" s="158" customFormat="1" x14ac:dyDescent="0.25">
      <c r="B7" s="308" t="s">
        <v>712</v>
      </c>
      <c r="C7" s="255"/>
      <c r="D7" s="256"/>
      <c r="E7" s="255"/>
      <c r="F7" s="256"/>
      <c r="G7" s="256"/>
      <c r="H7" s="255">
        <v>3</v>
      </c>
      <c r="I7" s="256">
        <v>3</v>
      </c>
      <c r="J7" s="309">
        <f t="shared" ref="J7:J27" si="3">SUM($C7:$I7)</f>
        <v>6</v>
      </c>
      <c r="K7" s="248"/>
      <c r="L7" s="249"/>
      <c r="M7" s="250"/>
      <c r="N7" s="249"/>
      <c r="O7" s="250"/>
      <c r="P7" s="310">
        <f>SUM($C7:$I7)</f>
        <v>6</v>
      </c>
      <c r="Q7" s="311">
        <f>COUNT($C7:$I7)</f>
        <v>2</v>
      </c>
      <c r="R7" s="157"/>
      <c r="S7" s="320" t="s">
        <v>707</v>
      </c>
      <c r="T7" s="321">
        <f t="shared" si="2"/>
        <v>2</v>
      </c>
      <c r="U7" s="322">
        <f t="shared" si="0"/>
        <v>3</v>
      </c>
      <c r="V7" s="323">
        <f t="shared" si="0"/>
        <v>2</v>
      </c>
      <c r="W7" s="170"/>
      <c r="X7" s="139" t="s">
        <v>696</v>
      </c>
      <c r="Y7" s="139">
        <v>2022</v>
      </c>
      <c r="Z7" s="144" t="s">
        <v>740</v>
      </c>
      <c r="AA7" s="144" t="s">
        <v>748</v>
      </c>
    </row>
    <row r="8" spans="2:27" s="153" customFormat="1" ht="14.25" x14ac:dyDescent="0.25">
      <c r="B8" s="159"/>
      <c r="C8" s="316">
        <f>$I4+1</f>
        <v>5</v>
      </c>
      <c r="D8" s="317">
        <f>C8+1</f>
        <v>6</v>
      </c>
      <c r="E8" s="316">
        <f t="shared" ref="E8:I8" si="4">D8+1</f>
        <v>7</v>
      </c>
      <c r="F8" s="317">
        <f t="shared" si="4"/>
        <v>8</v>
      </c>
      <c r="G8" s="317">
        <f t="shared" si="4"/>
        <v>9</v>
      </c>
      <c r="H8" s="318">
        <f t="shared" si="4"/>
        <v>10</v>
      </c>
      <c r="I8" s="319">
        <f t="shared" si="4"/>
        <v>11</v>
      </c>
      <c r="K8" s="154"/>
      <c r="L8" s="155"/>
      <c r="M8" s="155"/>
      <c r="N8" s="155"/>
      <c r="O8" s="155"/>
      <c r="P8" s="156"/>
      <c r="Q8" s="155"/>
      <c r="R8" s="151"/>
      <c r="S8" s="325" t="s">
        <v>1062</v>
      </c>
      <c r="T8" s="326"/>
      <c r="U8" s="327"/>
      <c r="V8" s="328"/>
      <c r="W8" s="171"/>
      <c r="X8" s="139" t="s">
        <v>719</v>
      </c>
      <c r="Y8" s="139">
        <v>2023</v>
      </c>
      <c r="Z8" s="144" t="s">
        <v>727</v>
      </c>
      <c r="AA8" s="144" t="s">
        <v>749</v>
      </c>
    </row>
    <row r="9" spans="2:27" x14ac:dyDescent="0.25">
      <c r="B9" s="295" t="s">
        <v>707</v>
      </c>
      <c r="C9" s="246">
        <v>3</v>
      </c>
      <c r="D9" s="247"/>
      <c r="E9" s="246"/>
      <c r="F9" s="247"/>
      <c r="G9" s="247"/>
      <c r="H9" s="246"/>
      <c r="I9" s="247"/>
      <c r="J9" s="296">
        <f t="shared" si="3"/>
        <v>3</v>
      </c>
      <c r="K9" s="248"/>
      <c r="L9" s="297">
        <f t="shared" ref="L9:L21" si="5">SUM($C9:$I9)</f>
        <v>3</v>
      </c>
      <c r="M9" s="324">
        <f>COUNT(C9:I9)</f>
        <v>1</v>
      </c>
      <c r="N9" s="249"/>
      <c r="O9" s="257"/>
      <c r="P9" s="251"/>
      <c r="Q9" s="258"/>
      <c r="R9" s="151"/>
      <c r="S9" s="299" t="s">
        <v>741</v>
      </c>
      <c r="T9" s="330">
        <f>ROUND(T4*7/2,0)</f>
        <v>21</v>
      </c>
      <c r="U9" s="331">
        <f t="shared" ref="U9:V9" si="6">ROUND(U4*7/2,0)</f>
        <v>32</v>
      </c>
      <c r="V9" s="332">
        <f t="shared" si="6"/>
        <v>21</v>
      </c>
      <c r="W9" s="172"/>
      <c r="X9" s="139" t="s">
        <v>720</v>
      </c>
      <c r="Y9" s="139">
        <v>2024</v>
      </c>
      <c r="Z9" s="144" t="s">
        <v>728</v>
      </c>
      <c r="AA9" s="144" t="s">
        <v>750</v>
      </c>
    </row>
    <row r="10" spans="2:27" x14ac:dyDescent="0.25">
      <c r="B10" s="300" t="s">
        <v>708</v>
      </c>
      <c r="C10" s="253">
        <v>9</v>
      </c>
      <c r="D10" s="253">
        <v>1</v>
      </c>
      <c r="E10" s="254"/>
      <c r="F10" s="253"/>
      <c r="G10" s="253"/>
      <c r="H10" s="254"/>
      <c r="I10" s="253"/>
      <c r="J10" s="301">
        <f t="shared" si="3"/>
        <v>10</v>
      </c>
      <c r="K10" s="248"/>
      <c r="L10" s="249"/>
      <c r="M10" s="257"/>
      <c r="N10" s="302">
        <f t="shared" si="1"/>
        <v>10</v>
      </c>
      <c r="O10" s="329">
        <f>COUNT($C10:$I10)</f>
        <v>2</v>
      </c>
      <c r="P10" s="251"/>
      <c r="Q10" s="258"/>
      <c r="R10" s="151"/>
      <c r="S10" s="304" t="s">
        <v>742</v>
      </c>
      <c r="T10" s="305">
        <f>ROUND(T5*7/2,0)</f>
        <v>14</v>
      </c>
      <c r="U10" s="306">
        <f t="shared" ref="U10:U11" si="7">ROUND(U5*7/2,0)</f>
        <v>21</v>
      </c>
      <c r="V10" s="307">
        <f>ROUND(V5*7/2,0)</f>
        <v>14</v>
      </c>
      <c r="W10" s="165"/>
      <c r="X10" s="139" t="s">
        <v>721</v>
      </c>
      <c r="Y10" s="139">
        <v>2025</v>
      </c>
      <c r="Z10" s="144" t="s">
        <v>729</v>
      </c>
      <c r="AA10" s="144" t="s">
        <v>751</v>
      </c>
    </row>
    <row r="11" spans="2:27" x14ac:dyDescent="0.25">
      <c r="B11" s="308" t="s">
        <v>712</v>
      </c>
      <c r="C11" s="255">
        <v>3</v>
      </c>
      <c r="D11" s="256">
        <v>1</v>
      </c>
      <c r="E11" s="255"/>
      <c r="F11" s="256"/>
      <c r="G11" s="256"/>
      <c r="H11" s="255"/>
      <c r="I11" s="256"/>
      <c r="J11" s="309">
        <f t="shared" si="3"/>
        <v>4</v>
      </c>
      <c r="K11" s="248"/>
      <c r="L11" s="249"/>
      <c r="M11" s="257"/>
      <c r="N11" s="249"/>
      <c r="O11" s="257"/>
      <c r="P11" s="310">
        <f>SUM($C11:$I11)</f>
        <v>4</v>
      </c>
      <c r="Q11" s="311">
        <f>COUNT($C11:$I11)</f>
        <v>2</v>
      </c>
      <c r="R11" s="151"/>
      <c r="S11" s="312" t="s">
        <v>743</v>
      </c>
      <c r="T11" s="313">
        <f>ROUND(T6*7/2,0)</f>
        <v>11</v>
      </c>
      <c r="U11" s="314">
        <f t="shared" si="7"/>
        <v>14</v>
      </c>
      <c r="V11" s="315">
        <f>ROUND(V6*7/2,0)</f>
        <v>11</v>
      </c>
      <c r="W11" s="166"/>
      <c r="X11" s="139" t="s">
        <v>722</v>
      </c>
      <c r="Y11" s="139">
        <v>2026</v>
      </c>
      <c r="Z11" s="144" t="s">
        <v>792</v>
      </c>
      <c r="AA11" s="144" t="s">
        <v>752</v>
      </c>
    </row>
    <row r="12" spans="2:27" s="153" customFormat="1" x14ac:dyDescent="0.25">
      <c r="B12" s="159"/>
      <c r="C12" s="316">
        <f>I8+1</f>
        <v>12</v>
      </c>
      <c r="D12" s="317">
        <f>C12+1</f>
        <v>13</v>
      </c>
      <c r="E12" s="316">
        <f t="shared" ref="E12:I12" si="8">D12+1</f>
        <v>14</v>
      </c>
      <c r="F12" s="317">
        <f t="shared" si="8"/>
        <v>15</v>
      </c>
      <c r="G12" s="317">
        <f t="shared" si="8"/>
        <v>16</v>
      </c>
      <c r="H12" s="318">
        <f t="shared" si="8"/>
        <v>17</v>
      </c>
      <c r="I12" s="319">
        <f t="shared" si="8"/>
        <v>18</v>
      </c>
      <c r="K12" s="154"/>
      <c r="L12" s="155"/>
      <c r="M12" s="155"/>
      <c r="N12" s="155"/>
      <c r="O12" s="155"/>
      <c r="P12" s="156"/>
      <c r="Q12" s="155"/>
      <c r="R12" s="151"/>
      <c r="S12" s="333" t="s">
        <v>707</v>
      </c>
      <c r="T12" s="321">
        <f>ROUND(T7*7/2,0)</f>
        <v>7</v>
      </c>
      <c r="U12" s="322">
        <f>ROUND(U7*7/2,0)</f>
        <v>11</v>
      </c>
      <c r="V12" s="323">
        <f>ROUND(V7*7/2,0)</f>
        <v>7</v>
      </c>
      <c r="W12" s="170"/>
      <c r="X12" s="139" t="s">
        <v>723</v>
      </c>
      <c r="Y12" s="139">
        <v>2027</v>
      </c>
      <c r="Z12" s="144" t="s">
        <v>753</v>
      </c>
      <c r="AA12" s="144" t="s">
        <v>754</v>
      </c>
    </row>
    <row r="13" spans="2:27" x14ac:dyDescent="0.25">
      <c r="B13" s="295" t="s">
        <v>707</v>
      </c>
      <c r="C13" s="246"/>
      <c r="D13" s="247"/>
      <c r="E13" s="246"/>
      <c r="F13" s="247"/>
      <c r="G13" s="247"/>
      <c r="H13" s="246"/>
      <c r="I13" s="247"/>
      <c r="J13" s="296">
        <f t="shared" si="3"/>
        <v>0</v>
      </c>
      <c r="K13" s="248"/>
      <c r="L13" s="297">
        <f t="shared" si="5"/>
        <v>0</v>
      </c>
      <c r="M13" s="324">
        <f t="shared" ref="M13:M21" si="9">COUNT(C13:I13)</f>
        <v>0</v>
      </c>
      <c r="N13" s="249"/>
      <c r="O13" s="257"/>
      <c r="P13" s="251"/>
      <c r="Q13" s="258"/>
      <c r="R13" s="151"/>
      <c r="S13" s="161"/>
      <c r="T13" s="161"/>
      <c r="U13" s="161"/>
      <c r="V13" s="161"/>
      <c r="W13" s="171"/>
      <c r="X13" s="139" t="s">
        <v>724</v>
      </c>
      <c r="Y13" s="139">
        <v>2028</v>
      </c>
      <c r="Z13" s="144" t="s">
        <v>755</v>
      </c>
      <c r="AA13" s="144" t="s">
        <v>756</v>
      </c>
    </row>
    <row r="14" spans="2:27" x14ac:dyDescent="0.25">
      <c r="B14" s="300" t="s">
        <v>708</v>
      </c>
      <c r="C14" s="253"/>
      <c r="D14" s="253"/>
      <c r="E14" s="254"/>
      <c r="F14" s="253"/>
      <c r="G14" s="253"/>
      <c r="H14" s="254"/>
      <c r="I14" s="253"/>
      <c r="J14" s="301">
        <f t="shared" si="3"/>
        <v>0</v>
      </c>
      <c r="K14" s="248"/>
      <c r="L14" s="249"/>
      <c r="M14" s="257"/>
      <c r="N14" s="302">
        <f t="shared" si="1"/>
        <v>0</v>
      </c>
      <c r="O14" s="329">
        <f>COUNT($C14:$I14)</f>
        <v>0</v>
      </c>
      <c r="P14" s="251"/>
      <c r="Q14" s="258"/>
      <c r="R14" s="151"/>
      <c r="S14" s="174"/>
      <c r="T14" s="161"/>
      <c r="U14" s="161"/>
      <c r="V14" s="161"/>
      <c r="W14" s="163"/>
      <c r="X14" s="139" t="s">
        <v>725</v>
      </c>
      <c r="Y14" s="139">
        <v>2029</v>
      </c>
      <c r="Z14" s="144" t="s">
        <v>757</v>
      </c>
      <c r="AA14" s="144" t="s">
        <v>758</v>
      </c>
    </row>
    <row r="15" spans="2:27" x14ac:dyDescent="0.25">
      <c r="B15" s="308" t="s">
        <v>712</v>
      </c>
      <c r="C15" s="255"/>
      <c r="D15" s="256"/>
      <c r="E15" s="255"/>
      <c r="F15" s="256"/>
      <c r="G15" s="256"/>
      <c r="H15" s="255"/>
      <c r="I15" s="256"/>
      <c r="J15" s="309">
        <f t="shared" si="3"/>
        <v>0</v>
      </c>
      <c r="K15" s="248"/>
      <c r="L15" s="249"/>
      <c r="M15" s="257"/>
      <c r="N15" s="249"/>
      <c r="O15" s="257"/>
      <c r="P15" s="310">
        <f>SUM($C15:$I15)</f>
        <v>0</v>
      </c>
      <c r="Q15" s="311">
        <f>COUNT($C15:$I15)</f>
        <v>0</v>
      </c>
      <c r="R15" s="151"/>
      <c r="T15" s="161"/>
      <c r="Y15" s="139"/>
      <c r="Z15" s="144" t="s">
        <v>759</v>
      </c>
      <c r="AA15" s="144" t="s">
        <v>760</v>
      </c>
    </row>
    <row r="16" spans="2:27" s="153" customFormat="1" x14ac:dyDescent="0.25">
      <c r="B16" s="159"/>
      <c r="C16" s="316">
        <f>I12+1</f>
        <v>19</v>
      </c>
      <c r="D16" s="317">
        <f>C16+1</f>
        <v>20</v>
      </c>
      <c r="E16" s="316">
        <f t="shared" ref="E16:I16" si="10">D16+1</f>
        <v>21</v>
      </c>
      <c r="F16" s="317">
        <f t="shared" si="10"/>
        <v>22</v>
      </c>
      <c r="G16" s="317">
        <f t="shared" si="10"/>
        <v>23</v>
      </c>
      <c r="H16" s="318">
        <f t="shared" si="10"/>
        <v>24</v>
      </c>
      <c r="I16" s="319">
        <f t="shared" si="10"/>
        <v>25</v>
      </c>
      <c r="K16" s="154"/>
      <c r="L16" s="155"/>
      <c r="M16" s="155"/>
      <c r="N16" s="155"/>
      <c r="O16" s="155"/>
      <c r="P16" s="156"/>
      <c r="Q16" s="155"/>
      <c r="R16" s="151"/>
      <c r="S16" s="173"/>
      <c r="T16" s="164"/>
      <c r="U16" s="164"/>
      <c r="V16" s="164"/>
      <c r="W16" s="162"/>
      <c r="X16" s="139"/>
      <c r="Y16" s="139"/>
      <c r="Z16" s="144" t="s">
        <v>761</v>
      </c>
      <c r="AA16" s="144" t="s">
        <v>762</v>
      </c>
    </row>
    <row r="17" spans="1:27" x14ac:dyDescent="0.25">
      <c r="B17" s="295" t="s">
        <v>707</v>
      </c>
      <c r="C17" s="246"/>
      <c r="D17" s="247"/>
      <c r="E17" s="246"/>
      <c r="F17" s="247"/>
      <c r="G17" s="247"/>
      <c r="H17" s="246"/>
      <c r="I17" s="247"/>
      <c r="J17" s="296">
        <f t="shared" si="3"/>
        <v>0</v>
      </c>
      <c r="K17" s="248"/>
      <c r="L17" s="297">
        <f t="shared" si="5"/>
        <v>0</v>
      </c>
      <c r="M17" s="324">
        <f t="shared" si="9"/>
        <v>0</v>
      </c>
      <c r="N17" s="249"/>
      <c r="O17" s="257"/>
      <c r="P17" s="251"/>
      <c r="Q17" s="258"/>
      <c r="R17" s="151"/>
      <c r="S17" s="175"/>
      <c r="T17" s="176"/>
      <c r="U17" s="176"/>
      <c r="V17" s="176"/>
      <c r="Y17" s="139"/>
      <c r="Z17" s="144" t="s">
        <v>763</v>
      </c>
      <c r="AA17" s="144" t="s">
        <v>764</v>
      </c>
    </row>
    <row r="18" spans="1:27" x14ac:dyDescent="0.25">
      <c r="B18" s="300" t="s">
        <v>708</v>
      </c>
      <c r="C18" s="253"/>
      <c r="D18" s="253"/>
      <c r="E18" s="254"/>
      <c r="F18" s="253"/>
      <c r="G18" s="253"/>
      <c r="H18" s="254"/>
      <c r="I18" s="253"/>
      <c r="J18" s="301">
        <f t="shared" si="3"/>
        <v>0</v>
      </c>
      <c r="K18" s="248"/>
      <c r="L18" s="249"/>
      <c r="M18" s="257"/>
      <c r="N18" s="302">
        <f t="shared" si="1"/>
        <v>0</v>
      </c>
      <c r="O18" s="329">
        <f>COUNT($C18:$I18)</f>
        <v>0</v>
      </c>
      <c r="P18" s="251"/>
      <c r="Q18" s="258"/>
      <c r="R18" s="151"/>
      <c r="S18" s="177"/>
      <c r="T18" s="178"/>
      <c r="U18" s="178"/>
      <c r="V18" s="178"/>
      <c r="W18" s="163"/>
      <c r="Z18" s="144" t="s">
        <v>765</v>
      </c>
      <c r="AA18" s="144" t="s">
        <v>766</v>
      </c>
    </row>
    <row r="19" spans="1:27" x14ac:dyDescent="0.25">
      <c r="B19" s="308" t="s">
        <v>712</v>
      </c>
      <c r="C19" s="255"/>
      <c r="D19" s="256"/>
      <c r="E19" s="255"/>
      <c r="F19" s="256"/>
      <c r="G19" s="256"/>
      <c r="H19" s="255"/>
      <c r="I19" s="256"/>
      <c r="J19" s="309">
        <f t="shared" si="3"/>
        <v>0</v>
      </c>
      <c r="K19" s="248"/>
      <c r="L19" s="249"/>
      <c r="M19" s="257"/>
      <c r="N19" s="249"/>
      <c r="O19" s="257"/>
      <c r="P19" s="310">
        <f>SUM($C19:$I19)</f>
        <v>0</v>
      </c>
      <c r="Q19" s="311">
        <f>COUNT($C19:$I19)</f>
        <v>0</v>
      </c>
      <c r="R19" s="151"/>
      <c r="S19" s="175"/>
      <c r="T19" s="178"/>
      <c r="U19" s="178"/>
      <c r="V19" s="178"/>
      <c r="W19" s="163"/>
      <c r="Z19" s="144" t="s">
        <v>767</v>
      </c>
      <c r="AA19" s="144" t="s">
        <v>768</v>
      </c>
    </row>
    <row r="20" spans="1:27" s="153" customFormat="1" x14ac:dyDescent="0.25">
      <c r="B20" s="159"/>
      <c r="C20" s="316">
        <f>IF(I16&lt;&gt;"",IF(EOMONTH(cal01MmmmYyyy,0)=I16,"",I16+1),"")</f>
        <v>26</v>
      </c>
      <c r="D20" s="317">
        <f>IF(C20&lt;&gt;"",IF(EOMONTH(D1,0)=C20,"",C20+1),"")</f>
        <v>27</v>
      </c>
      <c r="E20" s="316">
        <f t="shared" ref="E20:I20" si="11">IF(D20&lt;&gt;"",IF(EOMONTH(E1,0)=D20,"",D20+1),"")</f>
        <v>28</v>
      </c>
      <c r="F20" s="317">
        <f t="shared" si="11"/>
        <v>29</v>
      </c>
      <c r="G20" s="317">
        <f t="shared" si="11"/>
        <v>30</v>
      </c>
      <c r="H20" s="318">
        <f t="shared" si="11"/>
        <v>31</v>
      </c>
      <c r="I20" s="319" t="str">
        <f t="shared" si="11"/>
        <v/>
      </c>
      <c r="K20" s="154"/>
      <c r="L20" s="155"/>
      <c r="M20" s="155"/>
      <c r="N20" s="155"/>
      <c r="O20" s="155"/>
      <c r="P20" s="156"/>
      <c r="Q20" s="155"/>
      <c r="R20" s="151"/>
      <c r="S20" s="175"/>
      <c r="T20" s="176"/>
      <c r="U20" s="178"/>
      <c r="V20" s="178"/>
      <c r="W20" s="163"/>
      <c r="Z20" s="144" t="s">
        <v>769</v>
      </c>
      <c r="AA20" s="144" t="s">
        <v>770</v>
      </c>
    </row>
    <row r="21" spans="1:27" x14ac:dyDescent="0.25">
      <c r="A21" s="153"/>
      <c r="B21" s="295" t="s">
        <v>707</v>
      </c>
      <c r="C21" s="246"/>
      <c r="D21" s="247"/>
      <c r="E21" s="246"/>
      <c r="F21" s="247"/>
      <c r="G21" s="247"/>
      <c r="H21" s="246"/>
      <c r="I21" s="247"/>
      <c r="J21" s="296">
        <f t="shared" si="3"/>
        <v>0</v>
      </c>
      <c r="K21" s="249"/>
      <c r="L21" s="297">
        <f t="shared" si="5"/>
        <v>0</v>
      </c>
      <c r="M21" s="324">
        <f t="shared" si="9"/>
        <v>0</v>
      </c>
      <c r="N21" s="249"/>
      <c r="O21" s="257"/>
      <c r="P21" s="251"/>
      <c r="Q21" s="258"/>
      <c r="R21" s="151"/>
      <c r="S21" s="175"/>
      <c r="T21" s="176"/>
      <c r="U21" s="179"/>
      <c r="V21" s="179"/>
      <c r="W21" s="165"/>
      <c r="Z21" s="144" t="s">
        <v>730</v>
      </c>
      <c r="AA21" s="144" t="s">
        <v>771</v>
      </c>
    </row>
    <row r="22" spans="1:27" x14ac:dyDescent="0.25">
      <c r="A22" s="153"/>
      <c r="B22" s="334" t="s">
        <v>708</v>
      </c>
      <c r="C22" s="259"/>
      <c r="D22" s="260"/>
      <c r="E22" s="259"/>
      <c r="F22" s="254"/>
      <c r="G22" s="260"/>
      <c r="H22" s="261"/>
      <c r="I22" s="261"/>
      <c r="J22" s="301">
        <f t="shared" si="3"/>
        <v>0</v>
      </c>
      <c r="K22" s="249"/>
      <c r="L22" s="249"/>
      <c r="M22" s="257"/>
      <c r="N22" s="302">
        <f t="shared" si="1"/>
        <v>0</v>
      </c>
      <c r="O22" s="329">
        <f>COUNT($C22:$I22)</f>
        <v>0</v>
      </c>
      <c r="P22" s="251"/>
      <c r="Q22" s="258"/>
      <c r="R22" s="151"/>
      <c r="S22" s="177"/>
      <c r="T22" s="178"/>
      <c r="U22" s="180"/>
      <c r="V22" s="180"/>
      <c r="W22" s="166"/>
      <c r="Y22" s="139"/>
      <c r="Z22" s="144" t="s">
        <v>731</v>
      </c>
      <c r="AA22" s="144" t="s">
        <v>772</v>
      </c>
    </row>
    <row r="23" spans="1:27" x14ac:dyDescent="0.25">
      <c r="A23" s="153"/>
      <c r="B23" s="308" t="s">
        <v>712</v>
      </c>
      <c r="C23" s="262"/>
      <c r="D23" s="263"/>
      <c r="E23" s="263"/>
      <c r="F23" s="263"/>
      <c r="G23" s="263"/>
      <c r="H23" s="263"/>
      <c r="I23" s="262"/>
      <c r="J23" s="309">
        <f t="shared" si="3"/>
        <v>0</v>
      </c>
      <c r="K23" s="249"/>
      <c r="L23" s="249"/>
      <c r="M23" s="257"/>
      <c r="N23" s="249"/>
      <c r="O23" s="257"/>
      <c r="P23" s="310">
        <f>SUM($C23:$I23)</f>
        <v>0</v>
      </c>
      <c r="Q23" s="311">
        <f>COUNT($C23:$I23)</f>
        <v>0</v>
      </c>
      <c r="R23" s="151"/>
      <c r="U23" s="181"/>
      <c r="V23" s="181"/>
      <c r="W23" s="170"/>
      <c r="Y23" s="139"/>
      <c r="Z23" s="144" t="s">
        <v>732</v>
      </c>
      <c r="AA23" s="144" t="s">
        <v>773</v>
      </c>
    </row>
    <row r="24" spans="1:27" x14ac:dyDescent="0.25">
      <c r="A24" s="153"/>
      <c r="B24" s="159"/>
      <c r="C24" s="316" t="str">
        <f>IF(I20&lt;&gt;"",IF(EOMONTH(D1,0)=I20,"",I20+1),"")</f>
        <v/>
      </c>
      <c r="D24" s="317" t="str">
        <f>IF(C24&lt;&gt;"",IF(EOMONTH(E1,0)=C24,"",C24+1),"")</f>
        <v/>
      </c>
      <c r="E24" s="316" t="str">
        <f t="shared" ref="E24:I24" si="12">IF(K20&lt;&gt;"",IF(EOMONTH(F1,0)=K20,"",K20+1),"")</f>
        <v/>
      </c>
      <c r="F24" s="317" t="str">
        <f t="shared" si="12"/>
        <v/>
      </c>
      <c r="G24" s="317" t="str">
        <f t="shared" si="12"/>
        <v/>
      </c>
      <c r="H24" s="318" t="str">
        <f t="shared" si="12"/>
        <v/>
      </c>
      <c r="I24" s="319" t="str">
        <f t="shared" si="12"/>
        <v/>
      </c>
      <c r="K24" s="167"/>
      <c r="R24" s="151"/>
      <c r="T24" s="161"/>
      <c r="U24" s="161"/>
      <c r="V24" s="161"/>
      <c r="W24" s="163"/>
      <c r="Y24" s="139"/>
      <c r="Z24" s="144" t="s">
        <v>733</v>
      </c>
      <c r="AA24" s="144" t="s">
        <v>794</v>
      </c>
    </row>
    <row r="25" spans="1:27" x14ac:dyDescent="0.25">
      <c r="B25" s="295" t="s">
        <v>707</v>
      </c>
      <c r="C25" s="246"/>
      <c r="D25" s="247"/>
      <c r="E25" s="246"/>
      <c r="F25" s="247"/>
      <c r="G25" s="247"/>
      <c r="H25" s="246"/>
      <c r="I25" s="247"/>
      <c r="J25" s="296">
        <f t="shared" si="3"/>
        <v>0</v>
      </c>
      <c r="K25" s="264"/>
      <c r="L25" s="297">
        <f>SUM($C25:$I25)</f>
        <v>0</v>
      </c>
      <c r="M25" s="324">
        <f>COUNT(C25:I25)</f>
        <v>0</v>
      </c>
      <c r="N25" s="249"/>
      <c r="O25" s="257"/>
      <c r="P25" s="251"/>
      <c r="Q25" s="258"/>
      <c r="R25" s="151"/>
      <c r="T25" s="161"/>
      <c r="U25" s="161"/>
      <c r="V25" s="161"/>
      <c r="W25" s="163"/>
      <c r="Y25" s="139"/>
      <c r="Z25" s="144" t="s">
        <v>774</v>
      </c>
      <c r="AA25" s="144" t="s">
        <v>775</v>
      </c>
    </row>
    <row r="26" spans="1:27" x14ac:dyDescent="0.25">
      <c r="B26" s="334" t="s">
        <v>708</v>
      </c>
      <c r="C26" s="259"/>
      <c r="D26" s="260"/>
      <c r="E26" s="259"/>
      <c r="F26" s="254"/>
      <c r="G26" s="260"/>
      <c r="H26" s="261"/>
      <c r="I26" s="261"/>
      <c r="J26" s="301">
        <f t="shared" si="3"/>
        <v>0</v>
      </c>
      <c r="K26" s="265"/>
      <c r="L26" s="249"/>
      <c r="M26" s="257"/>
      <c r="N26" s="302">
        <f>SUM($C26:$I26)</f>
        <v>0</v>
      </c>
      <c r="O26" s="329">
        <f>COUNT($C26:$I26)</f>
        <v>0</v>
      </c>
      <c r="P26" s="251"/>
      <c r="Q26" s="258"/>
      <c r="T26" s="161"/>
      <c r="U26" s="161"/>
      <c r="V26" s="161"/>
      <c r="W26" s="163"/>
      <c r="Y26" s="139"/>
      <c r="Z26" s="144" t="s">
        <v>776</v>
      </c>
      <c r="AA26" s="144" t="s">
        <v>777</v>
      </c>
    </row>
    <row r="27" spans="1:27" x14ac:dyDescent="0.25">
      <c r="B27" s="308" t="s">
        <v>712</v>
      </c>
      <c r="C27" s="262"/>
      <c r="D27" s="263"/>
      <c r="E27" s="263"/>
      <c r="F27" s="263"/>
      <c r="G27" s="263"/>
      <c r="H27" s="263"/>
      <c r="I27" s="262"/>
      <c r="J27" s="309">
        <f t="shared" si="3"/>
        <v>0</v>
      </c>
      <c r="K27" s="265"/>
      <c r="L27" s="249"/>
      <c r="M27" s="257"/>
      <c r="N27" s="249"/>
      <c r="O27" s="257"/>
      <c r="P27" s="310">
        <f>SUM($C27:$I27)</f>
        <v>0</v>
      </c>
      <c r="Q27" s="311">
        <f>COUNT($C27:$I27)</f>
        <v>0</v>
      </c>
      <c r="T27" s="161"/>
      <c r="U27" s="161"/>
      <c r="V27" s="161"/>
      <c r="W27" s="163"/>
      <c r="Z27" s="144" t="s">
        <v>778</v>
      </c>
      <c r="AA27" s="144" t="s">
        <v>779</v>
      </c>
    </row>
    <row r="28" spans="1:27" x14ac:dyDescent="0.25">
      <c r="L28" s="297">
        <f>SUM(calSumBzz)</f>
        <v>15</v>
      </c>
      <c r="M28" s="297">
        <f>SUM(calCntBzz)</f>
        <v>2</v>
      </c>
      <c r="N28" s="302">
        <f>SUM(calSumCgt)</f>
        <v>34</v>
      </c>
      <c r="O28" s="302">
        <f>SUM(calCntCgt)</f>
        <v>4</v>
      </c>
      <c r="P28" s="335">
        <f>SUM(calSumTcf)/2</f>
        <v>5</v>
      </c>
      <c r="Q28" s="336">
        <f>SUM(calCntTcf)</f>
        <v>4</v>
      </c>
      <c r="T28" s="161"/>
      <c r="U28" s="161"/>
      <c r="V28" s="161"/>
      <c r="W28" s="163"/>
      <c r="Z28" s="144" t="s">
        <v>734</v>
      </c>
      <c r="AA28" s="144" t="s">
        <v>795</v>
      </c>
    </row>
    <row r="29" spans="1:27" x14ac:dyDescent="0.25">
      <c r="D29" s="164"/>
      <c r="E29" s="164"/>
      <c r="F29" s="164"/>
      <c r="G29" s="164"/>
      <c r="H29" s="164"/>
      <c r="I29" s="164"/>
      <c r="L29" s="361">
        <f t="shared" ref="L29:Q29" si="13">IFERROR(L28/MAX($C20:$I20),0)</f>
        <v>0.4838709677419355</v>
      </c>
      <c r="M29" s="337">
        <f t="shared" si="13"/>
        <v>6.4516129032258063E-2</v>
      </c>
      <c r="N29" s="362">
        <f t="shared" si="13"/>
        <v>1.096774193548387</v>
      </c>
      <c r="O29" s="338">
        <f t="shared" si="13"/>
        <v>0.12903225806451613</v>
      </c>
      <c r="P29" s="363">
        <f t="shared" si="13"/>
        <v>0.16129032258064516</v>
      </c>
      <c r="Q29" s="339">
        <f t="shared" si="13"/>
        <v>0.12903225806451613</v>
      </c>
      <c r="T29" s="161"/>
      <c r="U29" s="161"/>
      <c r="V29" s="161"/>
      <c r="W29" s="163"/>
      <c r="Z29" s="144" t="s">
        <v>780</v>
      </c>
      <c r="AA29" s="144" t="s">
        <v>781</v>
      </c>
    </row>
    <row r="30" spans="1:27" x14ac:dyDescent="0.25">
      <c r="L30" s="360"/>
      <c r="N30" s="360"/>
      <c r="P30" s="360"/>
      <c r="T30" s="161"/>
      <c r="U30" s="161"/>
      <c r="V30" s="161"/>
      <c r="W30" s="163"/>
      <c r="Z30" s="144" t="s">
        <v>782</v>
      </c>
      <c r="AA30" s="144" t="s">
        <v>783</v>
      </c>
    </row>
    <row r="31" spans="1:27" x14ac:dyDescent="0.25">
      <c r="Z31" s="144" t="s">
        <v>784</v>
      </c>
      <c r="AA31" s="144" t="s">
        <v>785</v>
      </c>
    </row>
    <row r="32" spans="1:27" x14ac:dyDescent="0.25">
      <c r="Z32" s="144" t="s">
        <v>735</v>
      </c>
      <c r="AA32" s="144" t="s">
        <v>796</v>
      </c>
    </row>
    <row r="33" spans="26:27" x14ac:dyDescent="0.25">
      <c r="Z33" s="144" t="s">
        <v>786</v>
      </c>
      <c r="AA33" s="144" t="s">
        <v>787</v>
      </c>
    </row>
    <row r="34" spans="26:27" x14ac:dyDescent="0.25">
      <c r="Z34" s="144" t="s">
        <v>788</v>
      </c>
      <c r="AA34" s="144" t="s">
        <v>789</v>
      </c>
    </row>
    <row r="35" spans="26:27" x14ac:dyDescent="0.25">
      <c r="Z35" s="144" t="s">
        <v>790</v>
      </c>
      <c r="AA35" s="144" t="s">
        <v>791</v>
      </c>
    </row>
  </sheetData>
  <sheetProtection formatCells="0" formatColumns="0" formatRows="0" insertColumns="0" insertRows="0" insertHyperlinks="0" deleteColumns="0" deleteRows="0" sort="0" autoFilter="0" pivotTables="0"/>
  <mergeCells count="1">
    <mergeCell ref="C2:D2"/>
  </mergeCells>
  <conditionalFormatting sqref="M29 O29 Q29">
    <cfRule type="cellIs" dxfId="80" priority="57" operator="greaterThanOrEqual">
      <formula>75%</formula>
    </cfRule>
    <cfRule type="cellIs" dxfId="79" priority="59" operator="greaterThanOrEqual">
      <formula>50%</formula>
    </cfRule>
    <cfRule type="cellIs" dxfId="78" priority="60" operator="greaterThanOrEqual">
      <formula>25%</formula>
    </cfRule>
    <cfRule type="cellIs" dxfId="77" priority="61" operator="greaterThanOrEqual">
      <formula>15%</formula>
    </cfRule>
  </conditionalFormatting>
  <conditionalFormatting sqref="M28 O28 Q28">
    <cfRule type="cellIs" dxfId="76" priority="53" operator="greaterThanOrEqual">
      <formula>25</formula>
    </cfRule>
    <cfRule type="cellIs" dxfId="75" priority="55" operator="greaterThanOrEqual">
      <formula>15</formula>
    </cfRule>
    <cfRule type="cellIs" dxfId="74" priority="56" operator="greaterThanOrEqual">
      <formula>5</formula>
    </cfRule>
  </conditionalFormatting>
  <conditionalFormatting sqref="L28">
    <cfRule type="cellIs" dxfId="73" priority="37" operator="greaterThanOrEqual">
      <formula>9</formula>
    </cfRule>
    <cfRule type="cellIs" dxfId="72" priority="43" operator="greaterThanOrEqual">
      <formula>6</formula>
    </cfRule>
    <cfRule type="cellIs" dxfId="71" priority="44" operator="greaterThanOrEqual">
      <formula>3</formula>
    </cfRule>
  </conditionalFormatting>
  <conditionalFormatting sqref="N28">
    <cfRule type="cellIs" dxfId="70" priority="45" operator="greaterThanOrEqual">
      <formula>20</formula>
    </cfRule>
    <cfRule type="cellIs" dxfId="69" priority="47" operator="greaterThanOrEqual">
      <formula>12</formula>
    </cfRule>
    <cfRule type="cellIs" dxfId="68" priority="48" operator="greaterThanOrEqual">
      <formula>6</formula>
    </cfRule>
  </conditionalFormatting>
  <conditionalFormatting sqref="P28">
    <cfRule type="cellIs" dxfId="67" priority="49" operator="greaterThanOrEqual">
      <formula>140</formula>
    </cfRule>
    <cfRule type="cellIs" dxfId="66" priority="51" operator="greaterThanOrEqual">
      <formula>95</formula>
    </cfRule>
    <cfRule type="cellIs" dxfId="65" priority="52" operator="greaterThanOrEqual">
      <formula>75</formula>
    </cfRule>
  </conditionalFormatting>
  <conditionalFormatting sqref="M5:M27 O5:O27 Q5:Q27">
    <cfRule type="cellIs" dxfId="64" priority="32" operator="greaterThanOrEqual">
      <formula>6</formula>
    </cfRule>
    <cfRule type="cellIs" dxfId="63" priority="33" operator="greaterThanOrEqual">
      <formula>4</formula>
    </cfRule>
    <cfRule type="cellIs" dxfId="62" priority="35" operator="greaterThanOrEqual">
      <formula>2</formula>
    </cfRule>
  </conditionalFormatting>
  <conditionalFormatting sqref="C7:I7 C11:I11 C15:I15 C19:I19 C23:I23 C27:I27">
    <cfRule type="expression" dxfId="61" priority="9">
      <formula>C7&gt;=calDddTcfRed</formula>
    </cfRule>
    <cfRule type="expression" dxfId="60" priority="10">
      <formula>C7&gt;=calDddTcfYlw</formula>
    </cfRule>
    <cfRule type="expression" dxfId="59" priority="15">
      <formula>C7&gt;=calDddTcfGrn</formula>
    </cfRule>
    <cfRule type="expression" dxfId="58" priority="16">
      <formula>C7 &gt;= calDddTcfBlu</formula>
    </cfRule>
  </conditionalFormatting>
  <conditionalFormatting sqref="J7:P7 J11:P11 J15:P15 J19:P19 J23:P23 J27:P27">
    <cfRule type="expression" dxfId="57" priority="27">
      <formula>J7 &gt;= calSumTcfRed</formula>
    </cfRule>
    <cfRule type="expression" dxfId="56" priority="28">
      <formula>J7 &gt;= calSumTcfYlw</formula>
    </cfRule>
    <cfRule type="expression" dxfId="55" priority="29">
      <formula>J7 &gt;= calSumTcfGrn</formula>
    </cfRule>
    <cfRule type="expression" dxfId="54" priority="31">
      <formula>J7 &gt;= calSumTcfBlu</formula>
    </cfRule>
  </conditionalFormatting>
  <conditionalFormatting sqref="C5:I5 C9:I9 C13:I13 C17:I17 C21:I21 C25:I25">
    <cfRule type="expression" dxfId="53" priority="1">
      <formula>C5 &gt;= calDddBzzRed</formula>
    </cfRule>
    <cfRule type="expression" dxfId="52" priority="2">
      <formula>C5 &gt;= calDddBzzYlw</formula>
    </cfRule>
    <cfRule type="expression" dxfId="51" priority="3">
      <formula>C5 &gt;= calDddBzzGrn</formula>
    </cfRule>
    <cfRule type="expression" dxfId="50" priority="4">
      <formula>C5 &gt;= calDddBzzBlu</formula>
    </cfRule>
  </conditionalFormatting>
  <conditionalFormatting sqref="J6:N6 J10:N10 J14:N14 J18:N18 J22:N22 J26:N26">
    <cfRule type="expression" dxfId="49" priority="22">
      <formula>J6 &gt;= calSumCgtRed</formula>
    </cfRule>
    <cfRule type="expression" dxfId="48" priority="24">
      <formula>J6 &gt;= calSumCgtYlw</formula>
    </cfRule>
    <cfRule type="expression" dxfId="47" priority="25">
      <formula>J6 &gt;= calSumCgtGrn</formula>
    </cfRule>
    <cfRule type="expression" dxfId="46" priority="26">
      <formula>J6 &gt;= calSumCgtBlu</formula>
    </cfRule>
  </conditionalFormatting>
  <conditionalFormatting sqref="J5:L5 J9:L9 J13:L13 J17:L17 J21:L21 J25:L25">
    <cfRule type="expression" dxfId="45" priority="17">
      <formula>J5 &gt;= calSumBzzRed</formula>
    </cfRule>
    <cfRule type="expression" dxfId="44" priority="18">
      <formula>J5 &gt;= calSumBzzYlw</formula>
    </cfRule>
    <cfRule type="expression" dxfId="43" priority="20">
      <formula>J5 &gt;= calSumBzzGrn</formula>
    </cfRule>
    <cfRule type="expression" dxfId="42" priority="21">
      <formula>J5 &gt;= calSumBzzBlu</formula>
    </cfRule>
  </conditionalFormatting>
  <conditionalFormatting sqref="C6:I6 C10:I10 C14:I14 C18:I18 C22:I22 C26:I26">
    <cfRule type="expression" dxfId="41" priority="5">
      <formula>C6&gt;=calDddCgtRed</formula>
    </cfRule>
    <cfRule type="expression" dxfId="40" priority="6">
      <formula>C6&gt;=calDddCgtYlw</formula>
    </cfRule>
    <cfRule type="expression" dxfId="39" priority="7">
      <formula>C6 &gt;= calDddCgtGrn</formula>
    </cfRule>
    <cfRule type="expression" dxfId="38" priority="8">
      <formula>C6 &gt;= calDddCgtBlu</formula>
    </cfRule>
  </conditionalFormatting>
  <dataValidations count="2">
    <dataValidation type="list" allowBlank="1" showInputMessage="1" showErrorMessage="1" sqref="C2">
      <formula1>cal01MmmList</formula1>
    </dataValidation>
    <dataValidation type="list" allowBlank="1" showInputMessage="1" showErrorMessage="1" sqref="E2">
      <formula1>cal01YyyyList</formula1>
    </dataValidation>
  </dataValidations>
  <pageMargins left="0.7" right="0.7" top="0.75" bottom="0.75" header="0.3" footer="0.3"/>
  <pageSetup paperSize="9" orientation="portrait" r:id="rId1"/>
  <drawing r:id="rId2"/>
  <picture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3" id="{E06A2D70-33C6-4863-93F2-F8BBC51A20E1}">
            <x14:iconSet iconSet="5Boxes" custom="1">
              <x14:cfvo type="percent">
                <xm:f>0</xm:f>
              </x14:cfvo>
              <x14:cfvo type="num">
                <xm:f>0.15</xm:f>
              </x14:cfvo>
              <x14:cfvo type="num">
                <xm:f>0.25</xm:f>
              </x14:cfvo>
              <x14:cfvo type="num">
                <xm:f>0.5</xm:f>
              </x14:cfvo>
              <x14:cfvo type="num">
                <xm:f>0.75</xm:f>
              </x14:cfvo>
              <x14:cfIcon iconSet="3Stars" iconId="0"/>
              <x14:cfIcon iconSet="5Boxes" iconId="4"/>
              <x14:cfIcon iconSet="3TrafficLights1" iconId="2"/>
              <x14:cfIcon iconSet="3Signs" iconId="1"/>
              <x14:cfIcon iconSet="3Signs" iconId="0"/>
            </x14:iconSet>
          </x14:cfRule>
          <xm:sqref>M29 O29 Q29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-0.249977111117893"/>
  </sheetPr>
  <dimension ref="A1:U42"/>
  <sheetViews>
    <sheetView showGridLines="0" showRowColHeaders="0" workbookViewId="0">
      <selection activeCell="M10" sqref="M10"/>
    </sheetView>
  </sheetViews>
  <sheetFormatPr defaultRowHeight="15" outlineLevelCol="1" x14ac:dyDescent="0.25"/>
  <cols>
    <col min="1" max="1" width="8" style="6" bestFit="1" customWidth="1"/>
    <col min="2" max="2" width="10" style="11" customWidth="1" outlineLevel="1"/>
    <col min="3" max="9" width="10" style="6" customWidth="1" outlineLevel="1"/>
    <col min="10" max="10" width="3.5703125" style="6" customWidth="1" outlineLevel="1"/>
    <col min="11" max="11" width="3.5703125" style="6" customWidth="1"/>
    <col min="12" max="12" width="10" style="11" customWidth="1" outlineLevel="1"/>
    <col min="13" max="19" width="10" style="6" customWidth="1" outlineLevel="1"/>
    <col min="20" max="20" width="3.5703125" style="6" customWidth="1" outlineLevel="1"/>
    <col min="21" max="21" width="4.42578125" style="6" bestFit="1" customWidth="1"/>
    <col min="22" max="16384" width="9.140625" style="6"/>
  </cols>
  <sheetData>
    <row r="1" spans="2:21" s="10" customFormat="1" x14ac:dyDescent="0.25">
      <c r="B1" s="16" t="s">
        <v>89</v>
      </c>
      <c r="C1" s="17"/>
      <c r="D1" s="17"/>
      <c r="E1" s="17"/>
      <c r="F1" s="17"/>
      <c r="G1" s="17"/>
      <c r="H1" s="17"/>
      <c r="I1" s="17"/>
      <c r="J1" s="17"/>
      <c r="L1" s="16" t="s">
        <v>90</v>
      </c>
      <c r="M1" s="17"/>
      <c r="N1" s="17"/>
      <c r="O1" s="17"/>
      <c r="P1" s="17"/>
      <c r="Q1" s="17"/>
      <c r="R1" s="17"/>
      <c r="S1" s="17"/>
      <c r="T1" s="17"/>
      <c r="U1" s="17"/>
    </row>
    <row r="2" spans="2:21" s="5" customFormat="1" x14ac:dyDescent="0.25">
      <c r="B2" s="18"/>
      <c r="C2" s="18" t="s">
        <v>58</v>
      </c>
      <c r="D2" s="18" t="s">
        <v>59</v>
      </c>
      <c r="E2" s="18" t="s">
        <v>169</v>
      </c>
      <c r="F2" s="18" t="s">
        <v>170</v>
      </c>
      <c r="G2" s="18" t="s">
        <v>171</v>
      </c>
      <c r="H2" s="18" t="s">
        <v>35</v>
      </c>
      <c r="I2" s="18" t="s">
        <v>36</v>
      </c>
      <c r="J2" s="18"/>
      <c r="L2" s="18"/>
      <c r="M2" s="18" t="s">
        <v>58</v>
      </c>
      <c r="N2" s="18" t="s">
        <v>59</v>
      </c>
      <c r="O2" s="18" t="s">
        <v>60</v>
      </c>
      <c r="P2" s="18" t="s">
        <v>34</v>
      </c>
      <c r="Q2" s="18" t="s">
        <v>33</v>
      </c>
      <c r="R2" s="18" t="s">
        <v>35</v>
      </c>
      <c r="S2" s="18" t="s">
        <v>36</v>
      </c>
      <c r="T2" s="18"/>
      <c r="U2" s="18"/>
    </row>
    <row r="3" spans="2:21" ht="22.5" customHeight="1" x14ac:dyDescent="0.25">
      <c r="B3" s="19">
        <v>0.25</v>
      </c>
      <c r="C3" s="20"/>
      <c r="D3" s="20"/>
      <c r="E3" s="20" t="s">
        <v>92</v>
      </c>
      <c r="F3" s="20"/>
      <c r="G3" s="20"/>
      <c r="H3" s="20"/>
      <c r="I3" s="20"/>
      <c r="J3" s="20"/>
      <c r="L3" s="19">
        <v>0.25</v>
      </c>
      <c r="M3" s="20"/>
      <c r="N3" s="20"/>
      <c r="O3" s="22"/>
      <c r="P3" s="20"/>
      <c r="Q3" s="20"/>
      <c r="R3" s="20"/>
      <c r="S3" s="20"/>
      <c r="T3" s="20"/>
      <c r="U3" s="22"/>
    </row>
    <row r="4" spans="2:21" ht="22.5" customHeight="1" x14ac:dyDescent="0.25">
      <c r="B4" s="19">
        <v>0.27083333333333331</v>
      </c>
      <c r="C4" s="20" t="s">
        <v>91</v>
      </c>
      <c r="D4" s="20" t="s">
        <v>91</v>
      </c>
      <c r="E4" s="20"/>
      <c r="F4" s="20" t="s">
        <v>91</v>
      </c>
      <c r="G4" s="20" t="s">
        <v>91</v>
      </c>
      <c r="H4" s="20"/>
      <c r="I4" s="20"/>
      <c r="J4" s="20"/>
      <c r="L4" s="19">
        <v>0.27083333333333331</v>
      </c>
      <c r="M4" s="22"/>
      <c r="N4" s="22"/>
      <c r="O4" s="20"/>
      <c r="P4" s="22"/>
      <c r="Q4" s="22"/>
      <c r="R4" s="20"/>
      <c r="S4" s="20"/>
      <c r="T4" s="20"/>
      <c r="U4" s="22"/>
    </row>
    <row r="5" spans="2:21" ht="22.5" customHeight="1" x14ac:dyDescent="0.25">
      <c r="B5" s="19">
        <v>0.29166666666666669</v>
      </c>
      <c r="C5" s="20" t="s">
        <v>93</v>
      </c>
      <c r="D5" s="20"/>
      <c r="E5" s="20" t="s">
        <v>93</v>
      </c>
      <c r="F5" s="20"/>
      <c r="G5" s="20"/>
      <c r="H5" s="20"/>
      <c r="I5" s="20"/>
      <c r="J5" s="20"/>
      <c r="L5" s="19">
        <v>0.29166666666666669</v>
      </c>
      <c r="M5" s="22"/>
      <c r="N5" s="20"/>
      <c r="O5" s="22"/>
      <c r="P5" s="20"/>
      <c r="Q5" s="20"/>
      <c r="R5" s="20"/>
      <c r="S5" s="20"/>
      <c r="T5" s="20"/>
      <c r="U5" s="22"/>
    </row>
    <row r="6" spans="2:21" ht="22.5" customHeight="1" x14ac:dyDescent="0.25">
      <c r="B6" s="19">
        <v>0.3125</v>
      </c>
      <c r="C6" s="20"/>
      <c r="D6" s="21"/>
      <c r="E6" s="20"/>
      <c r="F6" s="20"/>
      <c r="G6" s="20"/>
      <c r="H6" s="20" t="s">
        <v>91</v>
      </c>
      <c r="I6" s="20" t="s">
        <v>91</v>
      </c>
      <c r="J6" s="20"/>
      <c r="L6" s="19">
        <v>0.3125</v>
      </c>
      <c r="M6" s="20"/>
      <c r="N6" s="20"/>
      <c r="O6" s="20"/>
      <c r="P6" s="20"/>
      <c r="Q6" s="20"/>
      <c r="R6" s="22"/>
      <c r="S6" s="22"/>
      <c r="T6" s="20"/>
      <c r="U6" s="22"/>
    </row>
    <row r="7" spans="2:21" ht="22.5" customHeight="1" x14ac:dyDescent="0.25">
      <c r="B7" s="19">
        <v>0.35416666666666702</v>
      </c>
      <c r="C7" s="20"/>
      <c r="D7" s="20"/>
      <c r="E7" s="20"/>
      <c r="F7" s="20"/>
      <c r="G7" s="20"/>
      <c r="H7" s="20"/>
      <c r="I7" s="20"/>
      <c r="J7" s="20"/>
      <c r="L7" s="19">
        <v>0.35416666666666702</v>
      </c>
      <c r="M7" s="20"/>
      <c r="N7" s="20"/>
      <c r="O7" s="20"/>
      <c r="P7" s="20"/>
      <c r="Q7" s="20"/>
      <c r="R7" s="20"/>
      <c r="S7" s="20"/>
      <c r="T7" s="20"/>
      <c r="U7" s="22"/>
    </row>
    <row r="8" spans="2:21" ht="22.5" customHeight="1" x14ac:dyDescent="0.25">
      <c r="B8" s="19">
        <v>0.375</v>
      </c>
      <c r="C8" s="20"/>
      <c r="D8" s="20"/>
      <c r="E8" s="21"/>
      <c r="F8" s="20"/>
      <c r="G8" s="20"/>
      <c r="H8" s="20" t="s">
        <v>92</v>
      </c>
      <c r="I8" s="20"/>
      <c r="J8" s="20"/>
      <c r="L8" s="19">
        <v>0.375</v>
      </c>
      <c r="M8" s="20"/>
      <c r="N8" s="20"/>
      <c r="O8" s="20"/>
      <c r="P8" s="20"/>
      <c r="Q8" s="20"/>
      <c r="R8" s="22"/>
      <c r="S8" s="20"/>
      <c r="T8" s="20"/>
      <c r="U8" s="22"/>
    </row>
    <row r="9" spans="2:21" ht="22.5" customHeight="1" x14ac:dyDescent="0.25">
      <c r="B9" s="19">
        <v>0.39583333333333298</v>
      </c>
      <c r="C9" s="20"/>
      <c r="D9" s="20"/>
      <c r="E9" s="20"/>
      <c r="F9" s="20"/>
      <c r="G9" s="20"/>
      <c r="H9" s="20"/>
      <c r="I9" s="20"/>
      <c r="J9" s="20"/>
      <c r="L9" s="19">
        <v>0.39583333333333298</v>
      </c>
      <c r="M9" s="20"/>
      <c r="N9" s="20"/>
      <c r="O9" s="20"/>
      <c r="P9" s="20"/>
      <c r="Q9" s="20"/>
      <c r="R9" s="22"/>
      <c r="S9" s="20"/>
      <c r="T9" s="20"/>
      <c r="U9" s="22"/>
    </row>
    <row r="10" spans="2:21" ht="22.5" customHeight="1" x14ac:dyDescent="0.25">
      <c r="B10" s="19">
        <v>0.4375</v>
      </c>
      <c r="C10" s="20"/>
      <c r="D10" s="20"/>
      <c r="E10" s="20"/>
      <c r="F10" s="20"/>
      <c r="G10" s="20"/>
      <c r="H10" s="20"/>
      <c r="I10" s="20" t="s">
        <v>94</v>
      </c>
      <c r="J10" s="20"/>
      <c r="L10" s="19">
        <v>0.4375</v>
      </c>
      <c r="M10" s="20"/>
      <c r="N10" s="20"/>
      <c r="O10" s="20"/>
      <c r="P10" s="20"/>
      <c r="Q10" s="20"/>
      <c r="R10" s="22"/>
      <c r="S10" s="22"/>
      <c r="T10" s="20"/>
      <c r="U10" s="22"/>
    </row>
    <row r="11" spans="2:21" ht="22.5" customHeight="1" x14ac:dyDescent="0.25">
      <c r="B11" s="19">
        <v>0.47916666666666702</v>
      </c>
      <c r="C11" s="20"/>
      <c r="D11" s="20"/>
      <c r="E11" s="21"/>
      <c r="F11" s="20"/>
      <c r="G11" s="20"/>
      <c r="H11" s="20"/>
      <c r="I11" s="20"/>
      <c r="J11" s="20"/>
      <c r="L11" s="19">
        <v>0.47916666666666702</v>
      </c>
      <c r="M11" s="20"/>
      <c r="N11" s="20"/>
      <c r="O11" s="20"/>
      <c r="P11" s="20"/>
      <c r="Q11" s="20"/>
      <c r="R11" s="20"/>
      <c r="S11" s="22"/>
      <c r="T11" s="20"/>
      <c r="U11" s="22"/>
    </row>
    <row r="12" spans="2:21" ht="22.5" hidden="1" customHeight="1" x14ac:dyDescent="0.25">
      <c r="B12" s="19">
        <v>0.52083333333333304</v>
      </c>
      <c r="C12" s="20"/>
      <c r="D12" s="20"/>
      <c r="E12" s="20"/>
      <c r="F12" s="20"/>
      <c r="G12" s="20"/>
      <c r="H12" s="20"/>
      <c r="I12" s="20"/>
      <c r="J12" s="20"/>
      <c r="L12" s="19">
        <v>0.52083333333333304</v>
      </c>
      <c r="M12" s="20"/>
      <c r="N12" s="20"/>
      <c r="O12" s="20"/>
      <c r="P12" s="20"/>
      <c r="Q12" s="20"/>
      <c r="R12" s="20"/>
      <c r="S12" s="20"/>
      <c r="T12" s="20"/>
      <c r="U12" s="20"/>
    </row>
    <row r="13" spans="2:21" ht="22.5" hidden="1" customHeight="1" x14ac:dyDescent="0.25">
      <c r="B13" s="19">
        <v>0.5625</v>
      </c>
      <c r="C13" s="20"/>
      <c r="D13" s="20"/>
      <c r="E13" s="20"/>
      <c r="F13" s="20"/>
      <c r="G13" s="20"/>
      <c r="H13" s="20"/>
      <c r="I13" s="20"/>
      <c r="J13" s="20"/>
      <c r="L13" s="19">
        <v>0.5625</v>
      </c>
      <c r="M13" s="20"/>
      <c r="N13" s="20"/>
      <c r="O13" s="20"/>
      <c r="P13" s="20"/>
      <c r="Q13" s="20"/>
      <c r="R13" s="20"/>
      <c r="S13" s="20"/>
      <c r="T13" s="20"/>
      <c r="U13" s="20"/>
    </row>
    <row r="14" spans="2:21" ht="22.5" hidden="1" customHeight="1" x14ac:dyDescent="0.25">
      <c r="B14" s="19">
        <v>0.60416666666666696</v>
      </c>
      <c r="C14" s="20"/>
      <c r="D14" s="20"/>
      <c r="E14" s="20"/>
      <c r="F14" s="20"/>
      <c r="G14" s="20"/>
      <c r="H14" s="20"/>
      <c r="I14" s="20" t="s">
        <v>100</v>
      </c>
      <c r="J14" s="20"/>
      <c r="L14" s="19">
        <v>0.60416666666666696</v>
      </c>
      <c r="M14" s="20"/>
      <c r="N14" s="20"/>
      <c r="O14" s="20"/>
      <c r="P14" s="20"/>
      <c r="Q14" s="20"/>
      <c r="R14" s="20"/>
      <c r="S14" s="22"/>
      <c r="T14" s="20"/>
      <c r="U14" s="20"/>
    </row>
    <row r="15" spans="2:21" ht="22.5" hidden="1" customHeight="1" x14ac:dyDescent="0.25">
      <c r="B15" s="19">
        <v>0.64583333333333304</v>
      </c>
      <c r="C15" s="20"/>
      <c r="D15" s="20"/>
      <c r="E15" s="20"/>
      <c r="F15" s="20"/>
      <c r="G15" s="20"/>
      <c r="H15" s="20"/>
      <c r="I15" s="20"/>
      <c r="J15" s="20"/>
      <c r="L15" s="19">
        <v>0.64583333333333304</v>
      </c>
      <c r="M15" s="20"/>
      <c r="N15" s="20"/>
      <c r="O15" s="20"/>
      <c r="P15" s="20"/>
      <c r="Q15" s="20"/>
      <c r="R15" s="20"/>
      <c r="S15" s="20"/>
      <c r="T15" s="20"/>
      <c r="U15" s="20"/>
    </row>
    <row r="16" spans="2:21" ht="22.5" hidden="1" customHeight="1" x14ac:dyDescent="0.25">
      <c r="B16" s="19">
        <v>0.6875</v>
      </c>
      <c r="C16" s="20"/>
      <c r="D16" s="20"/>
      <c r="E16" s="20"/>
      <c r="F16" s="20"/>
      <c r="G16" s="20"/>
      <c r="H16" s="20"/>
      <c r="I16" s="20"/>
      <c r="J16" s="20"/>
      <c r="L16" s="19">
        <v>0.6875</v>
      </c>
      <c r="M16" s="20"/>
      <c r="N16" s="20"/>
      <c r="O16" s="20"/>
      <c r="P16" s="20"/>
      <c r="Q16" s="20"/>
      <c r="R16" s="20"/>
      <c r="S16" s="20"/>
      <c r="T16" s="20"/>
      <c r="U16" s="20"/>
    </row>
    <row r="17" spans="1:21" ht="22.5" hidden="1" customHeight="1" x14ac:dyDescent="0.25">
      <c r="B17" s="19">
        <v>0.72916666666666696</v>
      </c>
      <c r="C17" s="20"/>
      <c r="D17" s="20"/>
      <c r="E17" s="20"/>
      <c r="F17" s="20"/>
      <c r="G17" s="20"/>
      <c r="H17" s="20"/>
      <c r="I17" s="20"/>
      <c r="J17" s="20"/>
      <c r="L17" s="19">
        <v>0.72916666666666696</v>
      </c>
      <c r="M17" s="20"/>
      <c r="N17" s="20"/>
      <c r="O17" s="20"/>
      <c r="P17" s="20"/>
      <c r="Q17" s="20"/>
      <c r="R17" s="20"/>
      <c r="S17" s="20"/>
      <c r="T17" s="20"/>
      <c r="U17" s="20"/>
    </row>
    <row r="18" spans="1:21" ht="22.5" x14ac:dyDescent="0.25">
      <c r="B18" s="19">
        <v>0.75</v>
      </c>
      <c r="C18" s="22" t="s">
        <v>114</v>
      </c>
      <c r="D18" s="22" t="s">
        <v>87</v>
      </c>
      <c r="E18" s="23" t="s">
        <v>117</v>
      </c>
      <c r="F18" s="20"/>
      <c r="G18" s="20"/>
      <c r="H18" s="20"/>
      <c r="I18" s="20"/>
      <c r="J18" s="20"/>
      <c r="L18" s="19">
        <v>0.75</v>
      </c>
      <c r="M18" s="22"/>
      <c r="N18" s="22"/>
      <c r="O18" s="22"/>
      <c r="P18" s="20"/>
      <c r="Q18" s="20"/>
      <c r="R18" s="20"/>
      <c r="S18" s="20"/>
      <c r="T18" s="20"/>
      <c r="U18" s="22"/>
    </row>
    <row r="19" spans="1:21" ht="22.5" customHeight="1" x14ac:dyDescent="0.25">
      <c r="B19" s="19">
        <v>0.77083333333333304</v>
      </c>
      <c r="C19" s="22" t="s">
        <v>115</v>
      </c>
      <c r="D19" s="22" t="s">
        <v>101</v>
      </c>
      <c r="E19" s="20" t="s">
        <v>88</v>
      </c>
      <c r="F19" s="20" t="s">
        <v>95</v>
      </c>
      <c r="G19" s="20"/>
      <c r="H19" s="20"/>
      <c r="I19" s="20"/>
      <c r="J19" s="20"/>
      <c r="L19" s="19">
        <v>0.77083333333333304</v>
      </c>
      <c r="M19" s="22"/>
      <c r="N19" s="22"/>
      <c r="O19" s="22"/>
      <c r="P19" s="22"/>
      <c r="Q19" s="20"/>
      <c r="R19" s="20"/>
      <c r="S19" s="20"/>
      <c r="T19" s="20"/>
      <c r="U19" s="22"/>
    </row>
    <row r="20" spans="1:21" ht="22.5" customHeight="1" x14ac:dyDescent="0.25">
      <c r="B20" s="19">
        <v>0.79166666666666663</v>
      </c>
      <c r="C20" s="22" t="s">
        <v>99</v>
      </c>
      <c r="D20" s="20" t="s">
        <v>154</v>
      </c>
      <c r="E20" s="20" t="s">
        <v>96</v>
      </c>
      <c r="F20" s="20"/>
      <c r="G20" s="20"/>
      <c r="H20" s="20"/>
      <c r="I20" s="20"/>
      <c r="J20" s="20"/>
      <c r="L20" s="19">
        <v>0.79166666666666663</v>
      </c>
      <c r="M20" s="22"/>
      <c r="N20" s="22"/>
      <c r="O20" s="20"/>
      <c r="P20" s="20"/>
      <c r="Q20" s="20"/>
      <c r="R20" s="20"/>
      <c r="S20" s="20"/>
      <c r="T20" s="20"/>
      <c r="U20" s="22"/>
    </row>
    <row r="21" spans="1:21" ht="22.5" customHeight="1" x14ac:dyDescent="0.25">
      <c r="B21" s="19">
        <v>0.8125</v>
      </c>
      <c r="C21" s="20" t="s">
        <v>95</v>
      </c>
      <c r="D21" s="22" t="s">
        <v>153</v>
      </c>
      <c r="E21" s="20"/>
      <c r="F21" s="20" t="s">
        <v>97</v>
      </c>
      <c r="G21" s="20"/>
      <c r="H21" s="20"/>
      <c r="I21" s="20"/>
      <c r="J21" s="20"/>
      <c r="L21" s="19">
        <v>0.8125</v>
      </c>
      <c r="M21" s="22"/>
      <c r="N21" s="22"/>
      <c r="O21" s="20"/>
      <c r="P21" s="22"/>
      <c r="Q21" s="20"/>
      <c r="R21" s="20"/>
      <c r="S21" s="20"/>
      <c r="T21" s="20"/>
      <c r="U21" s="20"/>
    </row>
    <row r="22" spans="1:21" ht="22.5" customHeight="1" x14ac:dyDescent="0.25">
      <c r="B22" s="19">
        <v>0.83333333333333337</v>
      </c>
      <c r="C22" s="20"/>
      <c r="D22" s="22" t="s">
        <v>116</v>
      </c>
      <c r="E22" s="20" t="s">
        <v>91</v>
      </c>
      <c r="F22" s="20"/>
      <c r="G22" s="20"/>
      <c r="H22" s="20"/>
      <c r="I22" s="20"/>
      <c r="J22" s="20"/>
      <c r="L22" s="19">
        <v>0.83333333333333337</v>
      </c>
      <c r="M22" s="22"/>
      <c r="N22" s="22"/>
      <c r="O22" s="20"/>
      <c r="P22" s="20"/>
      <c r="Q22" s="20"/>
      <c r="R22" s="20"/>
      <c r="S22" s="20"/>
      <c r="T22" s="20"/>
      <c r="U22" s="20"/>
    </row>
    <row r="23" spans="1:21" ht="22.5" customHeight="1" x14ac:dyDescent="0.25">
      <c r="B23" s="19">
        <v>0.85416666666666696</v>
      </c>
      <c r="C23" s="20" t="s">
        <v>98</v>
      </c>
      <c r="D23" s="20" t="s">
        <v>100</v>
      </c>
      <c r="E23" s="20"/>
      <c r="F23" s="20" t="s">
        <v>98</v>
      </c>
      <c r="G23" s="20"/>
      <c r="H23" s="20"/>
      <c r="I23" s="20"/>
      <c r="J23" s="20"/>
      <c r="L23" s="19">
        <v>0.85416666666666696</v>
      </c>
      <c r="M23" s="22"/>
      <c r="N23" s="20"/>
      <c r="O23" s="20"/>
      <c r="P23" s="22"/>
      <c r="Q23" s="20"/>
      <c r="R23" s="20"/>
      <c r="S23" s="20"/>
      <c r="T23" s="20"/>
      <c r="U23" s="20"/>
    </row>
    <row r="24" spans="1:21" s="8" customFormat="1" x14ac:dyDescent="0.25">
      <c r="A24" s="7"/>
      <c r="B24" s="24"/>
      <c r="C24" s="25">
        <f>COUNTA(C3:C12)</f>
        <v>2</v>
      </c>
      <c r="D24" s="25">
        <f t="shared" ref="D24:I24" si="0">COUNTA(D3:D12)</f>
        <v>1</v>
      </c>
      <c r="E24" s="25">
        <f t="shared" si="0"/>
        <v>2</v>
      </c>
      <c r="F24" s="25">
        <f t="shared" si="0"/>
        <v>1</v>
      </c>
      <c r="G24" s="25">
        <f t="shared" si="0"/>
        <v>1</v>
      </c>
      <c r="H24" s="25">
        <f t="shared" si="0"/>
        <v>2</v>
      </c>
      <c r="I24" s="25">
        <f t="shared" si="0"/>
        <v>2</v>
      </c>
      <c r="J24" s="24">
        <f>SUM(C24:I24)</f>
        <v>11</v>
      </c>
      <c r="K24" s="7"/>
      <c r="L24" s="24"/>
      <c r="M24" s="25">
        <f>COUNTA(M3:M12)</f>
        <v>0</v>
      </c>
      <c r="N24" s="25">
        <f t="shared" ref="N24:S24" si="1">COUNTA(N3:N12)</f>
        <v>0</v>
      </c>
      <c r="O24" s="25">
        <f t="shared" si="1"/>
        <v>0</v>
      </c>
      <c r="P24" s="25">
        <f t="shared" si="1"/>
        <v>0</v>
      </c>
      <c r="Q24" s="25">
        <f t="shared" si="1"/>
        <v>0</v>
      </c>
      <c r="R24" s="25">
        <f t="shared" si="1"/>
        <v>0</v>
      </c>
      <c r="S24" s="25">
        <f t="shared" si="1"/>
        <v>0</v>
      </c>
      <c r="T24" s="24">
        <f>SUM(M24:S24)</f>
        <v>0</v>
      </c>
      <c r="U24" s="25"/>
    </row>
    <row r="25" spans="1:21" s="8" customFormat="1" x14ac:dyDescent="0.25">
      <c r="A25" s="7"/>
      <c r="B25" s="24"/>
      <c r="C25" s="25">
        <f>COUNTA(C13:C23)</f>
        <v>5</v>
      </c>
      <c r="D25" s="25">
        <f t="shared" ref="D25:I25" si="2">COUNTA(D13:D23)</f>
        <v>6</v>
      </c>
      <c r="E25" s="25">
        <f t="shared" si="2"/>
        <v>4</v>
      </c>
      <c r="F25" s="25">
        <f t="shared" si="2"/>
        <v>3</v>
      </c>
      <c r="G25" s="25">
        <f t="shared" si="2"/>
        <v>0</v>
      </c>
      <c r="H25" s="25">
        <f t="shared" si="2"/>
        <v>0</v>
      </c>
      <c r="I25" s="25">
        <f t="shared" si="2"/>
        <v>1</v>
      </c>
      <c r="J25" s="24">
        <f>SUM(C25:I25)</f>
        <v>19</v>
      </c>
      <c r="K25" s="7"/>
      <c r="L25" s="24"/>
      <c r="M25" s="25">
        <f>COUNTA(M13:M23)</f>
        <v>0</v>
      </c>
      <c r="N25" s="25">
        <f t="shared" ref="N25:S25" si="3">COUNTA(N13:N23)</f>
        <v>0</v>
      </c>
      <c r="O25" s="25">
        <f t="shared" si="3"/>
        <v>0</v>
      </c>
      <c r="P25" s="25">
        <f t="shared" si="3"/>
        <v>0</v>
      </c>
      <c r="Q25" s="25">
        <f t="shared" si="3"/>
        <v>0</v>
      </c>
      <c r="R25" s="25">
        <f t="shared" si="3"/>
        <v>0</v>
      </c>
      <c r="S25" s="25">
        <f t="shared" si="3"/>
        <v>0</v>
      </c>
      <c r="T25" s="24">
        <f>SUM(M25:S25)</f>
        <v>0</v>
      </c>
      <c r="U25" s="25"/>
    </row>
    <row r="26" spans="1:21" s="11" customFormat="1" x14ac:dyDescent="0.25">
      <c r="A26" s="9"/>
      <c r="B26" s="26"/>
      <c r="C26" s="27"/>
      <c r="D26" s="27"/>
      <c r="E26" s="27"/>
      <c r="F26" s="27"/>
      <c r="G26" s="27"/>
      <c r="H26" s="27"/>
      <c r="I26" s="27"/>
      <c r="J26" s="28">
        <f>SUM(J24:J25)</f>
        <v>30</v>
      </c>
      <c r="K26" s="9"/>
      <c r="L26" s="18"/>
      <c r="M26" s="27"/>
      <c r="N26" s="27"/>
      <c r="O26" s="27"/>
      <c r="P26" s="27"/>
      <c r="Q26" s="27"/>
      <c r="R26" s="27"/>
      <c r="S26" s="27"/>
      <c r="T26" s="28">
        <f>SUM(T24:T25)</f>
        <v>0</v>
      </c>
      <c r="U26" s="27"/>
    </row>
    <row r="28" spans="1:21" ht="30" x14ac:dyDescent="0.25">
      <c r="B28" s="6"/>
      <c r="C28" s="6">
        <v>101</v>
      </c>
      <c r="D28" s="12" t="s">
        <v>85</v>
      </c>
      <c r="E28" s="6">
        <f t="array" ref="E28">SUM(COUNTIFS(D28,M$3:S$23))</f>
        <v>0</v>
      </c>
      <c r="G28" s="245">
        <v>1</v>
      </c>
      <c r="H28" s="6" t="s">
        <v>544</v>
      </c>
      <c r="I28" s="6">
        <f t="shared" ref="I28:I39" si="4">COUNTIF(M$3:S$23,"*"&amp;H28)</f>
        <v>0</v>
      </c>
      <c r="J28" s="244"/>
      <c r="L28" s="6"/>
      <c r="P28" s="11"/>
    </row>
    <row r="29" spans="1:21" ht="30" x14ac:dyDescent="0.25">
      <c r="B29" s="6"/>
      <c r="C29" s="6">
        <v>102</v>
      </c>
      <c r="D29" s="12" t="s">
        <v>152</v>
      </c>
      <c r="E29" s="6">
        <f t="array" ref="E29">SUM(COUNTIFS(D29,M$3:S$23))</f>
        <v>0</v>
      </c>
      <c r="G29" s="245">
        <v>2</v>
      </c>
      <c r="H29" s="6" t="s">
        <v>545</v>
      </c>
      <c r="I29" s="6">
        <f t="shared" si="4"/>
        <v>0</v>
      </c>
      <c r="J29" s="244"/>
      <c r="L29" s="6"/>
      <c r="P29" s="11"/>
    </row>
    <row r="30" spans="1:21" ht="30" x14ac:dyDescent="0.25">
      <c r="B30" s="6"/>
      <c r="C30" s="6">
        <v>103</v>
      </c>
      <c r="D30" s="12" t="s">
        <v>113</v>
      </c>
      <c r="E30" s="6">
        <f t="array" ref="E30">SUM(COUNTIFS(D30,M$3:S$23))</f>
        <v>0</v>
      </c>
      <c r="G30" s="245">
        <v>3</v>
      </c>
      <c r="H30" s="6" t="s">
        <v>546</v>
      </c>
      <c r="I30" s="6">
        <f t="shared" si="4"/>
        <v>0</v>
      </c>
      <c r="J30" s="244"/>
      <c r="L30" s="6"/>
      <c r="P30" s="11"/>
    </row>
    <row r="31" spans="1:21" ht="30" x14ac:dyDescent="0.25">
      <c r="B31" s="6"/>
      <c r="C31" s="6">
        <v>104</v>
      </c>
      <c r="D31" s="12" t="s">
        <v>108</v>
      </c>
      <c r="E31" s="6">
        <f t="array" ref="E31">SUM(COUNTIFS(D31,M$3:S$23))</f>
        <v>0</v>
      </c>
      <c r="G31" s="245">
        <v>4</v>
      </c>
      <c r="H31" s="6" t="s">
        <v>547</v>
      </c>
      <c r="I31" s="6">
        <f t="shared" si="4"/>
        <v>0</v>
      </c>
      <c r="J31" s="244"/>
      <c r="L31" s="6"/>
      <c r="P31" s="11"/>
    </row>
    <row r="32" spans="1:21" ht="30" x14ac:dyDescent="0.25">
      <c r="B32" s="6"/>
      <c r="C32" s="6">
        <v>105</v>
      </c>
      <c r="D32" s="12" t="s">
        <v>84</v>
      </c>
      <c r="E32" s="6">
        <f t="array" ref="E32">SUM(COUNTIFS(D32,M$3:S$23))</f>
        <v>0</v>
      </c>
      <c r="G32" s="245">
        <v>5</v>
      </c>
      <c r="H32" s="6" t="s">
        <v>548</v>
      </c>
      <c r="I32" s="6">
        <f t="shared" si="4"/>
        <v>0</v>
      </c>
      <c r="J32" s="244"/>
      <c r="L32" s="6"/>
      <c r="P32" s="11"/>
    </row>
    <row r="33" spans="2:16" ht="30" x14ac:dyDescent="0.25">
      <c r="B33" s="6"/>
      <c r="C33" s="6">
        <v>106</v>
      </c>
      <c r="D33" s="12" t="s">
        <v>109</v>
      </c>
      <c r="E33" s="6">
        <f t="array" ref="E33">SUM(COUNTIFS(D33,M$3:S$23))</f>
        <v>0</v>
      </c>
      <c r="G33" s="245">
        <v>6</v>
      </c>
      <c r="H33" s="6" t="s">
        <v>549</v>
      </c>
      <c r="I33" s="6">
        <f t="shared" si="4"/>
        <v>0</v>
      </c>
      <c r="J33" s="244"/>
      <c r="L33" s="6"/>
      <c r="P33" s="11"/>
    </row>
    <row r="34" spans="2:16" ht="30" x14ac:dyDescent="0.25">
      <c r="B34" s="6"/>
      <c r="C34" s="6">
        <v>107</v>
      </c>
      <c r="D34" s="12" t="s">
        <v>107</v>
      </c>
      <c r="E34" s="6">
        <f t="array" ref="E34">SUM(COUNTIFS(D34,M$3:S$23))</f>
        <v>0</v>
      </c>
      <c r="G34" s="245">
        <v>7</v>
      </c>
      <c r="H34" s="244" t="s">
        <v>1132</v>
      </c>
      <c r="I34" s="6">
        <f t="shared" si="4"/>
        <v>0</v>
      </c>
      <c r="J34" s="244"/>
      <c r="L34" s="6"/>
      <c r="P34" s="11"/>
    </row>
    <row r="35" spans="2:16" ht="30" x14ac:dyDescent="0.25">
      <c r="B35" s="6"/>
      <c r="C35" s="6">
        <v>108</v>
      </c>
      <c r="D35" s="12" t="s">
        <v>83</v>
      </c>
      <c r="E35" s="6">
        <f t="array" ref="E35">SUM(COUNTIFS(D35,M$3:S$23))</f>
        <v>0</v>
      </c>
      <c r="G35" s="245">
        <v>8</v>
      </c>
      <c r="H35" s="6" t="s">
        <v>550</v>
      </c>
      <c r="I35" s="6">
        <f t="shared" si="4"/>
        <v>0</v>
      </c>
      <c r="J35" s="244"/>
      <c r="L35" s="6"/>
      <c r="P35" s="11"/>
    </row>
    <row r="36" spans="2:16" ht="30" x14ac:dyDescent="0.25">
      <c r="B36" s="6"/>
      <c r="C36" s="6">
        <v>201</v>
      </c>
      <c r="D36" s="12" t="s">
        <v>112</v>
      </c>
      <c r="E36" s="6">
        <f t="array" ref="E36">SUM(COUNTIFS(D36,M$3:S$23))</f>
        <v>0</v>
      </c>
      <c r="G36" s="245">
        <v>9</v>
      </c>
      <c r="H36" s="6" t="s">
        <v>551</v>
      </c>
      <c r="I36" s="6">
        <f t="shared" si="4"/>
        <v>0</v>
      </c>
      <c r="J36" s="244"/>
      <c r="L36" s="6"/>
      <c r="P36" s="11"/>
    </row>
    <row r="37" spans="2:16" ht="30" x14ac:dyDescent="0.25">
      <c r="B37" s="6"/>
      <c r="C37" s="6">
        <v>204</v>
      </c>
      <c r="D37" s="12" t="s">
        <v>111</v>
      </c>
      <c r="E37" s="6">
        <f t="array" ref="E37">SUM(COUNTIFS(D37,M$3:S$23))</f>
        <v>0</v>
      </c>
      <c r="G37" s="245">
        <v>10</v>
      </c>
      <c r="H37" s="244" t="s">
        <v>1133</v>
      </c>
      <c r="I37" s="6">
        <f t="shared" si="4"/>
        <v>0</v>
      </c>
      <c r="L37" s="6"/>
      <c r="N37" s="11"/>
    </row>
    <row r="38" spans="2:16" ht="30" x14ac:dyDescent="0.25">
      <c r="B38" s="6"/>
      <c r="C38" s="6">
        <v>205</v>
      </c>
      <c r="D38" s="12" t="s">
        <v>86</v>
      </c>
      <c r="E38" s="6">
        <f t="array" ref="E38">SUM(COUNTIFS(D38,M$3:S$23))</f>
        <v>0</v>
      </c>
      <c r="G38" s="6">
        <v>11</v>
      </c>
      <c r="H38" s="6" t="s">
        <v>552</v>
      </c>
      <c r="I38" s="6">
        <f t="shared" si="4"/>
        <v>0</v>
      </c>
      <c r="L38" s="6"/>
      <c r="N38" s="11"/>
    </row>
    <row r="39" spans="2:16" ht="30" x14ac:dyDescent="0.25">
      <c r="B39" s="6"/>
      <c r="C39" s="6">
        <v>208</v>
      </c>
      <c r="D39" s="12" t="s">
        <v>82</v>
      </c>
      <c r="E39" s="6">
        <f t="array" ref="E39">SUM(COUNTIFS(D39,M$3:S$23))</f>
        <v>0</v>
      </c>
      <c r="G39" s="6">
        <v>12</v>
      </c>
      <c r="H39" s="244" t="s">
        <v>1131</v>
      </c>
      <c r="I39" s="6">
        <f t="shared" si="4"/>
        <v>0</v>
      </c>
      <c r="L39" s="6"/>
      <c r="N39" s="11"/>
    </row>
    <row r="40" spans="2:16" ht="30" x14ac:dyDescent="0.25">
      <c r="B40" s="6"/>
      <c r="C40" s="6">
        <v>209</v>
      </c>
      <c r="D40" s="12" t="s">
        <v>510</v>
      </c>
      <c r="E40" s="6">
        <f t="array" ref="E40">SUM(COUNTIFS(D40,M$3:S$23))</f>
        <v>0</v>
      </c>
      <c r="H40" s="244"/>
      <c r="L40" s="6"/>
      <c r="N40" s="11"/>
    </row>
    <row r="41" spans="2:16" ht="30" x14ac:dyDescent="0.25">
      <c r="B41" s="6"/>
      <c r="C41" s="6">
        <v>210</v>
      </c>
      <c r="D41" s="12" t="s">
        <v>110</v>
      </c>
      <c r="E41" s="6">
        <f t="array" ref="E41">SUM(COUNTIFS(D41,M$3:S$23))</f>
        <v>0</v>
      </c>
      <c r="H41" s="244"/>
      <c r="L41" s="6"/>
      <c r="N41" s="11"/>
    </row>
    <row r="42" spans="2:16" x14ac:dyDescent="0.25">
      <c r="B42" s="6"/>
      <c r="D42" s="11" t="s">
        <v>155</v>
      </c>
      <c r="E42" s="6">
        <f t="array" ref="E42">SUM(COUNTIFS(D42,M$3:S$23))</f>
        <v>0</v>
      </c>
      <c r="L42" s="6"/>
      <c r="N42" s="11"/>
    </row>
  </sheetData>
  <sheetProtection formatCells="0" formatColumns="0" formatRows="0" insertColumns="0" insertRows="0" insertHyperlinks="0" deleteColumns="0" deleteRows="0" sort="0" autoFilter="0" pivotTables="0"/>
  <sortState ref="H28:H39">
    <sortCondition ref="H39"/>
  </sortState>
  <customSheetViews>
    <customSheetView guid="{60251D44-998B-425E-BE6C-7231703F4025}" showGridLines="0" showRowCol="0" hiddenRows="1" topLeftCell="A4">
      <selection activeCell="O11" sqref="O11"/>
      <pageMargins left="0.7" right="0.7" top="0.75" bottom="0.75" header="0.3" footer="0.3"/>
      <pageSetup paperSize="9" orientation="portrait" r:id="rId1"/>
    </customSheetView>
  </customSheetViews>
  <conditionalFormatting sqref="B2:I25 L2:S25">
    <cfRule type="expression" dxfId="37" priority="4">
      <formula>AND(LEFT(B2,4)="Main",MID(B2,12,4)="Peny")</formula>
    </cfRule>
    <cfRule type="expression" dxfId="36" priority="9">
      <formula>LEFT(B2,4)="Peny"</formula>
    </cfRule>
    <cfRule type="expression" dxfId="35" priority="10">
      <formula>LEFT(B2,4)="Main"</formula>
    </cfRule>
    <cfRule type="expression" dxfId="34" priority="24">
      <formula>OR(CELL("row")=CELL("row",B2))</formula>
    </cfRule>
    <cfRule type="expression" dxfId="33" priority="25">
      <formula>OR(COLUMN()=CELL("col"),COLUMN()=CELL("col")-10,COLUMN()=CELL("col")+10)</formula>
    </cfRule>
    <cfRule type="expression" dxfId="32" priority="26">
      <formula>MOD(ROW(),2)=0</formula>
    </cfRule>
  </conditionalFormatting>
  <dataValidations count="1">
    <dataValidation type="list" allowBlank="1" sqref="M3:S23">
      <formula1>Choices</formula1>
    </dataValidation>
  </dataValidations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2:M71"/>
  <sheetViews>
    <sheetView workbookViewId="0">
      <selection activeCell="D34" sqref="D34"/>
    </sheetView>
  </sheetViews>
  <sheetFormatPr defaultRowHeight="15" x14ac:dyDescent="0.25"/>
  <cols>
    <col min="1" max="1" width="3.7109375" style="222" customWidth="1"/>
    <col min="2" max="2" width="9.42578125" style="222" bestFit="1" customWidth="1"/>
    <col min="3" max="9" width="15" style="222" customWidth="1"/>
    <col min="10" max="10" width="9.42578125" style="222" bestFit="1" customWidth="1"/>
    <col min="14" max="16384" width="9.140625" style="222"/>
  </cols>
  <sheetData>
    <row r="2" spans="2:10" ht="18.75" x14ac:dyDescent="0.25">
      <c r="B2" s="234"/>
      <c r="C2" s="234" t="s">
        <v>58</v>
      </c>
      <c r="D2" s="234" t="s">
        <v>59</v>
      </c>
      <c r="E2" s="234" t="s">
        <v>169</v>
      </c>
      <c r="F2" s="234" t="s">
        <v>170</v>
      </c>
      <c r="G2" s="234" t="s">
        <v>171</v>
      </c>
      <c r="H2" s="234" t="s">
        <v>35</v>
      </c>
      <c r="I2" s="234" t="s">
        <v>36</v>
      </c>
      <c r="J2" s="234"/>
    </row>
    <row r="3" spans="2:10" ht="18.75" x14ac:dyDescent="0.25">
      <c r="B3" s="235">
        <v>0.25</v>
      </c>
      <c r="C3" s="236"/>
      <c r="D3" s="236"/>
      <c r="E3" s="236"/>
      <c r="F3" s="236"/>
      <c r="G3" s="236"/>
      <c r="H3" s="236"/>
      <c r="I3" s="236"/>
      <c r="J3" s="237"/>
    </row>
    <row r="4" spans="2:10" ht="18.75" x14ac:dyDescent="0.25">
      <c r="B4" s="235">
        <v>0.27083333333333331</v>
      </c>
      <c r="C4" s="236"/>
      <c r="D4" s="236"/>
      <c r="E4" s="236"/>
      <c r="F4" s="236"/>
      <c r="G4" s="236"/>
      <c r="H4" s="236"/>
      <c r="I4" s="236"/>
      <c r="J4" s="237"/>
    </row>
    <row r="5" spans="2:10" ht="18.75" x14ac:dyDescent="0.25">
      <c r="B5" s="235">
        <v>0.29166666666666669</v>
      </c>
      <c r="C5" s="236"/>
      <c r="D5" s="236"/>
      <c r="E5" s="236"/>
      <c r="F5" s="236"/>
      <c r="G5" s="236"/>
      <c r="H5" s="236"/>
      <c r="I5" s="236"/>
      <c r="J5" s="237"/>
    </row>
    <row r="6" spans="2:10" ht="18.75" x14ac:dyDescent="0.25">
      <c r="B6" s="235">
        <v>0.3125</v>
      </c>
      <c r="C6" s="236"/>
      <c r="D6" s="236"/>
      <c r="E6" s="236"/>
      <c r="F6" s="236"/>
      <c r="G6" s="236"/>
      <c r="H6" s="236"/>
      <c r="I6" s="236"/>
      <c r="J6" s="237"/>
    </row>
    <row r="7" spans="2:10" ht="18.75" x14ac:dyDescent="0.25">
      <c r="B7" s="235">
        <v>0.33333333333333331</v>
      </c>
      <c r="C7" s="236"/>
      <c r="D7" s="236"/>
      <c r="E7" s="236"/>
      <c r="F7" s="236"/>
      <c r="G7" s="236"/>
      <c r="H7" s="236"/>
      <c r="I7" s="236"/>
      <c r="J7" s="237"/>
    </row>
    <row r="8" spans="2:10" ht="18.75" x14ac:dyDescent="0.25">
      <c r="B8" s="235">
        <v>0.35416666666666702</v>
      </c>
      <c r="C8" s="236"/>
      <c r="D8" s="236"/>
      <c r="E8" s="236"/>
      <c r="F8" s="236"/>
      <c r="G8" s="236"/>
      <c r="H8" s="236"/>
      <c r="I8" s="236"/>
      <c r="J8" s="237"/>
    </row>
    <row r="9" spans="2:10" ht="18.75" x14ac:dyDescent="0.25">
      <c r="B9" s="235">
        <v>0.375</v>
      </c>
      <c r="C9" s="236"/>
      <c r="D9" s="236"/>
      <c r="E9" s="236"/>
      <c r="F9" s="236"/>
      <c r="G9" s="236"/>
      <c r="H9" s="236"/>
      <c r="I9" s="236"/>
      <c r="J9" s="237"/>
    </row>
    <row r="10" spans="2:10" ht="19.5" thickBot="1" x14ac:dyDescent="0.3">
      <c r="B10" s="235">
        <v>0.39583333333333298</v>
      </c>
      <c r="C10" s="236"/>
      <c r="D10" s="236"/>
      <c r="E10" s="236"/>
      <c r="F10" s="236"/>
      <c r="G10" s="236"/>
      <c r="H10" s="236"/>
      <c r="I10" s="236"/>
      <c r="J10" s="237"/>
    </row>
    <row r="11" spans="2:10" ht="18.75" hidden="1" x14ac:dyDescent="0.25">
      <c r="B11" s="235">
        <v>0.41666666666666669</v>
      </c>
      <c r="C11" s="236"/>
      <c r="D11" s="236"/>
      <c r="E11" s="236"/>
      <c r="F11" s="236"/>
      <c r="G11" s="236"/>
      <c r="H11" s="236"/>
      <c r="I11" s="236"/>
      <c r="J11" s="237"/>
    </row>
    <row r="12" spans="2:10" ht="18.75" hidden="1" x14ac:dyDescent="0.25">
      <c r="B12" s="235">
        <v>0.4375</v>
      </c>
      <c r="C12" s="236"/>
      <c r="D12" s="236"/>
      <c r="E12" s="236"/>
      <c r="F12" s="236"/>
      <c r="G12" s="236"/>
      <c r="H12" s="236"/>
      <c r="I12" s="236"/>
      <c r="J12" s="237"/>
    </row>
    <row r="13" spans="2:10" ht="18.75" hidden="1" x14ac:dyDescent="0.25">
      <c r="B13" s="235">
        <v>0.45833333333333331</v>
      </c>
      <c r="C13" s="236"/>
      <c r="D13" s="236"/>
      <c r="E13" s="236"/>
      <c r="F13" s="236"/>
      <c r="G13" s="236"/>
      <c r="H13" s="236"/>
      <c r="I13" s="236"/>
      <c r="J13" s="237"/>
    </row>
    <row r="14" spans="2:10" ht="18.75" hidden="1" customHeight="1" x14ac:dyDescent="0.25">
      <c r="B14" s="235">
        <v>0.47916666666666702</v>
      </c>
      <c r="C14" s="236"/>
      <c r="D14" s="236"/>
      <c r="E14" s="236"/>
      <c r="F14" s="236"/>
      <c r="G14" s="236"/>
      <c r="H14" s="236"/>
      <c r="I14" s="236"/>
      <c r="J14" s="237"/>
    </row>
    <row r="15" spans="2:10" ht="18.75" hidden="1" customHeight="1" x14ac:dyDescent="0.25">
      <c r="B15" s="235">
        <v>0.5</v>
      </c>
      <c r="C15" s="236"/>
      <c r="D15" s="236"/>
      <c r="E15" s="236"/>
      <c r="F15" s="236"/>
      <c r="G15" s="236"/>
      <c r="H15" s="236"/>
      <c r="I15" s="236"/>
      <c r="J15" s="237"/>
    </row>
    <row r="16" spans="2:10" ht="18.75" hidden="1" customHeight="1" x14ac:dyDescent="0.25">
      <c r="B16" s="235">
        <v>0.52083333333333304</v>
      </c>
      <c r="C16" s="236"/>
      <c r="D16" s="236"/>
      <c r="E16" s="236"/>
      <c r="F16" s="236"/>
      <c r="G16" s="236"/>
      <c r="H16" s="236"/>
      <c r="I16" s="236"/>
      <c r="J16" s="237"/>
    </row>
    <row r="17" spans="1:10" ht="18.75" hidden="1" customHeight="1" x14ac:dyDescent="0.25">
      <c r="B17" s="235">
        <v>0.54166666666666663</v>
      </c>
      <c r="C17" s="236"/>
      <c r="D17" s="236"/>
      <c r="E17" s="236"/>
      <c r="F17" s="236"/>
      <c r="G17" s="236"/>
      <c r="H17" s="236"/>
      <c r="I17" s="236"/>
      <c r="J17" s="237"/>
    </row>
    <row r="18" spans="1:10" ht="18.75" hidden="1" customHeight="1" x14ac:dyDescent="0.25">
      <c r="B18" s="235">
        <v>0.5625</v>
      </c>
      <c r="C18" s="236"/>
      <c r="D18" s="236"/>
      <c r="E18" s="236"/>
      <c r="F18" s="236"/>
      <c r="G18" s="236"/>
      <c r="H18" s="236"/>
      <c r="I18" s="236"/>
      <c r="J18" s="237"/>
    </row>
    <row r="19" spans="1:10" ht="18.75" hidden="1" customHeight="1" x14ac:dyDescent="0.25">
      <c r="B19" s="235">
        <v>0.58333333333333337</v>
      </c>
      <c r="C19" s="236"/>
      <c r="D19" s="236"/>
      <c r="E19" s="236"/>
      <c r="F19" s="236"/>
      <c r="G19" s="236"/>
      <c r="H19" s="236"/>
      <c r="I19" s="236"/>
      <c r="J19" s="237"/>
    </row>
    <row r="20" spans="1:10" ht="18.75" hidden="1" x14ac:dyDescent="0.25">
      <c r="B20" s="235">
        <v>0.60416666666666696</v>
      </c>
      <c r="C20" s="236"/>
      <c r="D20" s="236"/>
      <c r="E20" s="236"/>
      <c r="F20" s="236"/>
      <c r="G20" s="236"/>
      <c r="H20" s="236"/>
      <c r="I20" s="236"/>
      <c r="J20" s="237"/>
    </row>
    <row r="21" spans="1:10" ht="18.75" hidden="1" x14ac:dyDescent="0.25">
      <c r="B21" s="235">
        <v>0.625</v>
      </c>
      <c r="C21" s="236"/>
      <c r="D21" s="236"/>
      <c r="E21" s="236"/>
      <c r="F21" s="236"/>
      <c r="G21" s="236"/>
      <c r="H21" s="236"/>
      <c r="I21" s="236"/>
      <c r="J21" s="237"/>
    </row>
    <row r="22" spans="1:10" ht="18.75" hidden="1" x14ac:dyDescent="0.25">
      <c r="B22" s="235">
        <v>0.64583333333333304</v>
      </c>
      <c r="C22" s="236"/>
      <c r="D22" s="236"/>
      <c r="E22" s="236"/>
      <c r="F22" s="236"/>
      <c r="G22" s="236"/>
      <c r="H22" s="236"/>
      <c r="I22" s="236"/>
      <c r="J22" s="237"/>
    </row>
    <row r="23" spans="1:10" ht="18.75" hidden="1" customHeight="1" x14ac:dyDescent="0.25">
      <c r="B23" s="235">
        <v>0.66666666666666663</v>
      </c>
      <c r="C23" s="236"/>
      <c r="D23" s="236"/>
      <c r="E23" s="236"/>
      <c r="F23" s="236"/>
      <c r="G23" s="236"/>
      <c r="H23" s="236"/>
      <c r="I23" s="236"/>
      <c r="J23" s="237"/>
    </row>
    <row r="24" spans="1:10" ht="18.75" hidden="1" customHeight="1" x14ac:dyDescent="0.25">
      <c r="B24" s="235">
        <v>0.6875</v>
      </c>
      <c r="C24" s="236"/>
      <c r="D24" s="236"/>
      <c r="E24" s="236"/>
      <c r="F24" s="236"/>
      <c r="G24" s="236"/>
      <c r="H24" s="236"/>
      <c r="I24" s="236"/>
      <c r="J24" s="237"/>
    </row>
    <row r="25" spans="1:10" ht="18.75" hidden="1" customHeight="1" x14ac:dyDescent="0.25">
      <c r="B25" s="235">
        <v>0.70833333333333337</v>
      </c>
      <c r="C25" s="236"/>
      <c r="D25" s="236"/>
      <c r="E25" s="236"/>
      <c r="F25" s="236"/>
      <c r="G25" s="236"/>
      <c r="H25" s="236"/>
      <c r="I25" s="236"/>
      <c r="J25" s="237"/>
    </row>
    <row r="26" spans="1:10" ht="19.5" hidden="1" customHeight="1" thickBot="1" x14ac:dyDescent="0.3">
      <c r="B26" s="238">
        <v>0.72916666666666696</v>
      </c>
      <c r="C26" s="236"/>
      <c r="D26" s="236"/>
      <c r="E26" s="236"/>
      <c r="F26" s="236"/>
      <c r="G26" s="236"/>
      <c r="H26" s="236"/>
      <c r="I26" s="236"/>
      <c r="J26" s="237"/>
    </row>
    <row r="27" spans="1:10" ht="19.5" thickBot="1" x14ac:dyDescent="0.3">
      <c r="A27" s="225"/>
      <c r="B27" s="239">
        <v>0.75</v>
      </c>
      <c r="C27" s="240" t="s">
        <v>92</v>
      </c>
      <c r="D27" s="240" t="s">
        <v>164</v>
      </c>
      <c r="E27" s="240" t="s">
        <v>166</v>
      </c>
      <c r="F27" s="236"/>
      <c r="G27" s="236"/>
      <c r="H27" s="236"/>
      <c r="I27" s="236"/>
      <c r="J27" s="237"/>
    </row>
    <row r="28" spans="1:10" ht="19.5" thickBot="1" x14ac:dyDescent="0.3">
      <c r="A28" s="225"/>
      <c r="B28" s="239">
        <v>0.77083333333333304</v>
      </c>
      <c r="C28" s="240"/>
      <c r="D28" s="240"/>
      <c r="E28" s="236"/>
      <c r="F28" s="243" t="s">
        <v>95</v>
      </c>
      <c r="G28" s="236"/>
      <c r="H28" s="236"/>
      <c r="I28" s="236"/>
      <c r="J28" s="237"/>
    </row>
    <row r="29" spans="1:10" ht="19.5" thickBot="1" x14ac:dyDescent="0.3">
      <c r="A29" s="225"/>
      <c r="B29" s="239">
        <v>0.79166666666666663</v>
      </c>
      <c r="C29" s="240" t="s">
        <v>91</v>
      </c>
      <c r="D29" s="236" t="s">
        <v>154</v>
      </c>
      <c r="E29" s="236"/>
      <c r="F29" s="236"/>
      <c r="G29" s="236"/>
      <c r="H29" s="236"/>
      <c r="I29" s="236"/>
      <c r="J29" s="237"/>
    </row>
    <row r="30" spans="1:10" ht="19.5" thickBot="1" x14ac:dyDescent="0.3">
      <c r="A30" s="225"/>
      <c r="B30" s="235">
        <v>0.8125</v>
      </c>
      <c r="C30" s="236"/>
      <c r="D30" s="236"/>
      <c r="E30" s="236"/>
      <c r="F30" s="243" t="s">
        <v>97</v>
      </c>
      <c r="G30" s="236"/>
      <c r="H30" s="236"/>
      <c r="I30" s="236"/>
      <c r="J30" s="237"/>
    </row>
    <row r="31" spans="1:10" ht="19.5" thickBot="1" x14ac:dyDescent="0.3">
      <c r="A31" s="225"/>
      <c r="B31" s="238">
        <v>0.83333333333333337</v>
      </c>
      <c r="C31" s="236"/>
      <c r="D31" s="240" t="s">
        <v>168</v>
      </c>
      <c r="E31" s="236"/>
      <c r="F31" s="236"/>
      <c r="G31" s="236"/>
      <c r="H31" s="236"/>
      <c r="I31" s="236"/>
      <c r="J31" s="237"/>
    </row>
    <row r="32" spans="1:10" ht="18.75" x14ac:dyDescent="0.25">
      <c r="A32" s="225"/>
      <c r="B32" s="235">
        <v>0.85416666666666696</v>
      </c>
      <c r="C32" s="236"/>
      <c r="D32" s="236"/>
      <c r="E32" s="236"/>
      <c r="F32" s="243" t="s">
        <v>98</v>
      </c>
      <c r="G32" s="236"/>
      <c r="H32" s="236"/>
      <c r="I32" s="236"/>
      <c r="J32" s="237"/>
    </row>
    <row r="33" spans="2:10" ht="18.75" x14ac:dyDescent="0.25">
      <c r="B33" s="241"/>
      <c r="C33" s="242">
        <f t="shared" ref="C33:I33" si="0">COUNTA(C18:C32)-COUNTIF(C18:C32,"Study")</f>
        <v>2</v>
      </c>
      <c r="D33" s="242">
        <f t="shared" si="0"/>
        <v>3</v>
      </c>
      <c r="E33" s="242">
        <f t="shared" si="0"/>
        <v>1</v>
      </c>
      <c r="F33" s="242">
        <f t="shared" si="0"/>
        <v>3</v>
      </c>
      <c r="G33" s="242">
        <f t="shared" si="0"/>
        <v>0</v>
      </c>
      <c r="H33" s="242">
        <f t="shared" si="0"/>
        <v>0</v>
      </c>
      <c r="I33" s="242">
        <f t="shared" si="0"/>
        <v>0</v>
      </c>
      <c r="J33" s="241">
        <f>SUM(C33:I33)</f>
        <v>9</v>
      </c>
    </row>
    <row r="34" spans="2:10" ht="18.75" x14ac:dyDescent="0.25">
      <c r="B34" s="241"/>
      <c r="C34" s="242">
        <f>SUM(COUNTIFS(C3:C32,{"Study","Web"}))</f>
        <v>0</v>
      </c>
      <c r="D34" s="242">
        <f>SUM(COUNTIFS(D3:D32,{"Study","Web"}))</f>
        <v>0</v>
      </c>
      <c r="E34" s="242">
        <f>SUM(COUNTIFS(E3:E32,{"Study","Web"}))</f>
        <v>0</v>
      </c>
      <c r="F34" s="242">
        <f>SUM(COUNTIFS(F3:F32,{"Study","Web"}))</f>
        <v>0</v>
      </c>
      <c r="G34" s="242">
        <f>SUM(COUNTIFS(G3:G32,{"Study","Web"}))</f>
        <v>0</v>
      </c>
      <c r="H34" s="242">
        <f>SUM(COUNTIFS(H3:H32,{"Study","Web"}))</f>
        <v>0</v>
      </c>
      <c r="I34" s="242">
        <f>SUM(COUNTIFS(I3:I32,{"Study","Web"}))</f>
        <v>0</v>
      </c>
      <c r="J34" s="241">
        <f>SUM(C34:I34)</f>
        <v>0</v>
      </c>
    </row>
    <row r="35" spans="2:10" x14ac:dyDescent="0.25">
      <c r="J35" s="226"/>
    </row>
    <row r="37" spans="2:10" x14ac:dyDescent="0.25">
      <c r="B37" s="227"/>
      <c r="C37" s="227" t="s">
        <v>58</v>
      </c>
      <c r="D37" s="227" t="s">
        <v>59</v>
      </c>
      <c r="E37" s="227" t="s">
        <v>60</v>
      </c>
      <c r="F37" s="227" t="s">
        <v>34</v>
      </c>
      <c r="G37" s="227" t="s">
        <v>33</v>
      </c>
      <c r="H37" s="227" t="s">
        <v>35</v>
      </c>
      <c r="I37" s="227" t="s">
        <v>36</v>
      </c>
    </row>
    <row r="38" spans="2:10" x14ac:dyDescent="0.25">
      <c r="B38" s="228">
        <v>0.25</v>
      </c>
      <c r="C38" s="227"/>
      <c r="D38" s="227"/>
      <c r="E38" s="227" t="s">
        <v>92</v>
      </c>
      <c r="F38" s="227"/>
      <c r="G38" s="227"/>
      <c r="H38" s="227"/>
      <c r="I38" s="227"/>
    </row>
    <row r="39" spans="2:10" x14ac:dyDescent="0.25">
      <c r="B39" s="228">
        <v>0.27083333333333331</v>
      </c>
      <c r="C39" s="227" t="s">
        <v>91</v>
      </c>
      <c r="D39" s="227" t="s">
        <v>91</v>
      </c>
      <c r="E39" s="227"/>
      <c r="F39" s="229" t="s">
        <v>91</v>
      </c>
      <c r="G39" s="227" t="s">
        <v>91</v>
      </c>
      <c r="H39" s="227"/>
      <c r="I39" s="227"/>
    </row>
    <row r="40" spans="2:10" x14ac:dyDescent="0.25">
      <c r="B40" s="228">
        <v>0.29166666666666669</v>
      </c>
      <c r="C40" s="227" t="s">
        <v>93</v>
      </c>
      <c r="D40" s="227"/>
      <c r="E40" s="227" t="s">
        <v>93</v>
      </c>
      <c r="F40" s="229"/>
      <c r="G40" s="227"/>
      <c r="H40" s="227"/>
      <c r="I40" s="227"/>
    </row>
    <row r="41" spans="2:10" x14ac:dyDescent="0.25">
      <c r="B41" s="228">
        <v>0.3125</v>
      </c>
      <c r="C41" s="227"/>
      <c r="D41" s="227"/>
      <c r="E41" s="227"/>
      <c r="F41" s="229"/>
      <c r="G41" s="227"/>
      <c r="H41" s="227" t="s">
        <v>91</v>
      </c>
      <c r="I41" s="227" t="s">
        <v>91</v>
      </c>
    </row>
    <row r="42" spans="2:10" x14ac:dyDescent="0.25">
      <c r="B42" s="228">
        <v>0.33333333333333331</v>
      </c>
      <c r="C42" s="227"/>
      <c r="D42" s="227"/>
      <c r="E42" s="227"/>
      <c r="F42" s="229"/>
      <c r="G42" s="227"/>
      <c r="H42" s="227"/>
      <c r="I42" s="227"/>
    </row>
    <row r="43" spans="2:10" x14ac:dyDescent="0.25">
      <c r="B43" s="228">
        <v>0.35416666666666702</v>
      </c>
      <c r="C43" s="227"/>
      <c r="D43" s="227"/>
      <c r="E43" s="227"/>
      <c r="F43" s="227"/>
      <c r="G43" s="227"/>
      <c r="H43" s="227"/>
      <c r="I43" s="227"/>
    </row>
    <row r="44" spans="2:10" x14ac:dyDescent="0.25">
      <c r="B44" s="228">
        <v>0.375</v>
      </c>
      <c r="C44" s="227"/>
      <c r="D44" s="227"/>
      <c r="E44" s="227"/>
      <c r="F44" s="227"/>
      <c r="G44" s="227"/>
      <c r="H44" s="227" t="s">
        <v>92</v>
      </c>
      <c r="I44" s="227"/>
    </row>
    <row r="45" spans="2:10" x14ac:dyDescent="0.25">
      <c r="B45" s="228">
        <v>0.39583333333333298</v>
      </c>
      <c r="C45" s="227"/>
      <c r="D45" s="227"/>
      <c r="E45" s="227"/>
      <c r="F45" s="227"/>
      <c r="G45" s="227"/>
      <c r="H45" s="227"/>
      <c r="I45" s="227"/>
    </row>
    <row r="46" spans="2:10" x14ac:dyDescent="0.25">
      <c r="B46" s="228">
        <v>0.41666666666666669</v>
      </c>
      <c r="C46" s="227"/>
      <c r="D46" s="227"/>
      <c r="E46" s="227"/>
      <c r="F46" s="227"/>
      <c r="G46" s="227"/>
      <c r="H46" s="227"/>
      <c r="I46" s="227"/>
    </row>
    <row r="47" spans="2:10" x14ac:dyDescent="0.25">
      <c r="B47" s="228">
        <v>0.4375</v>
      </c>
      <c r="C47" s="227"/>
      <c r="D47" s="227"/>
      <c r="E47" s="227"/>
      <c r="F47" s="227"/>
      <c r="G47" s="227"/>
      <c r="H47" s="227"/>
      <c r="I47" s="227" t="s">
        <v>94</v>
      </c>
    </row>
    <row r="48" spans="2:10" x14ac:dyDescent="0.25">
      <c r="B48" s="228">
        <v>0.45833333333333331</v>
      </c>
      <c r="C48" s="227"/>
      <c r="D48" s="227"/>
      <c r="E48" s="227"/>
      <c r="F48" s="227"/>
      <c r="G48" s="227"/>
      <c r="H48" s="227"/>
      <c r="I48" s="227"/>
    </row>
    <row r="49" spans="2:9" ht="15" customHeight="1" x14ac:dyDescent="0.25">
      <c r="B49" s="228">
        <v>0.47916666666666702</v>
      </c>
      <c r="C49" s="227"/>
      <c r="D49" s="227"/>
      <c r="E49" s="227"/>
      <c r="F49" s="227"/>
      <c r="G49" s="227"/>
      <c r="H49" s="227"/>
      <c r="I49" s="227"/>
    </row>
    <row r="50" spans="2:9" ht="15" customHeight="1" x14ac:dyDescent="0.25">
      <c r="B50" s="228">
        <v>0.5</v>
      </c>
      <c r="C50" s="227"/>
      <c r="D50" s="227"/>
      <c r="E50" s="227"/>
      <c r="F50" s="227"/>
      <c r="G50" s="227"/>
      <c r="H50" s="227"/>
      <c r="I50" s="227"/>
    </row>
    <row r="51" spans="2:9" ht="15" customHeight="1" x14ac:dyDescent="0.25">
      <c r="B51" s="228">
        <v>0.52083333333333304</v>
      </c>
      <c r="C51" s="227"/>
      <c r="D51" s="227"/>
      <c r="E51" s="227"/>
      <c r="F51" s="227"/>
      <c r="G51" s="227"/>
      <c r="H51" s="227"/>
      <c r="I51" s="227"/>
    </row>
    <row r="52" spans="2:9" ht="15" customHeight="1" x14ac:dyDescent="0.25">
      <c r="B52" s="228">
        <v>0.54166666666666663</v>
      </c>
      <c r="C52" s="227"/>
      <c r="D52" s="227"/>
      <c r="E52" s="227"/>
      <c r="F52" s="227"/>
      <c r="G52" s="227"/>
      <c r="H52" s="227"/>
      <c r="I52" s="227"/>
    </row>
    <row r="53" spans="2:9" ht="15" customHeight="1" x14ac:dyDescent="0.25">
      <c r="B53" s="228">
        <v>0.5625</v>
      </c>
      <c r="C53" s="227"/>
      <c r="D53" s="227"/>
      <c r="E53" s="227"/>
      <c r="F53" s="227"/>
      <c r="G53" s="227"/>
      <c r="H53" s="227"/>
      <c r="I53" s="227"/>
    </row>
    <row r="54" spans="2:9" ht="15.75" customHeight="1" x14ac:dyDescent="0.25">
      <c r="B54" s="228">
        <v>0.58333333333333337</v>
      </c>
      <c r="C54" s="227"/>
      <c r="D54" s="227"/>
      <c r="E54" s="227"/>
      <c r="F54" s="227"/>
      <c r="G54" s="227"/>
      <c r="H54" s="227"/>
      <c r="I54" s="227"/>
    </row>
    <row r="55" spans="2:9" ht="15.75" customHeight="1" x14ac:dyDescent="0.25">
      <c r="B55" s="228">
        <v>0.60416666666666696</v>
      </c>
      <c r="C55" s="227"/>
      <c r="D55" s="227"/>
      <c r="E55" s="227"/>
      <c r="F55" s="227"/>
      <c r="G55" s="227"/>
      <c r="H55" s="227"/>
      <c r="I55" s="227" t="s">
        <v>100</v>
      </c>
    </row>
    <row r="56" spans="2:9" ht="15.75" customHeight="1" x14ac:dyDescent="0.25">
      <c r="B56" s="228">
        <v>0.625</v>
      </c>
      <c r="C56" s="227"/>
      <c r="D56" s="227"/>
      <c r="E56" s="227"/>
      <c r="F56" s="227"/>
      <c r="G56" s="227"/>
      <c r="H56" s="227"/>
      <c r="I56" s="227"/>
    </row>
    <row r="57" spans="2:9" ht="15.75" customHeight="1" x14ac:dyDescent="0.25">
      <c r="B57" s="228">
        <v>0.64583333333333304</v>
      </c>
      <c r="C57" s="227"/>
      <c r="D57" s="227"/>
      <c r="E57" s="227"/>
      <c r="F57" s="227"/>
      <c r="G57" s="227"/>
      <c r="H57" s="227"/>
      <c r="I57" s="227"/>
    </row>
    <row r="58" spans="2:9" ht="15.75" customHeight="1" x14ac:dyDescent="0.25">
      <c r="B58" s="228">
        <v>0.66666666666666663</v>
      </c>
      <c r="C58" s="227"/>
      <c r="D58" s="227"/>
      <c r="E58" s="227"/>
      <c r="F58" s="227"/>
      <c r="G58" s="227"/>
      <c r="H58" s="227"/>
      <c r="I58" s="227"/>
    </row>
    <row r="59" spans="2:9" ht="15.75" customHeight="1" x14ac:dyDescent="0.25">
      <c r="B59" s="228">
        <v>0.6875</v>
      </c>
      <c r="C59" s="227"/>
      <c r="D59" s="227"/>
      <c r="E59" s="227"/>
      <c r="F59" s="227"/>
      <c r="G59" s="227"/>
      <c r="H59" s="227"/>
      <c r="I59" s="227"/>
    </row>
    <row r="60" spans="2:9" ht="15.75" customHeight="1" x14ac:dyDescent="0.25">
      <c r="B60" s="228">
        <v>0.70833333333333337</v>
      </c>
      <c r="C60" s="227"/>
      <c r="D60" s="227"/>
      <c r="E60" s="227"/>
      <c r="F60" s="227"/>
      <c r="G60" s="227"/>
      <c r="H60" s="227"/>
      <c r="I60" s="227"/>
    </row>
    <row r="61" spans="2:9" ht="15.75" customHeight="1" thickBot="1" x14ac:dyDescent="0.3">
      <c r="B61" s="228">
        <v>0.72916666666666696</v>
      </c>
      <c r="C61" s="227"/>
      <c r="D61" s="227"/>
      <c r="E61" s="227"/>
      <c r="F61" s="227"/>
      <c r="G61" s="227"/>
      <c r="H61" s="227"/>
      <c r="I61" s="227"/>
    </row>
    <row r="62" spans="2:9" ht="15.75" customHeight="1" thickTop="1" x14ac:dyDescent="0.25">
      <c r="B62" s="461">
        <v>0.75</v>
      </c>
      <c r="C62" s="230" t="s">
        <v>92</v>
      </c>
      <c r="D62" s="230" t="s">
        <v>164</v>
      </c>
      <c r="E62" s="230" t="s">
        <v>92</v>
      </c>
      <c r="F62" s="227"/>
      <c r="G62" s="227"/>
      <c r="H62" s="227"/>
      <c r="I62" s="227"/>
    </row>
    <row r="63" spans="2:9" ht="15.75" customHeight="1" thickBot="1" x14ac:dyDescent="0.3">
      <c r="B63" s="462"/>
      <c r="C63" s="231" t="s">
        <v>165</v>
      </c>
      <c r="D63" s="231" t="s">
        <v>166</v>
      </c>
      <c r="E63" s="231" t="s">
        <v>166</v>
      </c>
      <c r="F63" s="227"/>
      <c r="G63" s="227"/>
      <c r="H63" s="227"/>
      <c r="I63" s="227"/>
    </row>
    <row r="64" spans="2:9" ht="15" customHeight="1" thickTop="1" x14ac:dyDescent="0.25">
      <c r="B64" s="461">
        <v>0.77083333333333304</v>
      </c>
      <c r="C64" s="230" t="s">
        <v>167</v>
      </c>
      <c r="D64" s="230" t="s">
        <v>167</v>
      </c>
      <c r="E64" s="227" t="s">
        <v>88</v>
      </c>
      <c r="F64" s="227" t="s">
        <v>95</v>
      </c>
      <c r="G64" s="227"/>
      <c r="H64" s="227"/>
      <c r="I64" s="227"/>
    </row>
    <row r="65" spans="2:9" ht="15" customHeight="1" thickBot="1" x14ac:dyDescent="0.3">
      <c r="B65" s="462"/>
      <c r="C65" s="231" t="s">
        <v>88</v>
      </c>
      <c r="D65" s="231" t="s">
        <v>95</v>
      </c>
      <c r="E65" s="227"/>
      <c r="F65" s="227"/>
      <c r="G65" s="227"/>
      <c r="H65" s="227"/>
      <c r="I65" s="227"/>
    </row>
    <row r="66" spans="2:9" ht="15" customHeight="1" thickTop="1" x14ac:dyDescent="0.25">
      <c r="B66" s="461">
        <v>0.79166666666666663</v>
      </c>
      <c r="C66" s="230" t="s">
        <v>92</v>
      </c>
      <c r="D66" s="227" t="s">
        <v>154</v>
      </c>
      <c r="E66" s="227" t="s">
        <v>96</v>
      </c>
      <c r="F66" s="227"/>
      <c r="G66" s="227"/>
      <c r="H66" s="227"/>
      <c r="I66" s="227"/>
    </row>
    <row r="67" spans="2:9" ht="15" customHeight="1" thickBot="1" x14ac:dyDescent="0.3">
      <c r="B67" s="462"/>
      <c r="C67" s="231" t="s">
        <v>91</v>
      </c>
      <c r="D67" s="227"/>
      <c r="E67" s="227"/>
      <c r="F67" s="227"/>
      <c r="G67" s="227"/>
      <c r="H67" s="227"/>
      <c r="I67" s="227"/>
    </row>
    <row r="68" spans="2:9" ht="15" customHeight="1" thickTop="1" thickBot="1" x14ac:dyDescent="0.3">
      <c r="B68" s="228">
        <v>0.8125</v>
      </c>
      <c r="C68" s="232" t="s">
        <v>95</v>
      </c>
      <c r="D68" s="227" t="s">
        <v>153</v>
      </c>
      <c r="E68" s="227"/>
      <c r="F68" s="227" t="s">
        <v>97</v>
      </c>
      <c r="G68" s="227"/>
      <c r="H68" s="227"/>
      <c r="I68" s="227"/>
    </row>
    <row r="69" spans="2:9" ht="15" customHeight="1" thickTop="1" x14ac:dyDescent="0.25">
      <c r="B69" s="461">
        <v>0.83333333333333337</v>
      </c>
      <c r="C69" s="229"/>
      <c r="D69" s="230" t="s">
        <v>153</v>
      </c>
      <c r="E69" s="227" t="s">
        <v>91</v>
      </c>
      <c r="F69" s="227"/>
      <c r="G69" s="227"/>
      <c r="H69" s="227"/>
      <c r="I69" s="227"/>
    </row>
    <row r="70" spans="2:9" ht="14.25" customHeight="1" thickBot="1" x14ac:dyDescent="0.3">
      <c r="B70" s="462"/>
      <c r="C70" s="233"/>
      <c r="D70" s="231" t="s">
        <v>168</v>
      </c>
      <c r="E70" s="227"/>
      <c r="F70" s="227"/>
      <c r="G70" s="227"/>
      <c r="H70" s="227"/>
      <c r="I70" s="227"/>
    </row>
    <row r="71" spans="2:9" ht="15.75" thickTop="1" x14ac:dyDescent="0.25">
      <c r="B71" s="228">
        <v>0.85416666666666696</v>
      </c>
      <c r="C71" s="229" t="s">
        <v>98</v>
      </c>
      <c r="D71" s="227" t="s">
        <v>100</v>
      </c>
      <c r="E71" s="227"/>
      <c r="F71" s="227" t="s">
        <v>98</v>
      </c>
      <c r="G71" s="227"/>
      <c r="H71" s="227"/>
      <c r="I71" s="227"/>
    </row>
  </sheetData>
  <sheetProtection formatCells="0" formatColumns="0" formatRows="0" insertColumns="0" insertRows="0" insertHyperlinks="0" deleteColumns="0" deleteRows="0" sort="0" autoFilter="0" pivotTables="0"/>
  <customSheetViews>
    <customSheetView guid="{60251D44-998B-425E-BE6C-7231703F4025}" showGridLines="0" showRowCol="0" hiddenRows="1">
      <selection activeCell="D17" sqref="D17"/>
      <pageMargins left="0.7" right="0.7" top="0.75" bottom="0.75" header="0.3" footer="0.3"/>
      <pageSetup paperSize="9" orientation="portrait" r:id="rId1"/>
    </customSheetView>
  </customSheetViews>
  <mergeCells count="4">
    <mergeCell ref="B66:B67"/>
    <mergeCell ref="B69:B70"/>
    <mergeCell ref="B62:B63"/>
    <mergeCell ref="B64:B65"/>
  </mergeCells>
  <conditionalFormatting sqref="B2:I34">
    <cfRule type="expression" dxfId="31" priority="21">
      <formula>AND(LEFT(B2,4)="Main",MID(B2,12,4)="Peny")</formula>
    </cfRule>
    <cfRule type="expression" dxfId="30" priority="22">
      <formula>LEFT(B2,4)="Peny"</formula>
    </cfRule>
    <cfRule type="expression" dxfId="29" priority="23">
      <formula>LEFT(B2,4)="Main"</formula>
    </cfRule>
    <cfRule type="expression" dxfId="28" priority="24" stopIfTrue="1">
      <formula>OR(CELL("row")=CELL("row",B2))</formula>
    </cfRule>
    <cfRule type="expression" dxfId="27" priority="25" stopIfTrue="1">
      <formula>OR(COLUMN()=CELL("col"),COLUMN()=CELL("col")-10,COLUMN()=CELL("col")+10)</formula>
    </cfRule>
    <cfRule type="expression" dxfId="26" priority="26">
      <formula>MOD(ROW(),2)=0</formula>
    </cfRule>
  </conditionalFormatting>
  <conditionalFormatting sqref="C3:I22">
    <cfRule type="expression" dxfId="25" priority="1">
      <formula>NOT(ISBLANK(C38))</formula>
    </cfRule>
  </conditionalFormatting>
  <dataValidations count="21">
    <dataValidation type="list" allowBlank="1" showInputMessage="1" showErrorMessage="1" sqref="C27">
      <formula1>aMon1800</formula1>
    </dataValidation>
    <dataValidation type="list" allowBlank="1" showInputMessage="1" showErrorMessage="1" sqref="C28">
      <formula1>aMon1830</formula1>
    </dataValidation>
    <dataValidation type="list" allowBlank="1" showInputMessage="1" showErrorMessage="1" sqref="C29">
      <formula1>aMon1900</formula1>
    </dataValidation>
    <dataValidation type="list" allowBlank="1" showInputMessage="1" showErrorMessage="1" sqref="C32">
      <formula1>aMon2030</formula1>
    </dataValidation>
    <dataValidation type="list" allowBlank="1" showInputMessage="1" showErrorMessage="1" sqref="D27">
      <formula1>bTue1800</formula1>
    </dataValidation>
    <dataValidation type="list" allowBlank="1" showInputMessage="1" showErrorMessage="1" sqref="D28">
      <formula1>bTue1830</formula1>
    </dataValidation>
    <dataValidation type="list" allowBlank="1" showInputMessage="1" showErrorMessage="1" sqref="D29">
      <formula1>bTue1900</formula1>
    </dataValidation>
    <dataValidation type="list" allowBlank="1" showInputMessage="1" showErrorMessage="1" sqref="D30">
      <formula1>bTue1930</formula1>
    </dataValidation>
    <dataValidation type="list" allowBlank="1" showInputMessage="1" showErrorMessage="1" sqref="D31">
      <formula1>bTue2000</formula1>
    </dataValidation>
    <dataValidation type="list" allowBlank="1" showInputMessage="1" showErrorMessage="1" sqref="D32">
      <formula1>bTue2030</formula1>
    </dataValidation>
    <dataValidation type="list" allowBlank="1" showInputMessage="1" showErrorMessage="1" sqref="E27">
      <formula1>cWed1800</formula1>
    </dataValidation>
    <dataValidation type="list" allowBlank="1" showInputMessage="1" showErrorMessage="1" sqref="E28">
      <formula1>cWed1830</formula1>
    </dataValidation>
    <dataValidation type="list" allowBlank="1" showInputMessage="1" showErrorMessage="1" sqref="E29">
      <formula1>cWed1900</formula1>
    </dataValidation>
    <dataValidation type="list" allowBlank="1" showInputMessage="1" showErrorMessage="1" sqref="E30">
      <formula1>cWed1930</formula1>
    </dataValidation>
    <dataValidation type="list" allowBlank="1" showInputMessage="1" showErrorMessage="1" sqref="E31">
      <formula1>cWed2000</formula1>
    </dataValidation>
    <dataValidation type="list" allowBlank="1" showInputMessage="1" showErrorMessage="1" sqref="C3:I26 F27">
      <formula1>C38</formula1>
    </dataValidation>
    <dataValidation type="list" allowBlank="1" showInputMessage="1" showErrorMessage="1" sqref="C30">
      <formula1>C64</formula1>
    </dataValidation>
    <dataValidation type="list" allowBlank="1" showInputMessage="1" showErrorMessage="1" sqref="C31 F30:F31">
      <formula1>C68</formula1>
    </dataValidation>
    <dataValidation type="list" allowBlank="1" showInputMessage="1" showErrorMessage="1" sqref="F28">
      <formula1>$F$64</formula1>
    </dataValidation>
    <dataValidation type="list" allowBlank="1" showInputMessage="1" showErrorMessage="1" sqref="E32:F32">
      <formula1>E71</formula1>
    </dataValidation>
    <dataValidation type="list" allowBlank="1" showInputMessage="1" showErrorMessage="1" sqref="F29">
      <formula1>F66</formula1>
    </dataValidation>
  </dataValidations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59999389629810485"/>
  </sheetPr>
  <dimension ref="B2:E74"/>
  <sheetViews>
    <sheetView showGridLines="0" showRowColHeaders="0" workbookViewId="0">
      <selection activeCell="G16" sqref="G16"/>
    </sheetView>
  </sheetViews>
  <sheetFormatPr defaultRowHeight="15" x14ac:dyDescent="0.25"/>
  <cols>
    <col min="1" max="1" width="9.140625" style="129"/>
    <col min="2" max="2" width="4.42578125" style="224" bestFit="1" customWidth="1"/>
    <col min="3" max="3" width="64.140625" style="222" customWidth="1"/>
    <col min="4" max="4" width="9.7109375" style="222" bestFit="1" customWidth="1"/>
    <col min="5" max="5" width="8" style="129" bestFit="1" customWidth="1"/>
    <col min="6" max="16384" width="9.140625" style="129"/>
  </cols>
  <sheetData>
    <row r="2" spans="2:5" x14ac:dyDescent="0.25">
      <c r="B2" s="340" t="s">
        <v>1173</v>
      </c>
      <c r="C2" s="341" t="s">
        <v>1146</v>
      </c>
      <c r="D2" s="341" t="s">
        <v>1134</v>
      </c>
      <c r="E2" s="342" t="s">
        <v>1147</v>
      </c>
    </row>
    <row r="3" spans="2:5" x14ac:dyDescent="0.25">
      <c r="B3" s="223">
        <f xml:space="preserve"> IF( NOT( ISBLANK( $C3)), SUBTOTAL(3, C3:$C$3), "")</f>
        <v>1</v>
      </c>
      <c r="C3" s="267" t="s">
        <v>448</v>
      </c>
      <c r="D3" s="222" t="s">
        <v>1135</v>
      </c>
      <c r="E3" s="129" t="s">
        <v>447</v>
      </c>
    </row>
    <row r="4" spans="2:5" x14ac:dyDescent="0.25">
      <c r="B4" s="223">
        <f xml:space="preserve"> IF( NOT( ISBLANK( $C4)), SUBTOTAL(3, C$3:$C4), "")</f>
        <v>2</v>
      </c>
      <c r="C4" s="268" t="s">
        <v>449</v>
      </c>
      <c r="D4" s="222" t="s">
        <v>1136</v>
      </c>
      <c r="E4" s="129" t="s">
        <v>447</v>
      </c>
    </row>
    <row r="5" spans="2:5" x14ac:dyDescent="0.25">
      <c r="B5" s="223">
        <f xml:space="preserve"> IF( NOT( ISBLANK( $C5)), SUBTOTAL(3, C$3:$C5), "")</f>
        <v>3</v>
      </c>
      <c r="C5" s="267" t="s">
        <v>450</v>
      </c>
      <c r="D5" s="222" t="s">
        <v>1144</v>
      </c>
      <c r="E5" s="129" t="s">
        <v>447</v>
      </c>
    </row>
    <row r="6" spans="2:5" x14ac:dyDescent="0.25">
      <c r="B6" s="223">
        <f xml:space="preserve"> IF( NOT( ISBLANK( $C6)), SUBTOTAL(3, C$3:$C6), "")</f>
        <v>4</v>
      </c>
      <c r="C6" s="268" t="s">
        <v>451</v>
      </c>
      <c r="D6" s="222" t="s">
        <v>1135</v>
      </c>
      <c r="E6" s="129" t="s">
        <v>447</v>
      </c>
    </row>
    <row r="7" spans="2:5" x14ac:dyDescent="0.25">
      <c r="B7" s="223">
        <f xml:space="preserve"> IF( NOT( ISBLANK( $C7)), SUBTOTAL(3, C$3:$C7), "")</f>
        <v>5</v>
      </c>
      <c r="C7" s="267" t="s">
        <v>452</v>
      </c>
      <c r="D7" s="222" t="s">
        <v>1135</v>
      </c>
      <c r="E7" s="129" t="s">
        <v>447</v>
      </c>
    </row>
    <row r="8" spans="2:5" x14ac:dyDescent="0.25">
      <c r="B8" s="223">
        <f xml:space="preserve"> IF( NOT( ISBLANK( $C8)), SUBTOTAL(3, C$3:$C8), "")</f>
        <v>6</v>
      </c>
      <c r="C8" s="268" t="s">
        <v>453</v>
      </c>
      <c r="D8" s="222" t="s">
        <v>1144</v>
      </c>
      <c r="E8" s="129" t="s">
        <v>447</v>
      </c>
    </row>
    <row r="9" spans="2:5" x14ac:dyDescent="0.25">
      <c r="B9" s="223">
        <f xml:space="preserve"> IF( NOT( ISBLANK( $C9)), SUBTOTAL(3, C$3:$C9), "")</f>
        <v>7</v>
      </c>
      <c r="C9" s="267" t="s">
        <v>454</v>
      </c>
      <c r="D9" s="222" t="s">
        <v>1144</v>
      </c>
      <c r="E9" s="129" t="s">
        <v>447</v>
      </c>
    </row>
    <row r="10" spans="2:5" x14ac:dyDescent="0.25">
      <c r="B10" s="223">
        <f xml:space="preserve"> IF( NOT( ISBLANK( $C10)), SUBTOTAL(3, C$3:$C10), "")</f>
        <v>8</v>
      </c>
      <c r="C10" s="268" t="s">
        <v>455</v>
      </c>
      <c r="D10" s="222" t="s">
        <v>1144</v>
      </c>
      <c r="E10" s="129" t="s">
        <v>447</v>
      </c>
    </row>
    <row r="11" spans="2:5" x14ac:dyDescent="0.25">
      <c r="B11" s="223">
        <f xml:space="preserve"> IF( NOT( ISBLANK( $C11)), SUBTOTAL(3, C$3:$C11), "")</f>
        <v>9</v>
      </c>
      <c r="C11" s="267" t="s">
        <v>456</v>
      </c>
      <c r="D11" s="222" t="s">
        <v>1144</v>
      </c>
      <c r="E11" s="129" t="s">
        <v>447</v>
      </c>
    </row>
    <row r="12" spans="2:5" x14ac:dyDescent="0.25">
      <c r="B12" s="223">
        <f xml:space="preserve"> IF( NOT( ISBLANK( $C12)), SUBTOTAL(3, C$3:$C12), "")</f>
        <v>10</v>
      </c>
      <c r="C12" s="268" t="s">
        <v>457</v>
      </c>
      <c r="D12" s="222" t="s">
        <v>1141</v>
      </c>
      <c r="E12" s="129" t="s">
        <v>447</v>
      </c>
    </row>
    <row r="13" spans="2:5" x14ac:dyDescent="0.25">
      <c r="B13" s="223">
        <f xml:space="preserve"> IF( NOT( ISBLANK( $C13)), SUBTOTAL(3, C$3:$C13), "")</f>
        <v>11</v>
      </c>
      <c r="C13" s="267" t="s">
        <v>458</v>
      </c>
      <c r="D13" s="222" t="s">
        <v>1144</v>
      </c>
      <c r="E13" s="129" t="s">
        <v>447</v>
      </c>
    </row>
    <row r="14" spans="2:5" x14ac:dyDescent="0.25">
      <c r="B14" s="223">
        <f xml:space="preserve"> IF( NOT( ISBLANK( $C14)), SUBTOTAL(3, C$3:$C14), "")</f>
        <v>12</v>
      </c>
      <c r="C14" s="268" t="s">
        <v>459</v>
      </c>
      <c r="D14" s="222" t="s">
        <v>209</v>
      </c>
      <c r="E14" s="129" t="s">
        <v>447</v>
      </c>
    </row>
    <row r="15" spans="2:5" x14ac:dyDescent="0.25">
      <c r="B15" s="223">
        <f xml:space="preserve"> IF( NOT( ISBLANK( $C15)), SUBTOTAL(3, C$3:$C15), "")</f>
        <v>13</v>
      </c>
      <c r="C15" s="267" t="s">
        <v>460</v>
      </c>
      <c r="D15" s="222" t="s">
        <v>1135</v>
      </c>
      <c r="E15" s="129" t="s">
        <v>447</v>
      </c>
    </row>
    <row r="16" spans="2:5" x14ac:dyDescent="0.25">
      <c r="B16" s="223">
        <f xml:space="preserve"> IF( NOT( ISBLANK( $C16)), SUBTOTAL(3, C$3:$C16), "")</f>
        <v>14</v>
      </c>
      <c r="C16" s="268" t="s">
        <v>461</v>
      </c>
      <c r="D16" s="222" t="s">
        <v>1145</v>
      </c>
      <c r="E16" s="129" t="s">
        <v>447</v>
      </c>
    </row>
    <row r="17" spans="2:5" x14ac:dyDescent="0.25">
      <c r="B17" s="223">
        <f xml:space="preserve"> IF( NOT( ISBLANK( $C17)), SUBTOTAL(3, C$3:$C17), "")</f>
        <v>15</v>
      </c>
      <c r="C17" s="267" t="s">
        <v>462</v>
      </c>
      <c r="D17" s="222" t="s">
        <v>1135</v>
      </c>
      <c r="E17" s="129" t="s">
        <v>447</v>
      </c>
    </row>
    <row r="18" spans="2:5" x14ac:dyDescent="0.25">
      <c r="B18" s="223">
        <f xml:space="preserve"> IF( NOT( ISBLANK( $C18)), SUBTOTAL(3, C$3:$C18), "")</f>
        <v>16</v>
      </c>
      <c r="C18" s="268" t="s">
        <v>463</v>
      </c>
      <c r="D18" s="222" t="s">
        <v>1135</v>
      </c>
      <c r="E18" s="129" t="s">
        <v>447</v>
      </c>
    </row>
    <row r="19" spans="2:5" x14ac:dyDescent="0.25">
      <c r="B19" s="223">
        <f xml:space="preserve"> IF( NOT( ISBLANK( $C19)), SUBTOTAL(3, C$3:$C19), "")</f>
        <v>17</v>
      </c>
      <c r="C19" s="267" t="s">
        <v>464</v>
      </c>
      <c r="D19" s="222" t="s">
        <v>1135</v>
      </c>
      <c r="E19" s="129" t="s">
        <v>447</v>
      </c>
    </row>
    <row r="20" spans="2:5" x14ac:dyDescent="0.25">
      <c r="B20" s="223">
        <f xml:space="preserve"> IF( NOT( ISBLANK( $C20)), SUBTOTAL(3, C$3:$C20), "")</f>
        <v>18</v>
      </c>
      <c r="C20" s="268" t="s">
        <v>465</v>
      </c>
      <c r="D20" s="222" t="s">
        <v>1135</v>
      </c>
      <c r="E20" s="129" t="s">
        <v>447</v>
      </c>
    </row>
    <row r="21" spans="2:5" x14ac:dyDescent="0.25">
      <c r="B21" s="223">
        <f xml:space="preserve"> IF( NOT( ISBLANK( $C21)), SUBTOTAL(3, C$3:$C21), "")</f>
        <v>19</v>
      </c>
      <c r="C21" s="267" t="s">
        <v>466</v>
      </c>
      <c r="D21" s="222" t="s">
        <v>1135</v>
      </c>
      <c r="E21" s="129" t="s">
        <v>447</v>
      </c>
    </row>
    <row r="22" spans="2:5" x14ac:dyDescent="0.25">
      <c r="B22" s="223">
        <f xml:space="preserve"> IF( NOT( ISBLANK( $C22)), SUBTOTAL(3, C$3:$C22), "")</f>
        <v>20</v>
      </c>
      <c r="C22" s="268" t="s">
        <v>467</v>
      </c>
      <c r="D22" s="222" t="s">
        <v>1139</v>
      </c>
      <c r="E22" s="129" t="s">
        <v>447</v>
      </c>
    </row>
    <row r="23" spans="2:5" x14ac:dyDescent="0.25">
      <c r="B23" s="223">
        <f xml:space="preserve"> IF( NOT( ISBLANK( $C23)), SUBTOTAL(3, C$3:$C23), "")</f>
        <v>21</v>
      </c>
      <c r="C23" s="267" t="s">
        <v>468</v>
      </c>
      <c r="D23" s="222" t="s">
        <v>209</v>
      </c>
      <c r="E23" s="129" t="s">
        <v>447</v>
      </c>
    </row>
    <row r="24" spans="2:5" x14ac:dyDescent="0.25">
      <c r="B24" s="223">
        <f xml:space="preserve"> IF( NOT( ISBLANK( $C24)), SUBTOTAL(3, C$3:$C24), "")</f>
        <v>22</v>
      </c>
      <c r="C24" s="268" t="s">
        <v>469</v>
      </c>
      <c r="D24" s="222" t="s">
        <v>1145</v>
      </c>
      <c r="E24" s="129" t="s">
        <v>447</v>
      </c>
    </row>
    <row r="25" spans="2:5" x14ac:dyDescent="0.25">
      <c r="B25" s="223">
        <f xml:space="preserve"> IF( NOT( ISBLANK( $C25)), SUBTOTAL(3, C$3:$C25), "")</f>
        <v>23</v>
      </c>
      <c r="C25" s="267" t="s">
        <v>470</v>
      </c>
      <c r="D25" s="222" t="s">
        <v>1172</v>
      </c>
      <c r="E25" s="129" t="s">
        <v>447</v>
      </c>
    </row>
    <row r="26" spans="2:5" x14ac:dyDescent="0.25">
      <c r="B26" s="223">
        <f xml:space="preserve"> IF( NOT( ISBLANK( $C26)), SUBTOTAL(3, C$3:$C26), "")</f>
        <v>24</v>
      </c>
      <c r="C26" s="268" t="s">
        <v>471</v>
      </c>
      <c r="D26" s="222" t="s">
        <v>1137</v>
      </c>
      <c r="E26" s="129" t="s">
        <v>447</v>
      </c>
    </row>
    <row r="27" spans="2:5" x14ac:dyDescent="0.25">
      <c r="B27" s="223">
        <f xml:space="preserve"> IF( NOT( ISBLANK( $C27)), SUBTOTAL(3, C$3:$C27), "")</f>
        <v>25</v>
      </c>
      <c r="C27" s="267" t="s">
        <v>472</v>
      </c>
      <c r="D27" s="222" t="s">
        <v>1172</v>
      </c>
      <c r="E27" s="129" t="s">
        <v>447</v>
      </c>
    </row>
    <row r="28" spans="2:5" x14ac:dyDescent="0.25">
      <c r="B28" s="223">
        <f xml:space="preserve"> IF( NOT( ISBLANK( $C28)), SUBTOTAL(3, C$3:$C28), "")</f>
        <v>26</v>
      </c>
      <c r="C28" s="268" t="s">
        <v>473</v>
      </c>
      <c r="D28" s="222" t="s">
        <v>1172</v>
      </c>
      <c r="E28" s="129" t="s">
        <v>447</v>
      </c>
    </row>
    <row r="29" spans="2:5" x14ac:dyDescent="0.25">
      <c r="B29" s="223">
        <f xml:space="preserve"> IF( NOT( ISBLANK( $C29)), SUBTOTAL(3, C$3:$C29), "")</f>
        <v>27</v>
      </c>
      <c r="C29" s="267" t="s">
        <v>476</v>
      </c>
      <c r="D29" s="222" t="s">
        <v>1137</v>
      </c>
      <c r="E29" s="129" t="s">
        <v>447</v>
      </c>
    </row>
    <row r="30" spans="2:5" x14ac:dyDescent="0.25">
      <c r="B30" s="223">
        <f xml:space="preserve"> IF( NOT( ISBLANK( $C30)), SUBTOTAL(3, C$3:$C30), "")</f>
        <v>28</v>
      </c>
      <c r="C30" s="268" t="s">
        <v>474</v>
      </c>
      <c r="D30" s="222" t="s">
        <v>1137</v>
      </c>
      <c r="E30" s="129" t="s">
        <v>447</v>
      </c>
    </row>
    <row r="31" spans="2:5" x14ac:dyDescent="0.25">
      <c r="B31" s="223">
        <f xml:space="preserve"> IF( NOT( ISBLANK( $C31)), SUBTOTAL(3, C$3:$C31), "")</f>
        <v>29</v>
      </c>
      <c r="C31" s="267" t="s">
        <v>475</v>
      </c>
      <c r="D31" s="222" t="s">
        <v>1137</v>
      </c>
      <c r="E31" s="129" t="s">
        <v>447</v>
      </c>
    </row>
    <row r="32" spans="2:5" x14ac:dyDescent="0.25">
      <c r="B32" s="223">
        <f xml:space="preserve"> IF( NOT( ISBLANK( $C32)), SUBTOTAL(3, C$3:$C32), "")</f>
        <v>30</v>
      </c>
      <c r="C32" s="268" t="s">
        <v>477</v>
      </c>
      <c r="D32" s="222" t="s">
        <v>1137</v>
      </c>
      <c r="E32" s="129" t="s">
        <v>447</v>
      </c>
    </row>
    <row r="33" spans="2:5" x14ac:dyDescent="0.25">
      <c r="B33" s="223">
        <f xml:space="preserve"> IF( NOT( ISBLANK( $C33)), SUBTOTAL(3, C$3:$C33), "")</f>
        <v>31</v>
      </c>
      <c r="C33" s="267" t="s">
        <v>478</v>
      </c>
      <c r="D33" s="222" t="s">
        <v>1139</v>
      </c>
      <c r="E33" s="129" t="s">
        <v>447</v>
      </c>
    </row>
    <row r="34" spans="2:5" x14ac:dyDescent="0.25">
      <c r="B34" s="223">
        <f xml:space="preserve"> IF( NOT( ISBLANK( $C34)), SUBTOTAL(3, C$3:$C34), "")</f>
        <v>32</v>
      </c>
      <c r="C34" s="268" t="s">
        <v>479</v>
      </c>
      <c r="D34" s="222" t="s">
        <v>1139</v>
      </c>
      <c r="E34" s="129" t="s">
        <v>447</v>
      </c>
    </row>
    <row r="35" spans="2:5" x14ac:dyDescent="0.25">
      <c r="B35" s="223">
        <f xml:space="preserve"> IF( NOT( ISBLANK( $C35)), SUBTOTAL(3, C$3:$C35), "")</f>
        <v>33</v>
      </c>
      <c r="C35" s="267" t="s">
        <v>480</v>
      </c>
      <c r="D35" s="222" t="s">
        <v>1137</v>
      </c>
      <c r="E35" s="129" t="s">
        <v>447</v>
      </c>
    </row>
    <row r="36" spans="2:5" x14ac:dyDescent="0.25">
      <c r="B36" s="223">
        <f xml:space="preserve"> IF( NOT( ISBLANK( $C36)), SUBTOTAL(3, C$3:$C36), "")</f>
        <v>34</v>
      </c>
      <c r="C36" s="268" t="s">
        <v>481</v>
      </c>
      <c r="D36" s="222" t="s">
        <v>1137</v>
      </c>
      <c r="E36" s="129" t="s">
        <v>447</v>
      </c>
    </row>
    <row r="37" spans="2:5" x14ac:dyDescent="0.25">
      <c r="B37" s="223">
        <f xml:space="preserve"> IF( NOT( ISBLANK( $C37)), SUBTOTAL(3, C$3:$C37), "")</f>
        <v>35</v>
      </c>
      <c r="C37" s="267" t="s">
        <v>482</v>
      </c>
      <c r="D37" s="222" t="s">
        <v>1137</v>
      </c>
      <c r="E37" s="129" t="s">
        <v>447</v>
      </c>
    </row>
    <row r="38" spans="2:5" x14ac:dyDescent="0.25">
      <c r="B38" s="223">
        <f xml:space="preserve"> IF( NOT( ISBLANK( $C38)), SUBTOTAL(3, C$3:$C38), "")</f>
        <v>36</v>
      </c>
      <c r="C38" s="268" t="s">
        <v>483</v>
      </c>
      <c r="D38" s="222" t="s">
        <v>1137</v>
      </c>
      <c r="E38" s="129" t="s">
        <v>447</v>
      </c>
    </row>
    <row r="39" spans="2:5" x14ac:dyDescent="0.25">
      <c r="B39" s="223">
        <f xml:space="preserve"> IF( NOT( ISBLANK( $C39)), SUBTOTAL(3, C$3:$C39), "")</f>
        <v>37</v>
      </c>
      <c r="C39" s="267" t="s">
        <v>484</v>
      </c>
      <c r="D39" s="222" t="s">
        <v>1137</v>
      </c>
      <c r="E39" s="129" t="s">
        <v>447</v>
      </c>
    </row>
    <row r="40" spans="2:5" x14ac:dyDescent="0.25">
      <c r="B40" s="223">
        <f xml:space="preserve"> IF( NOT( ISBLANK( $C40)), SUBTOTAL(3, C$3:$C40), "")</f>
        <v>38</v>
      </c>
      <c r="C40" s="268" t="s">
        <v>485</v>
      </c>
      <c r="D40" s="222" t="s">
        <v>1139</v>
      </c>
      <c r="E40" s="129" t="s">
        <v>447</v>
      </c>
    </row>
    <row r="41" spans="2:5" x14ac:dyDescent="0.25">
      <c r="B41" s="223">
        <f xml:space="preserve"> IF( NOT( ISBLANK( $C41)), SUBTOTAL(3, C$3:$C41), "")</f>
        <v>39</v>
      </c>
      <c r="C41" s="267" t="s">
        <v>486</v>
      </c>
      <c r="D41" s="222" t="s">
        <v>1140</v>
      </c>
      <c r="E41" s="129" t="s">
        <v>447</v>
      </c>
    </row>
    <row r="42" spans="2:5" x14ac:dyDescent="0.25">
      <c r="B42" s="223">
        <f xml:space="preserve"> IF( NOT( ISBLANK( $C42)), SUBTOTAL(3, C$3:$C42), "")</f>
        <v>40</v>
      </c>
      <c r="C42" s="268" t="s">
        <v>487</v>
      </c>
      <c r="D42" s="222" t="s">
        <v>1135</v>
      </c>
      <c r="E42" s="129" t="s">
        <v>447</v>
      </c>
    </row>
    <row r="43" spans="2:5" x14ac:dyDescent="0.25">
      <c r="B43" s="223">
        <f xml:space="preserve"> IF( NOT( ISBLANK( $C43)), SUBTOTAL(3, C$3:$C43), "")</f>
        <v>41</v>
      </c>
      <c r="C43" s="267" t="s">
        <v>488</v>
      </c>
      <c r="D43" s="222" t="s">
        <v>1142</v>
      </c>
      <c r="E43" s="129" t="s">
        <v>447</v>
      </c>
    </row>
    <row r="44" spans="2:5" x14ac:dyDescent="0.25">
      <c r="B44" s="223">
        <f xml:space="preserve"> IF( NOT( ISBLANK( $C44)), SUBTOTAL(3, C$3:$C44), "")</f>
        <v>42</v>
      </c>
      <c r="C44" s="268" t="s">
        <v>489</v>
      </c>
      <c r="D44" s="222" t="s">
        <v>1135</v>
      </c>
      <c r="E44" s="129" t="s">
        <v>447</v>
      </c>
    </row>
    <row r="45" spans="2:5" x14ac:dyDescent="0.25">
      <c r="B45" s="223">
        <f xml:space="preserve"> IF( NOT( ISBLANK( $C45)), SUBTOTAL(3, C$3:$C45), "")</f>
        <v>43</v>
      </c>
      <c r="C45" s="267" t="s">
        <v>490</v>
      </c>
      <c r="D45" s="222" t="s">
        <v>1144</v>
      </c>
      <c r="E45" s="129" t="s">
        <v>447</v>
      </c>
    </row>
    <row r="46" spans="2:5" x14ac:dyDescent="0.25">
      <c r="B46" s="223">
        <f xml:space="preserve"> IF( NOT( ISBLANK( $C46)), SUBTOTAL(3, C$3:$C46), "")</f>
        <v>44</v>
      </c>
      <c r="C46" s="268" t="s">
        <v>491</v>
      </c>
      <c r="D46" s="222" t="s">
        <v>1141</v>
      </c>
      <c r="E46" s="129" t="s">
        <v>447</v>
      </c>
    </row>
    <row r="47" spans="2:5" x14ac:dyDescent="0.25">
      <c r="B47" s="223">
        <f xml:space="preserve"> IF( NOT( ISBLANK( $C47)), SUBTOTAL(3, C$3:$C47), "")</f>
        <v>45</v>
      </c>
      <c r="C47" s="267" t="s">
        <v>492</v>
      </c>
      <c r="D47" s="222" t="s">
        <v>1141</v>
      </c>
      <c r="E47" s="129" t="s">
        <v>447</v>
      </c>
    </row>
    <row r="48" spans="2:5" x14ac:dyDescent="0.25">
      <c r="B48" s="223">
        <f xml:space="preserve"> IF( NOT( ISBLANK( $C48)), SUBTOTAL(3, C$3:$C48), "")</f>
        <v>46</v>
      </c>
      <c r="C48" s="268" t="s">
        <v>493</v>
      </c>
      <c r="D48" s="222" t="s">
        <v>1141</v>
      </c>
      <c r="E48" s="129" t="s">
        <v>447</v>
      </c>
    </row>
    <row r="49" spans="2:5" x14ac:dyDescent="0.25">
      <c r="B49" s="223">
        <f xml:space="preserve"> IF( NOT( ISBLANK( $C49)), SUBTOTAL(3, C$3:$C49), "")</f>
        <v>47</v>
      </c>
      <c r="C49" s="267" t="s">
        <v>494</v>
      </c>
      <c r="D49" s="222" t="s">
        <v>1143</v>
      </c>
      <c r="E49" s="129" t="s">
        <v>447</v>
      </c>
    </row>
    <row r="50" spans="2:5" x14ac:dyDescent="0.25">
      <c r="B50" s="223">
        <f xml:space="preserve"> IF( NOT( ISBLANK( $C50)), SUBTOTAL(3, C$3:$C50), "")</f>
        <v>48</v>
      </c>
      <c r="C50" s="268" t="s">
        <v>495</v>
      </c>
      <c r="D50" s="222" t="s">
        <v>1139</v>
      </c>
      <c r="E50" s="129" t="s">
        <v>447</v>
      </c>
    </row>
    <row r="51" spans="2:5" x14ac:dyDescent="0.25">
      <c r="B51" s="223">
        <f xml:space="preserve"> IF( NOT( ISBLANK( $C51)), SUBTOTAL(3, C$3:$C51), "")</f>
        <v>49</v>
      </c>
      <c r="C51" s="267" t="s">
        <v>496</v>
      </c>
      <c r="D51" s="222" t="s">
        <v>1139</v>
      </c>
      <c r="E51" s="129" t="s">
        <v>447</v>
      </c>
    </row>
    <row r="52" spans="2:5" x14ac:dyDescent="0.25">
      <c r="B52" s="223">
        <f xml:space="preserve"> IF( NOT( ISBLANK( $C52)), SUBTOTAL(3, C$3:$C52), "")</f>
        <v>50</v>
      </c>
      <c r="C52" s="268" t="s">
        <v>497</v>
      </c>
      <c r="D52" s="222" t="s">
        <v>1138</v>
      </c>
      <c r="E52" s="129" t="s">
        <v>447</v>
      </c>
    </row>
    <row r="53" spans="2:5" x14ac:dyDescent="0.25">
      <c r="B53" s="223">
        <f xml:space="preserve"> IF( NOT( ISBLANK( $C53)), SUBTOTAL(3, C$3:$C53), "")</f>
        <v>51</v>
      </c>
      <c r="C53" s="267" t="s">
        <v>498</v>
      </c>
      <c r="D53" s="222" t="s">
        <v>1139</v>
      </c>
      <c r="E53" s="129" t="s">
        <v>447</v>
      </c>
    </row>
    <row r="54" spans="2:5" x14ac:dyDescent="0.25">
      <c r="B54" s="223">
        <f xml:space="preserve"> IF( NOT( ISBLANK( $C54)), SUBTOTAL(3, C$3:$C54), "")</f>
        <v>52</v>
      </c>
      <c r="C54" s="268" t="s">
        <v>499</v>
      </c>
      <c r="D54" s="222" t="s">
        <v>1141</v>
      </c>
      <c r="E54" s="129" t="s">
        <v>447</v>
      </c>
    </row>
    <row r="55" spans="2:5" x14ac:dyDescent="0.25">
      <c r="B55" s="223">
        <f xml:space="preserve"> IF( NOT( ISBLANK( $C55)), SUBTOTAL(3, C$3:$C55), "")</f>
        <v>53</v>
      </c>
      <c r="C55" s="267" t="s">
        <v>500</v>
      </c>
      <c r="D55" s="222" t="s">
        <v>1141</v>
      </c>
      <c r="E55" s="129" t="s">
        <v>447</v>
      </c>
    </row>
    <row r="56" spans="2:5" x14ac:dyDescent="0.25">
      <c r="B56" s="223">
        <f xml:space="preserve"> IF( NOT( ISBLANK( $C56)), SUBTOTAL(3, C$3:$C56), "")</f>
        <v>54</v>
      </c>
      <c r="C56" s="268" t="s">
        <v>501</v>
      </c>
      <c r="D56" s="222" t="s">
        <v>1144</v>
      </c>
      <c r="E56" s="129" t="s">
        <v>447</v>
      </c>
    </row>
    <row r="57" spans="2:5" x14ac:dyDescent="0.25">
      <c r="B57" s="223">
        <f xml:space="preserve"> IF( NOT( ISBLANK( $C57)), SUBTOTAL(3, C$3:$C57), "")</f>
        <v>55</v>
      </c>
      <c r="C57" s="267" t="s">
        <v>502</v>
      </c>
      <c r="D57" s="222" t="s">
        <v>1137</v>
      </c>
      <c r="E57" s="129" t="s">
        <v>447</v>
      </c>
    </row>
    <row r="58" spans="2:5" x14ac:dyDescent="0.25">
      <c r="B58" s="223">
        <f xml:space="preserve"> IF( NOT( ISBLANK( $C58)), SUBTOTAL(3, C$3:$C58), "")</f>
        <v>56</v>
      </c>
      <c r="C58" s="268" t="s">
        <v>503</v>
      </c>
      <c r="D58" s="222" t="s">
        <v>1140</v>
      </c>
      <c r="E58" s="129" t="s">
        <v>447</v>
      </c>
    </row>
    <row r="59" spans="2:5" x14ac:dyDescent="0.25">
      <c r="B59" s="223">
        <f xml:space="preserve"> IF( NOT( ISBLANK( $C59)), SUBTOTAL(3, C$3:$C59), "")</f>
        <v>57</v>
      </c>
      <c r="C59" s="267" t="s">
        <v>504</v>
      </c>
      <c r="D59" s="222" t="s">
        <v>1139</v>
      </c>
      <c r="E59" s="129" t="s">
        <v>447</v>
      </c>
    </row>
    <row r="60" spans="2:5" x14ac:dyDescent="0.25">
      <c r="B60" s="223">
        <f xml:space="preserve"> IF( NOT( ISBLANK( $C60)), SUBTOTAL(3, C$3:$C60), "")</f>
        <v>58</v>
      </c>
      <c r="C60" s="268" t="s">
        <v>505</v>
      </c>
      <c r="D60" s="222" t="s">
        <v>1144</v>
      </c>
      <c r="E60" s="129" t="s">
        <v>447</v>
      </c>
    </row>
    <row r="61" spans="2:5" x14ac:dyDescent="0.25">
      <c r="B61" s="223">
        <f xml:space="preserve"> IF( NOT( ISBLANK( $C61)), SUBTOTAL(3, C$3:$C61), "")</f>
        <v>59</v>
      </c>
      <c r="C61" s="267" t="s">
        <v>506</v>
      </c>
      <c r="D61" s="222" t="s">
        <v>1141</v>
      </c>
      <c r="E61" s="129" t="s">
        <v>447</v>
      </c>
    </row>
    <row r="62" spans="2:5" x14ac:dyDescent="0.25">
      <c r="B62" s="223">
        <f xml:space="preserve"> IF( NOT( ISBLANK( $C62)), SUBTOTAL(3, C$3:$C62), "")</f>
        <v>60</v>
      </c>
      <c r="C62" s="268" t="s">
        <v>507</v>
      </c>
      <c r="D62" s="222" t="s">
        <v>1141</v>
      </c>
      <c r="E62" s="129" t="s">
        <v>447</v>
      </c>
    </row>
    <row r="63" spans="2:5" x14ac:dyDescent="0.25">
      <c r="B63" s="223">
        <f xml:space="preserve"> IF( NOT( ISBLANK( $C63)), SUBTOTAL(3, C$3:$C63), "")</f>
        <v>61</v>
      </c>
      <c r="C63" s="267" t="s">
        <v>508</v>
      </c>
      <c r="D63" s="222" t="s">
        <v>1139</v>
      </c>
      <c r="E63" s="129" t="s">
        <v>447</v>
      </c>
    </row>
    <row r="64" spans="2:5" x14ac:dyDescent="0.25">
      <c r="B64" s="223">
        <f xml:space="preserve"> IF( NOT( ISBLANK( $C64)), SUBTOTAL(3, C$3:$C64), "")</f>
        <v>62</v>
      </c>
      <c r="C64" s="268" t="s">
        <v>509</v>
      </c>
      <c r="D64" s="222" t="s">
        <v>1139</v>
      </c>
      <c r="E64" s="129" t="s">
        <v>447</v>
      </c>
    </row>
    <row r="65" spans="2:3" x14ac:dyDescent="0.25">
      <c r="B65" s="223" t="str">
        <f xml:space="preserve"> IF( NOT( ISBLANK( $C65)), SUBTOTAL(3, C$3:$C65), "")</f>
        <v/>
      </c>
      <c r="C65" s="269"/>
    </row>
    <row r="66" spans="2:3" x14ac:dyDescent="0.25">
      <c r="B66" s="223" t="str">
        <f xml:space="preserve"> IF( NOT( ISBLANK( $C66)), SUBTOTAL(3, C$3:$C66), "")</f>
        <v/>
      </c>
    </row>
    <row r="67" spans="2:3" x14ac:dyDescent="0.25">
      <c r="B67" s="223" t="str">
        <f xml:space="preserve"> IF( NOT( ISBLANK( $C67)), SUBTOTAL(3, C$3:$C67), "")</f>
        <v/>
      </c>
    </row>
    <row r="68" spans="2:3" x14ac:dyDescent="0.25">
      <c r="B68" s="223" t="str">
        <f xml:space="preserve"> IF( NOT( ISBLANK( $C68)), SUBTOTAL(3, C$3:$C68), "")</f>
        <v/>
      </c>
    </row>
    <row r="69" spans="2:3" x14ac:dyDescent="0.25">
      <c r="B69" s="223" t="str">
        <f xml:space="preserve"> IF( NOT( ISBLANK( $C69)), SUBTOTAL(3, C$3:$C69), "")</f>
        <v/>
      </c>
    </row>
    <row r="70" spans="2:3" x14ac:dyDescent="0.25">
      <c r="B70" s="223" t="str">
        <f xml:space="preserve"> IF( NOT( ISBLANK( $C70)), SUBTOTAL(3, C$3:$C70), "")</f>
        <v/>
      </c>
    </row>
    <row r="71" spans="2:3" x14ac:dyDescent="0.25">
      <c r="B71" s="223" t="str">
        <f xml:space="preserve"> IF( NOT( ISBLANK( $C71)), SUBTOTAL(3, C$3:$C71), "")</f>
        <v/>
      </c>
    </row>
    <row r="72" spans="2:3" x14ac:dyDescent="0.25">
      <c r="B72" s="223" t="str">
        <f xml:space="preserve"> IF( NOT( ISBLANK( $C72)), SUBTOTAL(3, C$3:$C72), "")</f>
        <v/>
      </c>
    </row>
    <row r="73" spans="2:3" x14ac:dyDescent="0.25">
      <c r="B73" s="223" t="str">
        <f xml:space="preserve"> IF( NOT( ISBLANK( $C73)), SUBTOTAL(3, C$3:$C73), "")</f>
        <v/>
      </c>
    </row>
    <row r="74" spans="2:3" x14ac:dyDescent="0.25">
      <c r="B74" s="223" t="str">
        <f xml:space="preserve"> IF( NOT( ISBLANK( $C74)), SUBTOTAL(3, C$3:$C74), "")</f>
        <v/>
      </c>
    </row>
  </sheetData>
  <sheetProtection formatCells="0" formatColumns="0" formatRows="0" insertColumns="0" insertRows="0" insertHyperlinks="0" deleteColumns="0" deleteRows="0" sort="0" autoFilter="0" pivotTables="0"/>
  <conditionalFormatting sqref="B3:E100">
    <cfRule type="expression" dxfId="24" priority="1">
      <formula xml:space="preserve"> IF( NOT( ISBLANK( $C3)), MOD( ROW(), 2) = 0)</formula>
    </cfRule>
  </conditionalFormatting>
  <hyperlinks>
    <hyperlink ref="C3" r:id="rId1" display="https://www.edx.org/course/enterprise-security-fundamentals"/>
    <hyperlink ref="C4" r:id="rId2" display="https://www.edx.org/course/it-support-cloud-fundamentals-0"/>
    <hyperlink ref="C5" r:id="rId3" display="https://www.edx.org/course/securing-data-azure-sql-server"/>
    <hyperlink ref="C6" r:id="rId4" display="https://www.edx.org/course/threat-detection-planning-for-a-secure-enterprise"/>
    <hyperlink ref="C7" r:id="rId5" display="https://www.edx.org/course/windows-server-2016-securing-identities-and-information-0"/>
    <hyperlink ref="C8" r:id="rId6" display="https://www.edx.org/course/cybersecurity-the-cisos-view"/>
    <hyperlink ref="C9" r:id="rId7" display="https://www.edx.org/course/database-infrastructure-fundamentals"/>
    <hyperlink ref="C10" r:id="rId8" display="https://www.edx.org/course/data-cleansing-with-data-quality-services-dqs-0"/>
    <hyperlink ref="C11" r:id="rId9" display="https://www.edx.org/course/designing-data-platform-0"/>
    <hyperlink ref="C12" r:id="rId10" display="https://www.edx.org/course/windows-server-2016-basic-storage-0"/>
    <hyperlink ref="C13" r:id="rId11" display="https://www.edx.org/course/developing-planet-scale-applications-in-azure-cosmos-db-0"/>
    <hyperlink ref="C14" r:id="rId12" display="https://www.edx.org/course/energy-and-development"/>
    <hyperlink ref="C15" r:id="rId13" display="https://www.edx.org/course/cybersecurity-risk-management-ritx-cyber503x-3"/>
    <hyperlink ref="C16" r:id="rId14" display="https://www.edx.org/course/4g-network-essentials-0"/>
    <hyperlink ref="C17" r:id="rId15" display="https://www.edx.org/course/cybersecurity-privacy-iot-curtinx-iot5x"/>
    <hyperlink ref="C18" r:id="rId16" display="https://www.edx.org/course/web-security-fundamentals-kuleuvenx-websecx"/>
    <hyperlink ref="C19" r:id="rId17" display="https://www.edx.org/course/cyber-security-economics-delftx-secon101x-0"/>
    <hyperlink ref="C20" r:id="rId18" display="https://www.edx.org/course/enterprise-security-hands-on-lab"/>
    <hyperlink ref="C21" r:id="rId19" display="https://www.edx.org/course/cyber-security-basics-a-hands-on-approach"/>
    <hyperlink ref="C22" r:id="rId20" display="https://www.edx.org/course/how-to-win-coding-competitions-secrets-of-champions"/>
    <hyperlink ref="C23" r:id="rId21" display="https://www.edx.org/course/freedom-expression-age-globalization-columbiax-foe1x"/>
    <hyperlink ref="C24" r:id="rId22" display="https://www.edx.org/course/digital-networks-essentials-imtx-net01x"/>
    <hyperlink ref="C25" r:id="rId23" display="https://www.edx.org/course/aws-developer-optimizing-on-aws"/>
    <hyperlink ref="C26" r:id="rId24" display="https://www.edx.org/course/developing-dynamic-web-applications-using-angular-0"/>
    <hyperlink ref="C27" r:id="rId25" display="https://www.edx.org/course/aws-developer-deploying-on-aws"/>
    <hyperlink ref="C28" r:id="rId26" display="https://www.edx.org/course/aws-developer-building-on-aws"/>
    <hyperlink ref="C29" r:id="rId27" display="https://www.edx.org/course/programming-web-javascript-pennx-sd4x"/>
    <hyperlink ref="C30" r:id="rId28" display="https://www.edx.org/microsoft-professional-program-front-end-development"/>
    <hyperlink ref="C31" r:id="rId29" display="https://www.edx.org/professional-certificate/front-end-web-developer-9"/>
    <hyperlink ref="C32" r:id="rId30" display="https://www.edx.org/course/cs50s-mobile-app-development-with-react-native"/>
    <hyperlink ref="C33" r:id="rId31" display="https://www.edx.org/course/writing-professional-code-advanced-topics"/>
    <hyperlink ref="C34" r:id="rId32" display="https://www.edx.org/microsoft-professional-program-entry-level-software"/>
    <hyperlink ref="C35" r:id="rId33" display="https://www.edx.org/course/introduction-to-bootstrap-a-tutorial-0"/>
    <hyperlink ref="C36" r:id="rId34" display="https://www.edx.org/course/advanced-angular-0"/>
    <hyperlink ref="C37" r:id="rId35" display="https://www.edx.org/course/make-your-own-app"/>
    <hyperlink ref="C38" r:id="rId36" display="https://www.edx.org/course/web-app-development-with-the-power-of-nodejs"/>
    <hyperlink ref="C39" r:id="rId37" display="https://www.edx.org/course/authentication-and-authorization-using-nodejs"/>
    <hyperlink ref="C40" r:id="rId38" display="https://www.edx.org/course/computing-art-magic-science-ethx-cams-2x"/>
    <hyperlink ref="C41" r:id="rId39" display="https://www.edx.org/course/computer-graphics"/>
    <hyperlink ref="C42" r:id="rId40" display="https://www.edx.org/course/building-a-cybersecurity-toolkit"/>
    <hyperlink ref="C43" r:id="rId41" display="https://www.edx.org/course/introduction-mobile-application-hkustx-comp107x-7"/>
    <hyperlink ref="C44" r:id="rId42" display="https://www.edx.org/course/introduction-to-cybersecurity"/>
    <hyperlink ref="C45" r:id="rId43" display="https://www.edx.org/course/developing-a-tabular-data-model-0"/>
    <hyperlink ref="C46" r:id="rId44" display="https://www.edx.org/course/it-support-troubleshooting-0"/>
    <hyperlink ref="C47" r:id="rId45" display="https://www.edx.org/course/it-support-hardware-essentials-0"/>
    <hyperlink ref="C48" r:id="rId46" display="https://www.edx.org/course/it-support-networking-essentials-0"/>
    <hyperlink ref="C49" r:id="rId47" display="https://www.edx.org/microsoft-professional-program-devops"/>
    <hyperlink ref="C50" r:id="rId48" display="https://www.edx.org/course/introduction-to-c"/>
    <hyperlink ref="C51" r:id="rId49" display="https://www.edx.org/course/writing-professional-code-0"/>
    <hyperlink ref="C52" r:id="rId50" display="https://www.edx.org/course/speech-recognition-systems-0"/>
    <hyperlink ref="C53" r:id="rId51" display="https://www.edx.org/course/learn-to-program-in-java-0"/>
    <hyperlink ref="C54" r:id="rId52" display="https://www.edx.org/course/introduction-to-device-programming-0"/>
    <hyperlink ref="C55" r:id="rId53" display="https://www.edx.org/course/the-building-blocks-of-a-quantum-computer-part-1"/>
    <hyperlink ref="C56" r:id="rId54" display="https://www.edx.org/course/graph-algorithms-uc-san-diegox-algs202x"/>
    <hyperlink ref="C57" r:id="rId55" display="https://www.edx.org/course/introduction-to-nodejs-0"/>
    <hyperlink ref="C58" r:id="rId56" display="https://www.edx.org/course/introduction-to-design-thinking-0"/>
    <hyperlink ref="C59" r:id="rId57" display="https://www.edx.org/microsoft-professional-program-artificial-intelligence"/>
    <hyperlink ref="C60" r:id="rId58" display="https://www.edx.org/course/essential-statistics-data-analysis-excel"/>
    <hyperlink ref="C61" r:id="rId59" display="https://www.edx.org/course/it-fundamentals-business-professionals-upvalenciax-isc101-2x"/>
    <hyperlink ref="C62" r:id="rId60" display="https://www.edx.org/course/autonomous-mobile-robots"/>
    <hyperlink ref="C63" r:id="rId61" display="https://www.edx.org/course/object-oriented-programming"/>
    <hyperlink ref="C64" r:id="rId62" display="https://www.edx.org/professional-certificate/microsoft-introduction-to-code-solutions"/>
  </hyperlinks>
  <pageMargins left="0.7" right="0.7" top="0.75" bottom="0.75" header="0.3" footer="0.3"/>
  <tableParts count="1">
    <tablePart r:id="rId6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499984740745262"/>
  </sheetPr>
  <dimension ref="A1:AY41"/>
  <sheetViews>
    <sheetView showGridLines="0" showRowColHeaders="0" zoomScaleNormal="100" workbookViewId="0">
      <selection activeCell="A19" sqref="A19"/>
    </sheetView>
  </sheetViews>
  <sheetFormatPr defaultRowHeight="14.25" x14ac:dyDescent="0.2"/>
  <cols>
    <col min="1" max="2" width="9.140625" style="30"/>
    <col min="3" max="3" width="2.85546875" style="31" customWidth="1"/>
    <col min="4" max="4" width="1.42578125" style="31" customWidth="1"/>
    <col min="5" max="5" width="4.28515625" style="31" customWidth="1"/>
    <col min="6" max="6" width="3.5703125" style="31" customWidth="1"/>
    <col min="7" max="48" width="2.85546875" style="31" customWidth="1"/>
    <col min="49" max="49" width="3.5703125" style="31" customWidth="1"/>
    <col min="50" max="50" width="4.28515625" style="31" customWidth="1"/>
    <col min="51" max="53" width="1.42578125" style="30" customWidth="1"/>
    <col min="54" max="16384" width="9.140625" style="30"/>
  </cols>
  <sheetData>
    <row r="1" spans="1:51" s="35" customFormat="1" ht="15" customHeight="1" x14ac:dyDescent="0.2">
      <c r="A1" s="35">
        <v>51</v>
      </c>
      <c r="G1" s="35">
        <v>9</v>
      </c>
      <c r="H1" s="35">
        <v>1</v>
      </c>
      <c r="I1" s="35">
        <v>1</v>
      </c>
      <c r="J1" s="35">
        <v>5</v>
      </c>
      <c r="K1" s="35">
        <v>3</v>
      </c>
      <c r="L1" s="35">
        <v>4</v>
      </c>
      <c r="M1" s="35">
        <v>2</v>
      </c>
      <c r="N1" s="35">
        <v>4</v>
      </c>
      <c r="O1" s="35">
        <v>3</v>
      </c>
      <c r="P1" s="35">
        <v>6</v>
      </c>
      <c r="Q1" s="35">
        <v>0</v>
      </c>
      <c r="R1" s="35">
        <v>8</v>
      </c>
      <c r="S1" s="35">
        <v>5</v>
      </c>
      <c r="T1" s="35">
        <v>6</v>
      </c>
      <c r="U1" s="35">
        <v>8</v>
      </c>
      <c r="V1" s="35">
        <v>4</v>
      </c>
      <c r="W1" s="35">
        <v>4</v>
      </c>
      <c r="X1" s="35">
        <v>3</v>
      </c>
      <c r="Y1" s="35">
        <v>7</v>
      </c>
      <c r="Z1" s="35">
        <v>8</v>
      </c>
      <c r="AA1" s="35">
        <v>9</v>
      </c>
      <c r="AB1" s="35">
        <v>9</v>
      </c>
      <c r="AC1" s="35">
        <v>4</v>
      </c>
      <c r="AD1" s="35">
        <v>3</v>
      </c>
      <c r="AE1" s="35">
        <v>2</v>
      </c>
      <c r="AF1" s="35">
        <v>2</v>
      </c>
      <c r="AG1" s="35">
        <v>7</v>
      </c>
      <c r="AH1" s="35">
        <v>4</v>
      </c>
      <c r="AI1" s="35">
        <v>5</v>
      </c>
      <c r="AJ1" s="35">
        <v>0</v>
      </c>
      <c r="AK1" s="35">
        <v>6</v>
      </c>
      <c r="AL1" s="35">
        <v>2</v>
      </c>
      <c r="AM1" s="35">
        <v>7</v>
      </c>
      <c r="AN1" s="35">
        <v>0</v>
      </c>
      <c r="AO1" s="35">
        <v>6</v>
      </c>
      <c r="AP1" s="35">
        <v>0</v>
      </c>
      <c r="AQ1" s="35">
        <v>4</v>
      </c>
      <c r="AR1" s="35">
        <v>1</v>
      </c>
      <c r="AS1" s="35">
        <v>0</v>
      </c>
      <c r="AT1" s="35">
        <v>1</v>
      </c>
      <c r="AU1" s="35">
        <v>3</v>
      </c>
      <c r="AV1" s="35">
        <v>5</v>
      </c>
      <c r="AW1" s="35">
        <v>29</v>
      </c>
    </row>
    <row r="2" spans="1:51" ht="7.5" customHeight="1" x14ac:dyDescent="0.2">
      <c r="C2" s="30"/>
      <c r="D2" s="36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6"/>
    </row>
    <row r="3" spans="1:51" ht="22.5" customHeight="1" x14ac:dyDescent="0.2">
      <c r="C3" s="30"/>
      <c r="D3" s="36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6"/>
    </row>
    <row r="4" spans="1:51" x14ac:dyDescent="0.2">
      <c r="C4" s="30"/>
      <c r="D4" s="36"/>
      <c r="E4" s="32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2"/>
      <c r="AY4" s="36"/>
    </row>
    <row r="5" spans="1:51" ht="15" customHeight="1" x14ac:dyDescent="0.2">
      <c r="D5" s="36"/>
      <c r="E5" s="32"/>
      <c r="F5" s="33"/>
      <c r="G5" s="217">
        <f ca="1">INT(RAND()*10)</f>
        <v>3</v>
      </c>
      <c r="H5" s="217">
        <f t="shared" ref="H5:Y19" ca="1" si="0">INT(RAND()*10)</f>
        <v>5</v>
      </c>
      <c r="I5" s="217">
        <f t="shared" ca="1" si="0"/>
        <v>2</v>
      </c>
      <c r="J5" s="217">
        <f t="shared" ca="1" si="0"/>
        <v>8</v>
      </c>
      <c r="K5" s="217">
        <f t="shared" ca="1" si="0"/>
        <v>3</v>
      </c>
      <c r="L5" s="217">
        <f t="shared" ca="1" si="0"/>
        <v>4</v>
      </c>
      <c r="M5" s="217">
        <f t="shared" ca="1" si="0"/>
        <v>1</v>
      </c>
      <c r="N5" s="217">
        <f t="shared" ca="1" si="0"/>
        <v>0</v>
      </c>
      <c r="O5" s="217">
        <f t="shared" ca="1" si="0"/>
        <v>6</v>
      </c>
      <c r="P5" s="217">
        <f t="shared" ca="1" si="0"/>
        <v>2</v>
      </c>
      <c r="Q5" s="217">
        <f t="shared" ca="1" si="0"/>
        <v>2</v>
      </c>
      <c r="R5" s="217">
        <f t="shared" ca="1" si="0"/>
        <v>0</v>
      </c>
      <c r="S5" s="217">
        <f t="shared" ca="1" si="0"/>
        <v>3</v>
      </c>
      <c r="T5" s="217">
        <f t="shared" ca="1" si="0"/>
        <v>2</v>
      </c>
      <c r="U5" s="217">
        <f t="shared" ca="1" si="0"/>
        <v>8</v>
      </c>
      <c r="V5" s="217">
        <f t="shared" ca="1" si="0"/>
        <v>7</v>
      </c>
      <c r="W5" s="217">
        <f t="shared" ca="1" si="0"/>
        <v>0</v>
      </c>
      <c r="X5" s="217">
        <f t="shared" ca="1" si="0"/>
        <v>5</v>
      </c>
      <c r="Y5" s="217">
        <f t="shared" ca="1" si="0"/>
        <v>8</v>
      </c>
      <c r="Z5" s="217">
        <f t="shared" ref="Z5:AV16" ca="1" si="1">INT(RAND()*10)</f>
        <v>7</v>
      </c>
      <c r="AA5" s="217">
        <f t="shared" ca="1" si="1"/>
        <v>6</v>
      </c>
      <c r="AB5" s="217">
        <f t="shared" ca="1" si="1"/>
        <v>1</v>
      </c>
      <c r="AC5" s="217">
        <f t="shared" ca="1" si="1"/>
        <v>3</v>
      </c>
      <c r="AD5" s="217">
        <f t="shared" ca="1" si="1"/>
        <v>3</v>
      </c>
      <c r="AE5" s="217">
        <f t="shared" ca="1" si="1"/>
        <v>6</v>
      </c>
      <c r="AF5" s="217">
        <f t="shared" ca="1" si="1"/>
        <v>0</v>
      </c>
      <c r="AG5" s="217">
        <f t="shared" ca="1" si="1"/>
        <v>7</v>
      </c>
      <c r="AH5" s="217">
        <f t="shared" ca="1" si="1"/>
        <v>9</v>
      </c>
      <c r="AI5" s="217">
        <f t="shared" ca="1" si="1"/>
        <v>0</v>
      </c>
      <c r="AJ5" s="217">
        <f t="shared" ca="1" si="1"/>
        <v>0</v>
      </c>
      <c r="AK5" s="217">
        <f t="shared" ca="1" si="1"/>
        <v>7</v>
      </c>
      <c r="AL5" s="217">
        <f t="shared" ca="1" si="1"/>
        <v>8</v>
      </c>
      <c r="AM5" s="217">
        <f t="shared" ca="1" si="1"/>
        <v>0</v>
      </c>
      <c r="AN5" s="217">
        <f t="shared" ca="1" si="1"/>
        <v>6</v>
      </c>
      <c r="AO5" s="217">
        <f t="shared" ca="1" si="1"/>
        <v>6</v>
      </c>
      <c r="AP5" s="217">
        <f t="shared" ca="1" si="1"/>
        <v>7</v>
      </c>
      <c r="AQ5" s="217">
        <f t="shared" ca="1" si="1"/>
        <v>1</v>
      </c>
      <c r="AR5" s="217">
        <f t="shared" ca="1" si="1"/>
        <v>8</v>
      </c>
      <c r="AS5" s="217">
        <f t="shared" ca="1" si="1"/>
        <v>1</v>
      </c>
      <c r="AT5" s="217">
        <f t="shared" ca="1" si="1"/>
        <v>7</v>
      </c>
      <c r="AU5" s="217">
        <f t="shared" ca="1" si="1"/>
        <v>2</v>
      </c>
      <c r="AV5" s="217">
        <f t="shared" ca="1" si="1"/>
        <v>4</v>
      </c>
      <c r="AW5" s="33"/>
      <c r="AX5" s="32"/>
      <c r="AY5" s="36"/>
    </row>
    <row r="6" spans="1:51" ht="15" customHeight="1" x14ac:dyDescent="0.2">
      <c r="D6" s="36"/>
      <c r="E6" s="32"/>
      <c r="F6" s="33"/>
      <c r="G6" s="217">
        <f t="shared" ref="G6:V26" ca="1" si="2">INT(RAND()*10)</f>
        <v>8</v>
      </c>
      <c r="H6" s="217">
        <f t="shared" ca="1" si="0"/>
        <v>8</v>
      </c>
      <c r="I6" s="217">
        <f t="shared" ca="1" si="0"/>
        <v>0</v>
      </c>
      <c r="J6" s="217">
        <f t="shared" ca="1" si="0"/>
        <v>7</v>
      </c>
      <c r="K6" s="217">
        <f t="shared" ca="1" si="0"/>
        <v>2</v>
      </c>
      <c r="L6" s="217">
        <f t="shared" ca="1" si="0"/>
        <v>1</v>
      </c>
      <c r="M6" s="217">
        <f t="shared" ca="1" si="0"/>
        <v>2</v>
      </c>
      <c r="N6" s="217">
        <f t="shared" ca="1" si="0"/>
        <v>9</v>
      </c>
      <c r="O6" s="217">
        <f t="shared" ca="1" si="0"/>
        <v>4</v>
      </c>
      <c r="P6" s="217">
        <f t="shared" ca="1" si="0"/>
        <v>6</v>
      </c>
      <c r="Q6" s="217">
        <f t="shared" ca="1" si="0"/>
        <v>8</v>
      </c>
      <c r="R6" s="217">
        <f t="shared" ca="1" si="0"/>
        <v>2</v>
      </c>
      <c r="S6" s="217">
        <f t="shared" ca="1" si="0"/>
        <v>9</v>
      </c>
      <c r="T6" s="217">
        <f t="shared" ca="1" si="0"/>
        <v>2</v>
      </c>
      <c r="U6" s="217">
        <f t="shared" ca="1" si="0"/>
        <v>6</v>
      </c>
      <c r="V6" s="217">
        <f t="shared" ca="1" si="0"/>
        <v>9</v>
      </c>
      <c r="W6" s="217">
        <f t="shared" ca="1" si="0"/>
        <v>4</v>
      </c>
      <c r="X6" s="217">
        <f t="shared" ca="1" si="0"/>
        <v>2</v>
      </c>
      <c r="Y6" s="217">
        <f t="shared" ca="1" si="0"/>
        <v>4</v>
      </c>
      <c r="Z6" s="217">
        <f t="shared" ca="1" si="1"/>
        <v>0</v>
      </c>
      <c r="AA6" s="217">
        <f t="shared" ca="1" si="1"/>
        <v>6</v>
      </c>
      <c r="AB6" s="217">
        <f t="shared" ca="1" si="1"/>
        <v>2</v>
      </c>
      <c r="AC6" s="217">
        <f t="shared" ca="1" si="1"/>
        <v>6</v>
      </c>
      <c r="AD6" s="217">
        <f t="shared" ca="1" si="1"/>
        <v>5</v>
      </c>
      <c r="AE6" s="217">
        <f t="shared" ca="1" si="1"/>
        <v>2</v>
      </c>
      <c r="AF6" s="217">
        <f t="shared" ca="1" si="1"/>
        <v>5</v>
      </c>
      <c r="AG6" s="217">
        <f t="shared" ca="1" si="1"/>
        <v>5</v>
      </c>
      <c r="AH6" s="217">
        <f t="shared" ca="1" si="1"/>
        <v>5</v>
      </c>
      <c r="AI6" s="217">
        <f t="shared" ca="1" si="1"/>
        <v>3</v>
      </c>
      <c r="AJ6" s="217">
        <f t="shared" ca="1" si="1"/>
        <v>9</v>
      </c>
      <c r="AK6" s="217">
        <f t="shared" ca="1" si="1"/>
        <v>4</v>
      </c>
      <c r="AL6" s="217">
        <f t="shared" ca="1" si="1"/>
        <v>0</v>
      </c>
      <c r="AM6" s="217">
        <f t="shared" ca="1" si="1"/>
        <v>3</v>
      </c>
      <c r="AN6" s="217">
        <f t="shared" ca="1" si="1"/>
        <v>2</v>
      </c>
      <c r="AO6" s="217">
        <f t="shared" ca="1" si="1"/>
        <v>9</v>
      </c>
      <c r="AP6" s="217">
        <f t="shared" ca="1" si="1"/>
        <v>6</v>
      </c>
      <c r="AQ6" s="217">
        <f t="shared" ca="1" si="1"/>
        <v>1</v>
      </c>
      <c r="AR6" s="217">
        <f t="shared" ca="1" si="1"/>
        <v>8</v>
      </c>
      <c r="AS6" s="217">
        <f t="shared" ca="1" si="1"/>
        <v>7</v>
      </c>
      <c r="AT6" s="217">
        <f t="shared" ca="1" si="1"/>
        <v>6</v>
      </c>
      <c r="AU6" s="217">
        <f t="shared" ca="1" si="1"/>
        <v>4</v>
      </c>
      <c r="AV6" s="217">
        <f t="shared" ca="1" si="1"/>
        <v>5</v>
      </c>
      <c r="AW6" s="33"/>
      <c r="AX6" s="32"/>
      <c r="AY6" s="36"/>
    </row>
    <row r="7" spans="1:51" ht="15" customHeight="1" x14ac:dyDescent="0.2">
      <c r="D7" s="36"/>
      <c r="E7" s="32"/>
      <c r="F7" s="33"/>
      <c r="G7" s="217">
        <f t="shared" ca="1" si="2"/>
        <v>7</v>
      </c>
      <c r="H7" s="217">
        <f t="shared" ca="1" si="0"/>
        <v>0</v>
      </c>
      <c r="I7" s="217">
        <f t="shared" ca="1" si="0"/>
        <v>1</v>
      </c>
      <c r="J7" s="217">
        <f ca="1">INT(RAND()*10)</f>
        <v>9</v>
      </c>
      <c r="K7" s="217">
        <f t="shared" ca="1" si="0"/>
        <v>7</v>
      </c>
      <c r="L7" s="217">
        <f t="shared" ca="1" si="0"/>
        <v>6</v>
      </c>
      <c r="M7" s="217">
        <f t="shared" ca="1" si="0"/>
        <v>9</v>
      </c>
      <c r="N7" s="217">
        <f t="shared" ca="1" si="0"/>
        <v>9</v>
      </c>
      <c r="O7" s="217">
        <f t="shared" ca="1" si="0"/>
        <v>8</v>
      </c>
      <c r="P7" s="217">
        <f t="shared" ca="1" si="0"/>
        <v>1</v>
      </c>
      <c r="Q7" s="217">
        <f t="shared" ca="1" si="0"/>
        <v>5</v>
      </c>
      <c r="R7" s="217">
        <f t="shared" ca="1" si="0"/>
        <v>2</v>
      </c>
      <c r="S7" s="217">
        <f t="shared" ca="1" si="0"/>
        <v>7</v>
      </c>
      <c r="T7" s="217">
        <f t="shared" ca="1" si="0"/>
        <v>0</v>
      </c>
      <c r="U7" s="217">
        <f t="shared" ca="1" si="0"/>
        <v>3</v>
      </c>
      <c r="V7" s="217">
        <f t="shared" ca="1" si="0"/>
        <v>0</v>
      </c>
      <c r="W7" s="217">
        <f t="shared" ca="1" si="0"/>
        <v>8</v>
      </c>
      <c r="X7" s="217">
        <f t="shared" ca="1" si="0"/>
        <v>5</v>
      </c>
      <c r="Y7" s="217">
        <f t="shared" ca="1" si="0"/>
        <v>3</v>
      </c>
      <c r="Z7" s="217">
        <f t="shared" ca="1" si="1"/>
        <v>0</v>
      </c>
      <c r="AA7" s="217">
        <f t="shared" ca="1" si="1"/>
        <v>8</v>
      </c>
      <c r="AB7" s="217">
        <f t="shared" ca="1" si="1"/>
        <v>1</v>
      </c>
      <c r="AC7" s="217">
        <f t="shared" ca="1" si="1"/>
        <v>0</v>
      </c>
      <c r="AD7" s="217">
        <f t="shared" ca="1" si="1"/>
        <v>7</v>
      </c>
      <c r="AE7" s="217">
        <f t="shared" ca="1" si="1"/>
        <v>9</v>
      </c>
      <c r="AF7" s="217">
        <f t="shared" ca="1" si="1"/>
        <v>9</v>
      </c>
      <c r="AG7" s="217">
        <f t="shared" ca="1" si="1"/>
        <v>9</v>
      </c>
      <c r="AH7" s="217">
        <f t="shared" ca="1" si="1"/>
        <v>2</v>
      </c>
      <c r="AI7" s="217">
        <f t="shared" ca="1" si="1"/>
        <v>3</v>
      </c>
      <c r="AJ7" s="217">
        <f t="shared" ca="1" si="1"/>
        <v>1</v>
      </c>
      <c r="AK7" s="217">
        <f t="shared" ca="1" si="1"/>
        <v>7</v>
      </c>
      <c r="AL7" s="217">
        <f t="shared" ca="1" si="1"/>
        <v>8</v>
      </c>
      <c r="AM7" s="217">
        <f t="shared" ca="1" si="1"/>
        <v>8</v>
      </c>
      <c r="AN7" s="217">
        <f t="shared" ca="1" si="1"/>
        <v>0</v>
      </c>
      <c r="AO7" s="217">
        <f t="shared" ca="1" si="1"/>
        <v>3</v>
      </c>
      <c r="AP7" s="217">
        <f t="shared" ca="1" si="1"/>
        <v>8</v>
      </c>
      <c r="AQ7" s="217">
        <f t="shared" ca="1" si="1"/>
        <v>4</v>
      </c>
      <c r="AR7" s="217">
        <f t="shared" ca="1" si="1"/>
        <v>0</v>
      </c>
      <c r="AS7" s="217">
        <f t="shared" ca="1" si="1"/>
        <v>0</v>
      </c>
      <c r="AT7" s="217">
        <f t="shared" ca="1" si="1"/>
        <v>4</v>
      </c>
      <c r="AU7" s="217">
        <f t="shared" ca="1" si="1"/>
        <v>4</v>
      </c>
      <c r="AV7" s="217">
        <f t="shared" ca="1" si="1"/>
        <v>3</v>
      </c>
      <c r="AW7" s="33"/>
      <c r="AX7" s="32"/>
      <c r="AY7" s="36"/>
    </row>
    <row r="8" spans="1:51" ht="15" customHeight="1" x14ac:dyDescent="0.2">
      <c r="D8" s="36"/>
      <c r="E8" s="32"/>
      <c r="F8" s="33"/>
      <c r="G8" s="217">
        <f t="shared" ca="1" si="2"/>
        <v>4</v>
      </c>
      <c r="H8" s="217">
        <f t="shared" ca="1" si="0"/>
        <v>0</v>
      </c>
      <c r="I8" s="217">
        <f t="shared" ca="1" si="0"/>
        <v>3</v>
      </c>
      <c r="J8" s="217">
        <f t="shared" ca="1" si="0"/>
        <v>3</v>
      </c>
      <c r="K8" s="217">
        <f t="shared" ca="1" si="0"/>
        <v>1</v>
      </c>
      <c r="L8" s="217">
        <f t="shared" ca="1" si="0"/>
        <v>9</v>
      </c>
      <c r="M8" s="217">
        <f t="shared" ca="1" si="0"/>
        <v>0</v>
      </c>
      <c r="N8" s="217">
        <f t="shared" ca="1" si="0"/>
        <v>8</v>
      </c>
      <c r="O8" s="217">
        <f t="shared" ca="1" si="0"/>
        <v>0</v>
      </c>
      <c r="P8" s="217">
        <f t="shared" ca="1" si="0"/>
        <v>9</v>
      </c>
      <c r="Q8" s="217">
        <f t="shared" ca="1" si="0"/>
        <v>1</v>
      </c>
      <c r="R8" s="217">
        <f t="shared" ca="1" si="0"/>
        <v>6</v>
      </c>
      <c r="S8" s="217">
        <f t="shared" ca="1" si="0"/>
        <v>9</v>
      </c>
      <c r="T8" s="217">
        <f t="shared" ca="1" si="0"/>
        <v>6</v>
      </c>
      <c r="U8" s="217">
        <f t="shared" ca="1" si="0"/>
        <v>6</v>
      </c>
      <c r="V8" s="217">
        <f t="shared" ca="1" si="0"/>
        <v>3</v>
      </c>
      <c r="W8" s="217">
        <f t="shared" ca="1" si="0"/>
        <v>4</v>
      </c>
      <c r="X8" s="217">
        <f t="shared" ca="1" si="0"/>
        <v>9</v>
      </c>
      <c r="Y8" s="217">
        <f t="shared" ca="1" si="0"/>
        <v>5</v>
      </c>
      <c r="Z8" s="217">
        <f t="shared" ca="1" si="1"/>
        <v>8</v>
      </c>
      <c r="AA8" s="217">
        <f t="shared" ca="1" si="1"/>
        <v>6</v>
      </c>
      <c r="AB8" s="217">
        <f t="shared" ca="1" si="1"/>
        <v>5</v>
      </c>
      <c r="AC8" s="217">
        <f t="shared" ca="1" si="1"/>
        <v>6</v>
      </c>
      <c r="AD8" s="217">
        <f t="shared" ca="1" si="1"/>
        <v>2</v>
      </c>
      <c r="AE8" s="217">
        <f t="shared" ca="1" si="1"/>
        <v>3</v>
      </c>
      <c r="AF8" s="217">
        <f t="shared" ca="1" si="1"/>
        <v>0</v>
      </c>
      <c r="AG8" s="217">
        <f t="shared" ca="1" si="1"/>
        <v>7</v>
      </c>
      <c r="AH8" s="217">
        <f t="shared" ca="1" si="1"/>
        <v>1</v>
      </c>
      <c r="AI8" s="217">
        <f t="shared" ca="1" si="1"/>
        <v>0</v>
      </c>
      <c r="AJ8" s="217">
        <f t="shared" ca="1" si="1"/>
        <v>3</v>
      </c>
      <c r="AK8" s="217">
        <f t="shared" ca="1" si="1"/>
        <v>9</v>
      </c>
      <c r="AL8" s="217">
        <f t="shared" ca="1" si="1"/>
        <v>9</v>
      </c>
      <c r="AM8" s="217">
        <f t="shared" ca="1" si="1"/>
        <v>0</v>
      </c>
      <c r="AN8" s="217">
        <f t="shared" ca="1" si="1"/>
        <v>1</v>
      </c>
      <c r="AO8" s="217">
        <f t="shared" ca="1" si="1"/>
        <v>2</v>
      </c>
      <c r="AP8" s="217">
        <f t="shared" ca="1" si="1"/>
        <v>7</v>
      </c>
      <c r="AQ8" s="217">
        <f t="shared" ca="1" si="1"/>
        <v>5</v>
      </c>
      <c r="AR8" s="217">
        <f t="shared" ca="1" si="1"/>
        <v>4</v>
      </c>
      <c r="AS8" s="217">
        <f t="shared" ca="1" si="1"/>
        <v>4</v>
      </c>
      <c r="AT8" s="217">
        <f t="shared" ca="1" si="1"/>
        <v>5</v>
      </c>
      <c r="AU8" s="217">
        <f t="shared" ca="1" si="1"/>
        <v>3</v>
      </c>
      <c r="AV8" s="217">
        <f t="shared" ca="1" si="1"/>
        <v>7</v>
      </c>
      <c r="AW8" s="33"/>
      <c r="AX8" s="32"/>
      <c r="AY8" s="36"/>
    </row>
    <row r="9" spans="1:51" ht="15" customHeight="1" x14ac:dyDescent="0.2">
      <c r="D9" s="36"/>
      <c r="E9" s="32"/>
      <c r="F9" s="33"/>
      <c r="G9" s="217">
        <f t="shared" ca="1" si="2"/>
        <v>6</v>
      </c>
      <c r="H9" s="217">
        <f t="shared" ca="1" si="0"/>
        <v>4</v>
      </c>
      <c r="I9" s="217">
        <f t="shared" ca="1" si="0"/>
        <v>8</v>
      </c>
      <c r="J9" s="217">
        <f t="shared" ca="1" si="0"/>
        <v>0</v>
      </c>
      <c r="K9" s="217">
        <f t="shared" ca="1" si="0"/>
        <v>0</v>
      </c>
      <c r="L9" s="217">
        <f t="shared" ca="1" si="0"/>
        <v>3</v>
      </c>
      <c r="M9" s="217">
        <f t="shared" ca="1" si="0"/>
        <v>4</v>
      </c>
      <c r="N9" s="217">
        <f t="shared" ca="1" si="0"/>
        <v>9</v>
      </c>
      <c r="O9" s="217">
        <f t="shared" ca="1" si="0"/>
        <v>7</v>
      </c>
      <c r="P9" s="217">
        <f t="shared" ca="1" si="0"/>
        <v>8</v>
      </c>
      <c r="Q9" s="217">
        <f t="shared" ca="1" si="0"/>
        <v>0</v>
      </c>
      <c r="R9" s="217">
        <f t="shared" ca="1" si="0"/>
        <v>9</v>
      </c>
      <c r="S9" s="217">
        <f t="shared" ca="1" si="0"/>
        <v>5</v>
      </c>
      <c r="T9" s="217">
        <f t="shared" ca="1" si="0"/>
        <v>5</v>
      </c>
      <c r="U9" s="217">
        <f t="shared" ca="1" si="0"/>
        <v>8</v>
      </c>
      <c r="V9" s="217">
        <f t="shared" ca="1" si="0"/>
        <v>8</v>
      </c>
      <c r="W9" s="217">
        <f t="shared" ca="1" si="0"/>
        <v>4</v>
      </c>
      <c r="X9" s="217">
        <f t="shared" ca="1" si="0"/>
        <v>4</v>
      </c>
      <c r="Y9" s="217">
        <f t="shared" ca="1" si="0"/>
        <v>0</v>
      </c>
      <c r="Z9" s="217">
        <f t="shared" ca="1" si="1"/>
        <v>6</v>
      </c>
      <c r="AA9" s="217">
        <f t="shared" ca="1" si="1"/>
        <v>1</v>
      </c>
      <c r="AB9" s="217">
        <f t="shared" ca="1" si="1"/>
        <v>8</v>
      </c>
      <c r="AC9" s="217">
        <f t="shared" ca="1" si="1"/>
        <v>3</v>
      </c>
      <c r="AD9" s="217">
        <f t="shared" ca="1" si="1"/>
        <v>4</v>
      </c>
      <c r="AE9" s="217">
        <f t="shared" ca="1" si="1"/>
        <v>4</v>
      </c>
      <c r="AF9" s="217">
        <f t="shared" ca="1" si="1"/>
        <v>2</v>
      </c>
      <c r="AG9" s="217">
        <f t="shared" ca="1" si="1"/>
        <v>7</v>
      </c>
      <c r="AH9" s="217">
        <f t="shared" ca="1" si="1"/>
        <v>2</v>
      </c>
      <c r="AI9" s="217">
        <f t="shared" ca="1" si="1"/>
        <v>5</v>
      </c>
      <c r="AJ9" s="217">
        <f t="shared" ca="1" si="1"/>
        <v>9</v>
      </c>
      <c r="AK9" s="217">
        <f t="shared" ca="1" si="1"/>
        <v>5</v>
      </c>
      <c r="AL9" s="217">
        <f t="shared" ca="1" si="1"/>
        <v>9</v>
      </c>
      <c r="AM9" s="217">
        <f t="shared" ca="1" si="1"/>
        <v>2</v>
      </c>
      <c r="AN9" s="217">
        <f t="shared" ca="1" si="1"/>
        <v>2</v>
      </c>
      <c r="AO9" s="217">
        <f t="shared" ca="1" si="1"/>
        <v>3</v>
      </c>
      <c r="AP9" s="217">
        <f t="shared" ca="1" si="1"/>
        <v>8</v>
      </c>
      <c r="AQ9" s="217">
        <f t="shared" ca="1" si="1"/>
        <v>4</v>
      </c>
      <c r="AR9" s="217">
        <f t="shared" ca="1" si="1"/>
        <v>7</v>
      </c>
      <c r="AS9" s="217">
        <f t="shared" ca="1" si="1"/>
        <v>2</v>
      </c>
      <c r="AT9" s="217">
        <f t="shared" ca="1" si="1"/>
        <v>1</v>
      </c>
      <c r="AU9" s="217">
        <f t="shared" ca="1" si="1"/>
        <v>5</v>
      </c>
      <c r="AV9" s="217">
        <f t="shared" ca="1" si="1"/>
        <v>8</v>
      </c>
      <c r="AW9" s="33"/>
      <c r="AX9" s="32"/>
      <c r="AY9" s="36"/>
    </row>
    <row r="10" spans="1:51" ht="15" customHeight="1" x14ac:dyDescent="0.2">
      <c r="D10" s="36"/>
      <c r="E10" s="32"/>
      <c r="F10" s="33"/>
      <c r="G10" s="217">
        <f t="shared" ca="1" si="2"/>
        <v>6</v>
      </c>
      <c r="H10" s="217">
        <f t="shared" ca="1" si="0"/>
        <v>1</v>
      </c>
      <c r="I10" s="217">
        <f t="shared" ca="1" si="0"/>
        <v>2</v>
      </c>
      <c r="J10" s="217">
        <f t="shared" ca="1" si="0"/>
        <v>5</v>
      </c>
      <c r="K10" s="217">
        <f t="shared" ca="1" si="0"/>
        <v>5</v>
      </c>
      <c r="L10" s="217">
        <f t="shared" ca="1" si="0"/>
        <v>9</v>
      </c>
      <c r="M10" s="217">
        <f t="shared" ca="1" si="0"/>
        <v>9</v>
      </c>
      <c r="N10" s="217">
        <f t="shared" ca="1" si="0"/>
        <v>8</v>
      </c>
      <c r="O10" s="217">
        <f t="shared" ca="1" si="0"/>
        <v>6</v>
      </c>
      <c r="P10" s="217">
        <f t="shared" ca="1" si="0"/>
        <v>7</v>
      </c>
      <c r="Q10" s="217">
        <f t="shared" ca="1" si="0"/>
        <v>0</v>
      </c>
      <c r="R10" s="217">
        <f t="shared" ca="1" si="0"/>
        <v>0</v>
      </c>
      <c r="S10" s="217">
        <f t="shared" ca="1" si="0"/>
        <v>2</v>
      </c>
      <c r="T10" s="217">
        <f t="shared" ca="1" si="0"/>
        <v>6</v>
      </c>
      <c r="U10" s="217">
        <f t="shared" ca="1" si="0"/>
        <v>4</v>
      </c>
      <c r="V10" s="217">
        <f t="shared" ca="1" si="0"/>
        <v>3</v>
      </c>
      <c r="W10" s="217">
        <f t="shared" ca="1" si="0"/>
        <v>4</v>
      </c>
      <c r="X10" s="217">
        <f t="shared" ca="1" si="0"/>
        <v>0</v>
      </c>
      <c r="Y10" s="217">
        <f t="shared" ca="1" si="0"/>
        <v>7</v>
      </c>
      <c r="Z10" s="217">
        <f t="shared" ca="1" si="1"/>
        <v>3</v>
      </c>
      <c r="AA10" s="217">
        <f t="shared" ca="1" si="1"/>
        <v>8</v>
      </c>
      <c r="AB10" s="217">
        <f t="shared" ca="1" si="1"/>
        <v>8</v>
      </c>
      <c r="AC10" s="217">
        <f t="shared" ca="1" si="1"/>
        <v>7</v>
      </c>
      <c r="AD10" s="217">
        <f t="shared" ca="1" si="1"/>
        <v>2</v>
      </c>
      <c r="AE10" s="217">
        <f t="shared" ca="1" si="1"/>
        <v>6</v>
      </c>
      <c r="AF10" s="217">
        <f t="shared" ca="1" si="1"/>
        <v>9</v>
      </c>
      <c r="AG10" s="217">
        <f t="shared" ca="1" si="1"/>
        <v>2</v>
      </c>
      <c r="AH10" s="217">
        <f t="shared" ca="1" si="1"/>
        <v>6</v>
      </c>
      <c r="AI10" s="217">
        <f t="shared" ca="1" si="1"/>
        <v>9</v>
      </c>
      <c r="AJ10" s="217">
        <f t="shared" ca="1" si="1"/>
        <v>2</v>
      </c>
      <c r="AK10" s="217">
        <f t="shared" ca="1" si="1"/>
        <v>9</v>
      </c>
      <c r="AL10" s="217">
        <f t="shared" ca="1" si="1"/>
        <v>5</v>
      </c>
      <c r="AM10" s="217">
        <f t="shared" ca="1" si="1"/>
        <v>5</v>
      </c>
      <c r="AN10" s="217">
        <f t="shared" ca="1" si="1"/>
        <v>8</v>
      </c>
      <c r="AO10" s="217">
        <f t="shared" ca="1" si="1"/>
        <v>3</v>
      </c>
      <c r="AP10" s="217">
        <f t="shared" ca="1" si="1"/>
        <v>8</v>
      </c>
      <c r="AQ10" s="217">
        <f t="shared" ca="1" si="1"/>
        <v>7</v>
      </c>
      <c r="AR10" s="217">
        <f t="shared" ca="1" si="1"/>
        <v>4</v>
      </c>
      <c r="AS10" s="217">
        <f t="shared" ca="1" si="1"/>
        <v>7</v>
      </c>
      <c r="AT10" s="217">
        <f t="shared" ca="1" si="1"/>
        <v>3</v>
      </c>
      <c r="AU10" s="217">
        <f t="shared" ca="1" si="1"/>
        <v>5</v>
      </c>
      <c r="AV10" s="217">
        <f t="shared" ca="1" si="1"/>
        <v>1</v>
      </c>
      <c r="AW10" s="33"/>
      <c r="AX10" s="32"/>
      <c r="AY10" s="36"/>
    </row>
    <row r="11" spans="1:51" ht="15" customHeight="1" x14ac:dyDescent="0.2">
      <c r="D11" s="36"/>
      <c r="E11" s="32"/>
      <c r="F11" s="33"/>
      <c r="G11" s="217">
        <f t="shared" ca="1" si="2"/>
        <v>5</v>
      </c>
      <c r="H11" s="217">
        <f t="shared" ca="1" si="0"/>
        <v>7</v>
      </c>
      <c r="I11" s="217">
        <f t="shared" ca="1" si="0"/>
        <v>9</v>
      </c>
      <c r="J11" s="217">
        <f t="shared" ca="1" si="0"/>
        <v>8</v>
      </c>
      <c r="K11" s="217">
        <f t="shared" ca="1" si="0"/>
        <v>8</v>
      </c>
      <c r="L11" s="217">
        <f t="shared" ca="1" si="0"/>
        <v>3</v>
      </c>
      <c r="M11" s="217">
        <f t="shared" ca="1" si="0"/>
        <v>1</v>
      </c>
      <c r="N11" s="217">
        <f t="shared" ca="1" si="0"/>
        <v>4</v>
      </c>
      <c r="O11" s="217">
        <f t="shared" ca="1" si="0"/>
        <v>8</v>
      </c>
      <c r="P11" s="217">
        <f t="shared" ca="1" si="0"/>
        <v>4</v>
      </c>
      <c r="Q11" s="217">
        <f t="shared" ca="1" si="0"/>
        <v>0</v>
      </c>
      <c r="R11" s="217">
        <f t="shared" ca="1" si="0"/>
        <v>0</v>
      </c>
      <c r="S11" s="217">
        <f t="shared" ca="1" si="0"/>
        <v>4</v>
      </c>
      <c r="T11" s="217">
        <f t="shared" ca="1" si="0"/>
        <v>5</v>
      </c>
      <c r="U11" s="217">
        <f t="shared" ca="1" si="0"/>
        <v>4</v>
      </c>
      <c r="V11" s="217">
        <f t="shared" ca="1" si="0"/>
        <v>5</v>
      </c>
      <c r="W11" s="217">
        <f t="shared" ca="1" si="0"/>
        <v>1</v>
      </c>
      <c r="X11" s="217">
        <f t="shared" ca="1" si="0"/>
        <v>3</v>
      </c>
      <c r="Y11" s="217">
        <f t="shared" ca="1" si="0"/>
        <v>8</v>
      </c>
      <c r="Z11" s="217">
        <f t="shared" ca="1" si="1"/>
        <v>4</v>
      </c>
      <c r="AA11" s="217">
        <f t="shared" ca="1" si="1"/>
        <v>7</v>
      </c>
      <c r="AB11" s="217">
        <f t="shared" ca="1" si="1"/>
        <v>3</v>
      </c>
      <c r="AC11" s="217">
        <f t="shared" ca="1" si="1"/>
        <v>0</v>
      </c>
      <c r="AD11" s="217">
        <f t="shared" ca="1" si="1"/>
        <v>5</v>
      </c>
      <c r="AE11" s="217">
        <f t="shared" ca="1" si="1"/>
        <v>0</v>
      </c>
      <c r="AF11" s="217">
        <f t="shared" ca="1" si="1"/>
        <v>7</v>
      </c>
      <c r="AG11" s="217">
        <f t="shared" ca="1" si="1"/>
        <v>2</v>
      </c>
      <c r="AH11" s="217">
        <f t="shared" ca="1" si="1"/>
        <v>9</v>
      </c>
      <c r="AI11" s="217">
        <f t="shared" ca="1" si="1"/>
        <v>3</v>
      </c>
      <c r="AJ11" s="217">
        <f t="shared" ca="1" si="1"/>
        <v>0</v>
      </c>
      <c r="AK11" s="217">
        <f t="shared" ca="1" si="1"/>
        <v>2</v>
      </c>
      <c r="AL11" s="217">
        <f t="shared" ca="1" si="1"/>
        <v>8</v>
      </c>
      <c r="AM11" s="217">
        <f t="shared" ca="1" si="1"/>
        <v>9</v>
      </c>
      <c r="AN11" s="217">
        <f t="shared" ca="1" si="1"/>
        <v>2</v>
      </c>
      <c r="AO11" s="217">
        <f t="shared" ca="1" si="1"/>
        <v>0</v>
      </c>
      <c r="AP11" s="217">
        <f t="shared" ca="1" si="1"/>
        <v>0</v>
      </c>
      <c r="AQ11" s="217">
        <f t="shared" ca="1" si="1"/>
        <v>0</v>
      </c>
      <c r="AR11" s="217">
        <f t="shared" ca="1" si="1"/>
        <v>8</v>
      </c>
      <c r="AS11" s="217">
        <f t="shared" ca="1" si="1"/>
        <v>9</v>
      </c>
      <c r="AT11" s="217">
        <f t="shared" ca="1" si="1"/>
        <v>8</v>
      </c>
      <c r="AU11" s="217">
        <f t="shared" ca="1" si="1"/>
        <v>4</v>
      </c>
      <c r="AV11" s="217">
        <f t="shared" ca="1" si="1"/>
        <v>4</v>
      </c>
      <c r="AW11" s="33"/>
      <c r="AX11" s="32"/>
      <c r="AY11" s="36"/>
    </row>
    <row r="12" spans="1:51" ht="15" customHeight="1" x14ac:dyDescent="0.2">
      <c r="D12" s="36"/>
      <c r="E12" s="32"/>
      <c r="F12" s="33"/>
      <c r="G12" s="217">
        <f t="shared" ca="1" si="2"/>
        <v>2</v>
      </c>
      <c r="H12" s="217">
        <f t="shared" ca="1" si="0"/>
        <v>7</v>
      </c>
      <c r="I12" s="217">
        <f t="shared" ca="1" si="0"/>
        <v>2</v>
      </c>
      <c r="J12" s="217">
        <f t="shared" ca="1" si="0"/>
        <v>3</v>
      </c>
      <c r="K12" s="217">
        <f t="shared" ca="1" si="0"/>
        <v>8</v>
      </c>
      <c r="L12" s="217">
        <f t="shared" ca="1" si="0"/>
        <v>4</v>
      </c>
      <c r="M12" s="217">
        <f t="shared" ca="1" si="0"/>
        <v>7</v>
      </c>
      <c r="N12" s="217">
        <f t="shared" ca="1" si="0"/>
        <v>7</v>
      </c>
      <c r="O12" s="217">
        <f t="shared" ca="1" si="0"/>
        <v>2</v>
      </c>
      <c r="P12" s="217">
        <f t="shared" ca="1" si="0"/>
        <v>8</v>
      </c>
      <c r="Q12" s="217">
        <f t="shared" ca="1" si="0"/>
        <v>9</v>
      </c>
      <c r="R12" s="217">
        <f t="shared" ca="1" si="0"/>
        <v>0</v>
      </c>
      <c r="S12" s="217">
        <f t="shared" ca="1" si="0"/>
        <v>3</v>
      </c>
      <c r="T12" s="217">
        <f t="shared" ca="1" si="0"/>
        <v>9</v>
      </c>
      <c r="U12" s="217">
        <f t="shared" ca="1" si="0"/>
        <v>4</v>
      </c>
      <c r="V12" s="217">
        <f t="shared" ca="1" si="0"/>
        <v>8</v>
      </c>
      <c r="W12" s="217">
        <f t="shared" ca="1" si="0"/>
        <v>9</v>
      </c>
      <c r="X12" s="217">
        <f t="shared" ca="1" si="0"/>
        <v>5</v>
      </c>
      <c r="Y12" s="217">
        <f t="shared" ca="1" si="0"/>
        <v>2</v>
      </c>
      <c r="Z12" s="217">
        <f t="shared" ca="1" si="1"/>
        <v>9</v>
      </c>
      <c r="AA12" s="217">
        <f t="shared" ca="1" si="1"/>
        <v>7</v>
      </c>
      <c r="AB12" s="217">
        <f t="shared" ca="1" si="1"/>
        <v>2</v>
      </c>
      <c r="AC12" s="217">
        <f t="shared" ca="1" si="1"/>
        <v>0</v>
      </c>
      <c r="AD12" s="217">
        <f t="shared" ca="1" si="1"/>
        <v>8</v>
      </c>
      <c r="AE12" s="217">
        <f t="shared" ca="1" si="1"/>
        <v>5</v>
      </c>
      <c r="AF12" s="217">
        <f t="shared" ca="1" si="1"/>
        <v>6</v>
      </c>
      <c r="AG12" s="217">
        <f t="shared" ca="1" si="1"/>
        <v>6</v>
      </c>
      <c r="AH12" s="217">
        <f t="shared" ca="1" si="1"/>
        <v>1</v>
      </c>
      <c r="AI12" s="217">
        <f t="shared" ca="1" si="1"/>
        <v>7</v>
      </c>
      <c r="AJ12" s="217">
        <f t="shared" ca="1" si="1"/>
        <v>5</v>
      </c>
      <c r="AK12" s="217">
        <f t="shared" ca="1" si="1"/>
        <v>4</v>
      </c>
      <c r="AL12" s="217">
        <f t="shared" ca="1" si="1"/>
        <v>5</v>
      </c>
      <c r="AM12" s="217">
        <f t="shared" ca="1" si="1"/>
        <v>0</v>
      </c>
      <c r="AN12" s="217">
        <f t="shared" ca="1" si="1"/>
        <v>6</v>
      </c>
      <c r="AO12" s="217">
        <f t="shared" ca="1" si="1"/>
        <v>9</v>
      </c>
      <c r="AP12" s="217">
        <f t="shared" ca="1" si="1"/>
        <v>7</v>
      </c>
      <c r="AQ12" s="217">
        <f t="shared" ca="1" si="1"/>
        <v>4</v>
      </c>
      <c r="AR12" s="217">
        <f t="shared" ca="1" si="1"/>
        <v>7</v>
      </c>
      <c r="AS12" s="217">
        <f t="shared" ca="1" si="1"/>
        <v>6</v>
      </c>
      <c r="AT12" s="217">
        <f t="shared" ca="1" si="1"/>
        <v>9</v>
      </c>
      <c r="AU12" s="217">
        <f t="shared" ca="1" si="1"/>
        <v>9</v>
      </c>
      <c r="AV12" s="217">
        <f t="shared" ca="1" si="1"/>
        <v>1</v>
      </c>
      <c r="AW12" s="33"/>
      <c r="AX12" s="32"/>
      <c r="AY12" s="36"/>
    </row>
    <row r="13" spans="1:51" ht="15" customHeight="1" x14ac:dyDescent="0.2">
      <c r="D13" s="36"/>
      <c r="E13" s="32"/>
      <c r="F13" s="33"/>
      <c r="G13" s="217">
        <f t="shared" ca="1" si="2"/>
        <v>7</v>
      </c>
      <c r="H13" s="217">
        <f t="shared" ca="1" si="0"/>
        <v>6</v>
      </c>
      <c r="I13" s="217">
        <f t="shared" ca="1" si="0"/>
        <v>2</v>
      </c>
      <c r="J13" s="217">
        <f t="shared" ca="1" si="0"/>
        <v>9</v>
      </c>
      <c r="K13" s="217">
        <f t="shared" ca="1" si="0"/>
        <v>3</v>
      </c>
      <c r="L13" s="217">
        <f t="shared" ca="1" si="0"/>
        <v>1</v>
      </c>
      <c r="M13" s="217">
        <f t="shared" ca="1" si="0"/>
        <v>5</v>
      </c>
      <c r="N13" s="217">
        <f t="shared" ca="1" si="0"/>
        <v>0</v>
      </c>
      <c r="O13" s="217">
        <f t="shared" ca="1" si="0"/>
        <v>6</v>
      </c>
      <c r="P13" s="217">
        <f t="shared" ca="1" si="0"/>
        <v>2</v>
      </c>
      <c r="Q13" s="217">
        <f t="shared" ca="1" si="0"/>
        <v>7</v>
      </c>
      <c r="R13" s="217">
        <f t="shared" ca="1" si="0"/>
        <v>9</v>
      </c>
      <c r="S13" s="217">
        <f t="shared" ca="1" si="0"/>
        <v>6</v>
      </c>
      <c r="T13" s="217">
        <f t="shared" ca="1" si="0"/>
        <v>8</v>
      </c>
      <c r="U13" s="217">
        <f t="shared" ca="1" si="0"/>
        <v>6</v>
      </c>
      <c r="V13" s="217">
        <f t="shared" ca="1" si="0"/>
        <v>3</v>
      </c>
      <c r="W13" s="217">
        <f t="shared" ca="1" si="0"/>
        <v>9</v>
      </c>
      <c r="X13" s="217">
        <f t="shared" ca="1" si="0"/>
        <v>5</v>
      </c>
      <c r="Y13" s="217">
        <f t="shared" ca="1" si="0"/>
        <v>1</v>
      </c>
      <c r="Z13" s="217">
        <f t="shared" ca="1" si="1"/>
        <v>2</v>
      </c>
      <c r="AA13" s="217">
        <f t="shared" ca="1" si="1"/>
        <v>9</v>
      </c>
      <c r="AB13" s="217">
        <f t="shared" ca="1" si="1"/>
        <v>9</v>
      </c>
      <c r="AC13" s="217">
        <f t="shared" ca="1" si="1"/>
        <v>2</v>
      </c>
      <c r="AD13" s="217">
        <f t="shared" ca="1" si="1"/>
        <v>7</v>
      </c>
      <c r="AE13" s="217">
        <f t="shared" ca="1" si="1"/>
        <v>9</v>
      </c>
      <c r="AF13" s="217">
        <f t="shared" ca="1" si="1"/>
        <v>4</v>
      </c>
      <c r="AG13" s="217">
        <f t="shared" ca="1" si="1"/>
        <v>5</v>
      </c>
      <c r="AH13" s="217">
        <f t="shared" ca="1" si="1"/>
        <v>0</v>
      </c>
      <c r="AI13" s="217">
        <f t="shared" ca="1" si="1"/>
        <v>6</v>
      </c>
      <c r="AJ13" s="217">
        <f t="shared" ca="1" si="1"/>
        <v>1</v>
      </c>
      <c r="AK13" s="217">
        <f t="shared" ca="1" si="1"/>
        <v>1</v>
      </c>
      <c r="AL13" s="217">
        <f t="shared" ca="1" si="1"/>
        <v>1</v>
      </c>
      <c r="AM13" s="217">
        <f t="shared" ca="1" si="1"/>
        <v>7</v>
      </c>
      <c r="AN13" s="217">
        <f t="shared" ca="1" si="1"/>
        <v>6</v>
      </c>
      <c r="AO13" s="217">
        <f t="shared" ca="1" si="1"/>
        <v>1</v>
      </c>
      <c r="AP13" s="217">
        <f t="shared" ca="1" si="1"/>
        <v>8</v>
      </c>
      <c r="AQ13" s="217">
        <f t="shared" ca="1" si="1"/>
        <v>4</v>
      </c>
      <c r="AR13" s="217">
        <f t="shared" ca="1" si="1"/>
        <v>7</v>
      </c>
      <c r="AS13" s="217">
        <f t="shared" ca="1" si="1"/>
        <v>6</v>
      </c>
      <c r="AT13" s="217">
        <f t="shared" ca="1" si="1"/>
        <v>9</v>
      </c>
      <c r="AU13" s="217">
        <f t="shared" ca="1" si="1"/>
        <v>8</v>
      </c>
      <c r="AV13" s="217">
        <f t="shared" ca="1" si="1"/>
        <v>0</v>
      </c>
      <c r="AW13" s="33"/>
      <c r="AX13" s="32"/>
      <c r="AY13" s="36"/>
    </row>
    <row r="14" spans="1:51" ht="15" customHeight="1" x14ac:dyDescent="0.2">
      <c r="D14" s="36"/>
      <c r="E14" s="32"/>
      <c r="F14" s="33"/>
      <c r="G14" s="217">
        <f t="shared" ca="1" si="2"/>
        <v>1</v>
      </c>
      <c r="H14" s="217">
        <f t="shared" ca="1" si="0"/>
        <v>4</v>
      </c>
      <c r="I14" s="217">
        <f t="shared" ca="1" si="0"/>
        <v>8</v>
      </c>
      <c r="J14" s="217">
        <f t="shared" ca="1" si="0"/>
        <v>3</v>
      </c>
      <c r="K14" s="217">
        <f t="shared" ca="1" si="0"/>
        <v>0</v>
      </c>
      <c r="L14" s="217">
        <f t="shared" ca="1" si="0"/>
        <v>7</v>
      </c>
      <c r="M14" s="217">
        <f t="shared" ca="1" si="0"/>
        <v>5</v>
      </c>
      <c r="N14" s="217">
        <f t="shared" ca="1" si="0"/>
        <v>7</v>
      </c>
      <c r="O14" s="217">
        <f t="shared" ca="1" si="0"/>
        <v>4</v>
      </c>
      <c r="P14" s="217">
        <f t="shared" ca="1" si="0"/>
        <v>6</v>
      </c>
      <c r="Q14" s="217">
        <f t="shared" ca="1" si="0"/>
        <v>3</v>
      </c>
      <c r="R14" s="217">
        <f t="shared" ca="1" si="0"/>
        <v>6</v>
      </c>
      <c r="S14" s="217">
        <f t="shared" ca="1" si="0"/>
        <v>0</v>
      </c>
      <c r="T14" s="217">
        <f t="shared" ca="1" si="0"/>
        <v>4</v>
      </c>
      <c r="U14" s="217">
        <f t="shared" ca="1" si="0"/>
        <v>7</v>
      </c>
      <c r="V14" s="217">
        <f t="shared" ca="1" si="0"/>
        <v>8</v>
      </c>
      <c r="W14" s="217">
        <f t="shared" ca="1" si="0"/>
        <v>6</v>
      </c>
      <c r="X14" s="217">
        <f t="shared" ca="1" si="0"/>
        <v>3</v>
      </c>
      <c r="Y14" s="217">
        <f t="shared" ca="1" si="0"/>
        <v>0</v>
      </c>
      <c r="Z14" s="217">
        <f t="shared" ca="1" si="1"/>
        <v>4</v>
      </c>
      <c r="AA14" s="217">
        <f t="shared" ca="1" si="1"/>
        <v>6</v>
      </c>
      <c r="AB14" s="217">
        <f t="shared" ca="1" si="1"/>
        <v>0</v>
      </c>
      <c r="AC14" s="217">
        <f t="shared" ca="1" si="1"/>
        <v>0</v>
      </c>
      <c r="AD14" s="217">
        <f t="shared" ca="1" si="1"/>
        <v>4</v>
      </c>
      <c r="AE14" s="217">
        <f t="shared" ca="1" si="1"/>
        <v>2</v>
      </c>
      <c r="AF14" s="217">
        <f t="shared" ca="1" si="1"/>
        <v>8</v>
      </c>
      <c r="AG14" s="217">
        <f t="shared" ca="1" si="1"/>
        <v>3</v>
      </c>
      <c r="AH14" s="217">
        <f t="shared" ca="1" si="1"/>
        <v>1</v>
      </c>
      <c r="AI14" s="217">
        <f t="shared" ca="1" si="1"/>
        <v>7</v>
      </c>
      <c r="AJ14" s="217">
        <f t="shared" ca="1" si="1"/>
        <v>2</v>
      </c>
      <c r="AK14" s="217">
        <f t="shared" ca="1" si="1"/>
        <v>5</v>
      </c>
      <c r="AL14" s="217">
        <f t="shared" ca="1" si="1"/>
        <v>5</v>
      </c>
      <c r="AM14" s="217">
        <f t="shared" ca="1" si="1"/>
        <v>0</v>
      </c>
      <c r="AN14" s="217">
        <f t="shared" ca="1" si="1"/>
        <v>4</v>
      </c>
      <c r="AO14" s="217">
        <f t="shared" ca="1" si="1"/>
        <v>8</v>
      </c>
      <c r="AP14" s="217">
        <f t="shared" ca="1" si="1"/>
        <v>3</v>
      </c>
      <c r="AQ14" s="217">
        <f t="shared" ca="1" si="1"/>
        <v>0</v>
      </c>
      <c r="AR14" s="217">
        <f t="shared" ca="1" si="1"/>
        <v>8</v>
      </c>
      <c r="AS14" s="217">
        <f t="shared" ca="1" si="1"/>
        <v>9</v>
      </c>
      <c r="AT14" s="217">
        <f t="shared" ca="1" si="1"/>
        <v>7</v>
      </c>
      <c r="AU14" s="217">
        <f t="shared" ca="1" si="1"/>
        <v>9</v>
      </c>
      <c r="AV14" s="217">
        <f t="shared" ca="1" si="1"/>
        <v>1</v>
      </c>
      <c r="AW14" s="33"/>
      <c r="AX14" s="32"/>
      <c r="AY14" s="36"/>
    </row>
    <row r="15" spans="1:51" ht="15" customHeight="1" x14ac:dyDescent="0.2">
      <c r="D15" s="36"/>
      <c r="E15" s="32"/>
      <c r="F15" s="33"/>
      <c r="G15" s="217">
        <f t="shared" ca="1" si="2"/>
        <v>0</v>
      </c>
      <c r="H15" s="217">
        <f t="shared" ca="1" si="0"/>
        <v>0</v>
      </c>
      <c r="I15" s="217">
        <f t="shared" ca="1" si="0"/>
        <v>5</v>
      </c>
      <c r="J15" s="217">
        <f t="shared" ca="1" si="0"/>
        <v>0</v>
      </c>
      <c r="K15" s="217">
        <f t="shared" ca="1" si="0"/>
        <v>4</v>
      </c>
      <c r="L15" s="217">
        <f t="shared" ca="1" si="0"/>
        <v>0</v>
      </c>
      <c r="M15" s="217">
        <f t="shared" ca="1" si="0"/>
        <v>6</v>
      </c>
      <c r="N15" s="217">
        <f t="shared" ca="1" si="0"/>
        <v>2</v>
      </c>
      <c r="O15" s="217">
        <f t="shared" ca="1" si="0"/>
        <v>1</v>
      </c>
      <c r="P15" s="217">
        <f t="shared" ca="1" si="0"/>
        <v>0</v>
      </c>
      <c r="Q15" s="217">
        <f t="shared" ca="1" si="0"/>
        <v>8</v>
      </c>
      <c r="R15" s="217">
        <f t="shared" ca="1" si="0"/>
        <v>4</v>
      </c>
      <c r="S15" s="217">
        <f t="shared" ca="1" si="0"/>
        <v>1</v>
      </c>
      <c r="T15" s="217">
        <f t="shared" ca="1" si="0"/>
        <v>1</v>
      </c>
      <c r="U15" s="217">
        <f t="shared" ca="1" si="0"/>
        <v>5</v>
      </c>
      <c r="V15" s="217">
        <f t="shared" ca="1" si="0"/>
        <v>9</v>
      </c>
      <c r="W15" s="217">
        <f t="shared" ca="1" si="0"/>
        <v>5</v>
      </c>
      <c r="X15" s="217">
        <f t="shared" ca="1" si="0"/>
        <v>8</v>
      </c>
      <c r="Y15" s="217">
        <f t="shared" ca="1" si="0"/>
        <v>0</v>
      </c>
      <c r="Z15" s="217">
        <f t="shared" ca="1" si="1"/>
        <v>6</v>
      </c>
      <c r="AA15" s="217">
        <f t="shared" ca="1" si="1"/>
        <v>9</v>
      </c>
      <c r="AB15" s="217">
        <f t="shared" ca="1" si="1"/>
        <v>3</v>
      </c>
      <c r="AC15" s="217">
        <f t="shared" ca="1" si="1"/>
        <v>1</v>
      </c>
      <c r="AD15" s="217">
        <f t="shared" ca="1" si="1"/>
        <v>2</v>
      </c>
      <c r="AE15" s="217">
        <f t="shared" ca="1" si="1"/>
        <v>8</v>
      </c>
      <c r="AF15" s="217">
        <f t="shared" ca="1" si="1"/>
        <v>7</v>
      </c>
      <c r="AG15" s="217">
        <f t="shared" ca="1" si="1"/>
        <v>7</v>
      </c>
      <c r="AH15" s="217">
        <f t="shared" ca="1" si="1"/>
        <v>9</v>
      </c>
      <c r="AI15" s="217">
        <f t="shared" ca="1" si="1"/>
        <v>6</v>
      </c>
      <c r="AJ15" s="217">
        <f t="shared" ca="1" si="1"/>
        <v>5</v>
      </c>
      <c r="AK15" s="217">
        <f t="shared" ca="1" si="1"/>
        <v>7</v>
      </c>
      <c r="AL15" s="217">
        <f t="shared" ca="1" si="1"/>
        <v>7</v>
      </c>
      <c r="AM15" s="217">
        <f t="shared" ca="1" si="1"/>
        <v>6</v>
      </c>
      <c r="AN15" s="217">
        <f t="shared" ca="1" si="1"/>
        <v>9</v>
      </c>
      <c r="AO15" s="217">
        <f t="shared" ca="1" si="1"/>
        <v>3</v>
      </c>
      <c r="AP15" s="217">
        <f t="shared" ca="1" si="1"/>
        <v>1</v>
      </c>
      <c r="AQ15" s="217">
        <f t="shared" ca="1" si="1"/>
        <v>4</v>
      </c>
      <c r="AR15" s="217">
        <f t="shared" ca="1" si="1"/>
        <v>7</v>
      </c>
      <c r="AS15" s="217">
        <f t="shared" ca="1" si="1"/>
        <v>1</v>
      </c>
      <c r="AT15" s="217">
        <f t="shared" ca="1" si="1"/>
        <v>4</v>
      </c>
      <c r="AU15" s="217">
        <f t="shared" ca="1" si="1"/>
        <v>4</v>
      </c>
      <c r="AV15" s="217">
        <f t="shared" ca="1" si="1"/>
        <v>1</v>
      </c>
      <c r="AW15" s="33"/>
      <c r="AX15" s="32"/>
      <c r="AY15" s="36"/>
    </row>
    <row r="16" spans="1:51" ht="15" customHeight="1" x14ac:dyDescent="0.2">
      <c r="D16" s="36"/>
      <c r="E16" s="32"/>
      <c r="F16" s="33"/>
      <c r="G16" s="217">
        <f t="shared" ca="1" si="2"/>
        <v>0</v>
      </c>
      <c r="H16" s="217">
        <f t="shared" ca="1" si="0"/>
        <v>4</v>
      </c>
      <c r="I16" s="217">
        <f t="shared" ca="1" si="0"/>
        <v>0</v>
      </c>
      <c r="J16" s="217">
        <f t="shared" ca="1" si="0"/>
        <v>6</v>
      </c>
      <c r="K16" s="217">
        <f t="shared" ca="1" si="0"/>
        <v>2</v>
      </c>
      <c r="L16" s="217">
        <f t="shared" ca="1" si="0"/>
        <v>4</v>
      </c>
      <c r="M16" s="217">
        <f t="shared" ca="1" si="0"/>
        <v>6</v>
      </c>
      <c r="N16" s="217">
        <f t="shared" ca="1" si="0"/>
        <v>2</v>
      </c>
      <c r="O16" s="217">
        <f t="shared" ca="1" si="0"/>
        <v>0</v>
      </c>
      <c r="P16" s="217">
        <f t="shared" ca="1" si="0"/>
        <v>5</v>
      </c>
      <c r="Q16" s="217">
        <f t="shared" ca="1" si="0"/>
        <v>5</v>
      </c>
      <c r="R16" s="217">
        <f t="shared" ca="1" si="0"/>
        <v>7</v>
      </c>
      <c r="S16" s="217">
        <f t="shared" ca="1" si="0"/>
        <v>1</v>
      </c>
      <c r="T16" s="217">
        <f t="shared" ca="1" si="0"/>
        <v>9</v>
      </c>
      <c r="U16" s="217">
        <f t="shared" ca="1" si="0"/>
        <v>7</v>
      </c>
      <c r="V16" s="217">
        <f t="shared" ca="1" si="0"/>
        <v>3</v>
      </c>
      <c r="W16" s="217">
        <f t="shared" ca="1" si="0"/>
        <v>6</v>
      </c>
      <c r="X16" s="217">
        <f t="shared" ca="1" si="0"/>
        <v>3</v>
      </c>
      <c r="Y16" s="217">
        <f t="shared" ca="1" si="0"/>
        <v>6</v>
      </c>
      <c r="Z16" s="217">
        <f t="shared" ca="1" si="1"/>
        <v>4</v>
      </c>
      <c r="AA16" s="217">
        <f t="shared" ca="1" si="1"/>
        <v>4</v>
      </c>
      <c r="AB16" s="217">
        <f t="shared" ref="Z16:AV27" ca="1" si="3">INT(RAND()*10)</f>
        <v>8</v>
      </c>
      <c r="AC16" s="217">
        <f t="shared" ca="1" si="3"/>
        <v>4</v>
      </c>
      <c r="AD16" s="217">
        <f t="shared" ca="1" si="3"/>
        <v>8</v>
      </c>
      <c r="AE16" s="217">
        <f t="shared" ca="1" si="3"/>
        <v>9</v>
      </c>
      <c r="AF16" s="217">
        <f t="shared" ca="1" si="3"/>
        <v>8</v>
      </c>
      <c r="AG16" s="217">
        <f t="shared" ca="1" si="3"/>
        <v>7</v>
      </c>
      <c r="AH16" s="217">
        <f t="shared" ca="1" si="3"/>
        <v>6</v>
      </c>
      <c r="AI16" s="217">
        <f t="shared" ca="1" si="3"/>
        <v>8</v>
      </c>
      <c r="AJ16" s="217">
        <f t="shared" ca="1" si="3"/>
        <v>7</v>
      </c>
      <c r="AK16" s="217">
        <f t="shared" ca="1" si="3"/>
        <v>2</v>
      </c>
      <c r="AL16" s="217">
        <f t="shared" ca="1" si="3"/>
        <v>2</v>
      </c>
      <c r="AM16" s="217">
        <f t="shared" ca="1" si="3"/>
        <v>8</v>
      </c>
      <c r="AN16" s="217">
        <f t="shared" ca="1" si="3"/>
        <v>3</v>
      </c>
      <c r="AO16" s="217">
        <f t="shared" ca="1" si="3"/>
        <v>7</v>
      </c>
      <c r="AP16" s="217">
        <f t="shared" ca="1" si="3"/>
        <v>8</v>
      </c>
      <c r="AQ16" s="217">
        <f t="shared" ca="1" si="3"/>
        <v>0</v>
      </c>
      <c r="AR16" s="217">
        <f t="shared" ca="1" si="3"/>
        <v>4</v>
      </c>
      <c r="AS16" s="217">
        <f t="shared" ca="1" si="3"/>
        <v>1</v>
      </c>
      <c r="AT16" s="217">
        <f t="shared" ca="1" si="3"/>
        <v>1</v>
      </c>
      <c r="AU16" s="217">
        <f t="shared" ca="1" si="3"/>
        <v>3</v>
      </c>
      <c r="AV16" s="217">
        <f t="shared" ca="1" si="3"/>
        <v>2</v>
      </c>
      <c r="AW16" s="33"/>
      <c r="AX16" s="32"/>
      <c r="AY16" s="36"/>
    </row>
    <row r="17" spans="4:51" ht="15" customHeight="1" x14ac:dyDescent="0.2">
      <c r="D17" s="36"/>
      <c r="E17" s="32"/>
      <c r="F17" s="33"/>
      <c r="G17" s="217">
        <f t="shared" ca="1" si="2"/>
        <v>9</v>
      </c>
      <c r="H17" s="217">
        <f t="shared" ca="1" si="0"/>
        <v>4</v>
      </c>
      <c r="I17" s="217">
        <f t="shared" ca="1" si="0"/>
        <v>7</v>
      </c>
      <c r="J17" s="217">
        <f t="shared" ca="1" si="0"/>
        <v>5</v>
      </c>
      <c r="K17" s="217">
        <f t="shared" ca="1" si="0"/>
        <v>2</v>
      </c>
      <c r="L17" s="217">
        <f t="shared" ca="1" si="0"/>
        <v>5</v>
      </c>
      <c r="M17" s="217">
        <f t="shared" ca="1" si="0"/>
        <v>3</v>
      </c>
      <c r="N17" s="217">
        <f t="shared" ca="1" si="0"/>
        <v>3</v>
      </c>
      <c r="O17" s="217">
        <f t="shared" ca="1" si="0"/>
        <v>1</v>
      </c>
      <c r="P17" s="217">
        <f t="shared" ca="1" si="0"/>
        <v>6</v>
      </c>
      <c r="Q17" s="217">
        <f t="shared" ca="1" si="0"/>
        <v>2</v>
      </c>
      <c r="R17" s="217">
        <f t="shared" ca="1" si="0"/>
        <v>1</v>
      </c>
      <c r="S17" s="217">
        <f t="shared" ca="1" si="0"/>
        <v>6</v>
      </c>
      <c r="T17" s="217">
        <f t="shared" ca="1" si="0"/>
        <v>4</v>
      </c>
      <c r="U17" s="217">
        <f t="shared" ca="1" si="0"/>
        <v>4</v>
      </c>
      <c r="V17" s="217">
        <f t="shared" ca="1" si="0"/>
        <v>5</v>
      </c>
      <c r="W17" s="217">
        <f t="shared" ca="1" si="0"/>
        <v>0</v>
      </c>
      <c r="X17" s="217">
        <f t="shared" ca="1" si="0"/>
        <v>2</v>
      </c>
      <c r="Y17" s="217">
        <f t="shared" ca="1" si="0"/>
        <v>7</v>
      </c>
      <c r="Z17" s="217">
        <f t="shared" ca="1" si="3"/>
        <v>8</v>
      </c>
      <c r="AA17" s="217">
        <f t="shared" ca="1" si="3"/>
        <v>1</v>
      </c>
      <c r="AB17" s="217">
        <f t="shared" ca="1" si="3"/>
        <v>0</v>
      </c>
      <c r="AC17" s="217">
        <f t="shared" ca="1" si="3"/>
        <v>9</v>
      </c>
      <c r="AD17" s="217">
        <f t="shared" ca="1" si="3"/>
        <v>9</v>
      </c>
      <c r="AE17" s="217">
        <f t="shared" ca="1" si="3"/>
        <v>3</v>
      </c>
      <c r="AF17" s="217">
        <f t="shared" ca="1" si="3"/>
        <v>7</v>
      </c>
      <c r="AG17" s="217">
        <f t="shared" ca="1" si="3"/>
        <v>8</v>
      </c>
      <c r="AH17" s="217">
        <f t="shared" ca="1" si="3"/>
        <v>0</v>
      </c>
      <c r="AI17" s="217">
        <f t="shared" ca="1" si="3"/>
        <v>2</v>
      </c>
      <c r="AJ17" s="217">
        <f t="shared" ca="1" si="3"/>
        <v>5</v>
      </c>
      <c r="AK17" s="217">
        <f t="shared" ca="1" si="3"/>
        <v>9</v>
      </c>
      <c r="AL17" s="217">
        <f t="shared" ca="1" si="3"/>
        <v>4</v>
      </c>
      <c r="AM17" s="217">
        <f t="shared" ca="1" si="3"/>
        <v>5</v>
      </c>
      <c r="AN17" s="217">
        <f t="shared" ca="1" si="3"/>
        <v>3</v>
      </c>
      <c r="AO17" s="217">
        <f t="shared" ca="1" si="3"/>
        <v>9</v>
      </c>
      <c r="AP17" s="217">
        <f t="shared" ca="1" si="3"/>
        <v>7</v>
      </c>
      <c r="AQ17" s="217">
        <f t="shared" ca="1" si="3"/>
        <v>9</v>
      </c>
      <c r="AR17" s="217">
        <f t="shared" ca="1" si="3"/>
        <v>6</v>
      </c>
      <c r="AS17" s="217">
        <f t="shared" ca="1" si="3"/>
        <v>3</v>
      </c>
      <c r="AT17" s="217">
        <f t="shared" ca="1" si="3"/>
        <v>0</v>
      </c>
      <c r="AU17" s="217">
        <f t="shared" ca="1" si="3"/>
        <v>1</v>
      </c>
      <c r="AV17" s="217">
        <f t="shared" ca="1" si="3"/>
        <v>6</v>
      </c>
      <c r="AW17" s="33"/>
      <c r="AX17" s="32"/>
      <c r="AY17" s="36"/>
    </row>
    <row r="18" spans="4:51" ht="15" customHeight="1" x14ac:dyDescent="0.2">
      <c r="D18" s="36"/>
      <c r="E18" s="32"/>
      <c r="F18" s="33"/>
      <c r="G18" s="217">
        <f t="shared" ca="1" si="2"/>
        <v>3</v>
      </c>
      <c r="H18" s="217">
        <f t="shared" ca="1" si="0"/>
        <v>0</v>
      </c>
      <c r="I18" s="217">
        <f t="shared" ca="1" si="0"/>
        <v>8</v>
      </c>
      <c r="J18" s="217">
        <f t="shared" ca="1" si="0"/>
        <v>7</v>
      </c>
      <c r="K18" s="217">
        <f t="shared" ca="1" si="0"/>
        <v>2</v>
      </c>
      <c r="L18" s="217">
        <f t="shared" ca="1" si="0"/>
        <v>6</v>
      </c>
      <c r="M18" s="217">
        <f t="shared" ca="1" si="0"/>
        <v>4</v>
      </c>
      <c r="N18" s="217">
        <f t="shared" ca="1" si="0"/>
        <v>7</v>
      </c>
      <c r="O18" s="217">
        <f t="shared" ca="1" si="0"/>
        <v>0</v>
      </c>
      <c r="P18" s="217">
        <f t="shared" ca="1" si="0"/>
        <v>3</v>
      </c>
      <c r="Q18" s="217">
        <f t="shared" ca="1" si="0"/>
        <v>5</v>
      </c>
      <c r="R18" s="217">
        <f t="shared" ca="1" si="0"/>
        <v>2</v>
      </c>
      <c r="S18" s="217">
        <f t="shared" ca="1" si="0"/>
        <v>0</v>
      </c>
      <c r="T18" s="217">
        <f t="shared" ca="1" si="0"/>
        <v>9</v>
      </c>
      <c r="U18" s="217">
        <f t="shared" ca="1" si="0"/>
        <v>3</v>
      </c>
      <c r="V18" s="217">
        <f t="shared" ca="1" si="0"/>
        <v>9</v>
      </c>
      <c r="W18" s="217">
        <f t="shared" ca="1" si="0"/>
        <v>3</v>
      </c>
      <c r="X18" s="217">
        <f t="shared" ca="1" si="0"/>
        <v>3</v>
      </c>
      <c r="Y18" s="217">
        <f t="shared" ca="1" si="0"/>
        <v>1</v>
      </c>
      <c r="Z18" s="217">
        <f t="shared" ca="1" si="3"/>
        <v>4</v>
      </c>
      <c r="AA18" s="217">
        <f t="shared" ca="1" si="3"/>
        <v>0</v>
      </c>
      <c r="AB18" s="217">
        <f t="shared" ca="1" si="3"/>
        <v>1</v>
      </c>
      <c r="AC18" s="217">
        <f t="shared" ca="1" si="3"/>
        <v>6</v>
      </c>
      <c r="AD18" s="217">
        <f t="shared" ca="1" si="3"/>
        <v>3</v>
      </c>
      <c r="AE18" s="217">
        <f t="shared" ca="1" si="3"/>
        <v>2</v>
      </c>
      <c r="AF18" s="217">
        <f t="shared" ca="1" si="3"/>
        <v>4</v>
      </c>
      <c r="AG18" s="217">
        <f t="shared" ca="1" si="3"/>
        <v>8</v>
      </c>
      <c r="AH18" s="217">
        <f t="shared" ca="1" si="3"/>
        <v>8</v>
      </c>
      <c r="AI18" s="217">
        <f t="shared" ca="1" si="3"/>
        <v>1</v>
      </c>
      <c r="AJ18" s="217">
        <f t="shared" ca="1" si="3"/>
        <v>5</v>
      </c>
      <c r="AK18" s="217">
        <f t="shared" ca="1" si="3"/>
        <v>1</v>
      </c>
      <c r="AL18" s="217">
        <f t="shared" ca="1" si="3"/>
        <v>2</v>
      </c>
      <c r="AM18" s="217">
        <f t="shared" ca="1" si="3"/>
        <v>1</v>
      </c>
      <c r="AN18" s="217">
        <f t="shared" ca="1" si="3"/>
        <v>0</v>
      </c>
      <c r="AO18" s="217">
        <f t="shared" ca="1" si="3"/>
        <v>8</v>
      </c>
      <c r="AP18" s="217">
        <f t="shared" ca="1" si="3"/>
        <v>0</v>
      </c>
      <c r="AQ18" s="217">
        <f t="shared" ca="1" si="3"/>
        <v>3</v>
      </c>
      <c r="AR18" s="217">
        <f t="shared" ca="1" si="3"/>
        <v>5</v>
      </c>
      <c r="AS18" s="217">
        <f t="shared" ca="1" si="3"/>
        <v>0</v>
      </c>
      <c r="AT18" s="217">
        <f t="shared" ca="1" si="3"/>
        <v>2</v>
      </c>
      <c r="AU18" s="217">
        <f t="shared" ca="1" si="3"/>
        <v>8</v>
      </c>
      <c r="AV18" s="217">
        <f t="shared" ca="1" si="3"/>
        <v>1</v>
      </c>
      <c r="AW18" s="33"/>
      <c r="AX18" s="32"/>
      <c r="AY18" s="36"/>
    </row>
    <row r="19" spans="4:51" ht="15" customHeight="1" x14ac:dyDescent="0.2">
      <c r="D19" s="36"/>
      <c r="E19" s="32"/>
      <c r="F19" s="33"/>
      <c r="G19" s="217">
        <f t="shared" ca="1" si="2"/>
        <v>0</v>
      </c>
      <c r="H19" s="217">
        <f t="shared" ca="1" si="0"/>
        <v>2</v>
      </c>
      <c r="I19" s="217">
        <f t="shared" ca="1" si="0"/>
        <v>4</v>
      </c>
      <c r="J19" s="217">
        <f t="shared" ca="1" si="0"/>
        <v>8</v>
      </c>
      <c r="K19" s="217">
        <f t="shared" ref="K19:Z32" ca="1" si="4">INT(RAND()*10)</f>
        <v>3</v>
      </c>
      <c r="L19" s="217">
        <f t="shared" ca="1" si="4"/>
        <v>2</v>
      </c>
      <c r="M19" s="217">
        <f t="shared" ca="1" si="4"/>
        <v>9</v>
      </c>
      <c r="N19" s="217">
        <f t="shared" ca="1" si="4"/>
        <v>9</v>
      </c>
      <c r="O19" s="217">
        <f t="shared" ca="1" si="4"/>
        <v>9</v>
      </c>
      <c r="P19" s="217">
        <f t="shared" ca="1" si="4"/>
        <v>6</v>
      </c>
      <c r="Q19" s="217">
        <f t="shared" ca="1" si="4"/>
        <v>5</v>
      </c>
      <c r="R19" s="217">
        <f t="shared" ca="1" si="4"/>
        <v>0</v>
      </c>
      <c r="S19" s="217">
        <f t="shared" ca="1" si="4"/>
        <v>9</v>
      </c>
      <c r="T19" s="217">
        <f t="shared" ca="1" si="4"/>
        <v>3</v>
      </c>
      <c r="U19" s="217">
        <f t="shared" ca="1" si="4"/>
        <v>7</v>
      </c>
      <c r="V19" s="217">
        <f t="shared" ca="1" si="4"/>
        <v>3</v>
      </c>
      <c r="W19" s="217">
        <f t="shared" ca="1" si="4"/>
        <v>0</v>
      </c>
      <c r="X19" s="217">
        <f t="shared" ca="1" si="4"/>
        <v>7</v>
      </c>
      <c r="Y19" s="217">
        <f t="shared" ca="1" si="4"/>
        <v>7</v>
      </c>
      <c r="Z19" s="217">
        <f t="shared" ca="1" si="4"/>
        <v>9</v>
      </c>
      <c r="AA19" s="217">
        <f t="shared" ca="1" si="3"/>
        <v>6</v>
      </c>
      <c r="AB19" s="217">
        <f t="shared" ca="1" si="3"/>
        <v>5</v>
      </c>
      <c r="AC19" s="217">
        <f t="shared" ca="1" si="3"/>
        <v>3</v>
      </c>
      <c r="AD19" s="217">
        <f t="shared" ca="1" si="3"/>
        <v>8</v>
      </c>
      <c r="AE19" s="217">
        <f t="shared" ca="1" si="3"/>
        <v>9</v>
      </c>
      <c r="AF19" s="217">
        <f t="shared" ca="1" si="3"/>
        <v>6</v>
      </c>
      <c r="AG19" s="217">
        <f t="shared" ca="1" si="3"/>
        <v>0</v>
      </c>
      <c r="AH19" s="217">
        <f t="shared" ca="1" si="3"/>
        <v>5</v>
      </c>
      <c r="AI19" s="217">
        <f t="shared" ca="1" si="3"/>
        <v>1</v>
      </c>
      <c r="AJ19" s="217">
        <f t="shared" ca="1" si="3"/>
        <v>2</v>
      </c>
      <c r="AK19" s="217">
        <f t="shared" ca="1" si="3"/>
        <v>1</v>
      </c>
      <c r="AL19" s="217">
        <f t="shared" ca="1" si="3"/>
        <v>0</v>
      </c>
      <c r="AM19" s="217">
        <f t="shared" ca="1" si="3"/>
        <v>1</v>
      </c>
      <c r="AN19" s="217">
        <f t="shared" ca="1" si="3"/>
        <v>3</v>
      </c>
      <c r="AO19" s="217">
        <f t="shared" ca="1" si="3"/>
        <v>7</v>
      </c>
      <c r="AP19" s="217">
        <f t="shared" ca="1" si="3"/>
        <v>5</v>
      </c>
      <c r="AQ19" s="217">
        <f t="shared" ca="1" si="3"/>
        <v>6</v>
      </c>
      <c r="AR19" s="217">
        <f t="shared" ca="1" si="3"/>
        <v>6</v>
      </c>
      <c r="AS19" s="217">
        <f t="shared" ca="1" si="3"/>
        <v>5</v>
      </c>
      <c r="AT19" s="217">
        <f t="shared" ca="1" si="3"/>
        <v>7</v>
      </c>
      <c r="AU19" s="217">
        <f t="shared" ca="1" si="3"/>
        <v>8</v>
      </c>
      <c r="AV19" s="217">
        <f t="shared" ca="1" si="3"/>
        <v>0</v>
      </c>
      <c r="AW19" s="33"/>
      <c r="AX19" s="32"/>
      <c r="AY19" s="36"/>
    </row>
    <row r="20" spans="4:51" ht="15" customHeight="1" x14ac:dyDescent="0.2">
      <c r="D20" s="36"/>
      <c r="E20" s="32"/>
      <c r="F20" s="33"/>
      <c r="G20" s="217">
        <f t="shared" ca="1" si="2"/>
        <v>2</v>
      </c>
      <c r="H20" s="217">
        <f t="shared" ca="1" si="2"/>
        <v>2</v>
      </c>
      <c r="I20" s="217">
        <f t="shared" ca="1" si="2"/>
        <v>4</v>
      </c>
      <c r="J20" s="217">
        <f t="shared" ca="1" si="2"/>
        <v>2</v>
      </c>
      <c r="K20" s="217">
        <f t="shared" ca="1" si="2"/>
        <v>7</v>
      </c>
      <c r="L20" s="217">
        <f t="shared" ca="1" si="2"/>
        <v>2</v>
      </c>
      <c r="M20" s="217">
        <f t="shared" ca="1" si="2"/>
        <v>3</v>
      </c>
      <c r="N20" s="217">
        <f t="shared" ca="1" si="2"/>
        <v>6</v>
      </c>
      <c r="O20" s="217">
        <f t="shared" ca="1" si="2"/>
        <v>4</v>
      </c>
      <c r="P20" s="217">
        <f t="shared" ca="1" si="2"/>
        <v>0</v>
      </c>
      <c r="Q20" s="217">
        <f t="shared" ca="1" si="2"/>
        <v>5</v>
      </c>
      <c r="R20" s="217">
        <f t="shared" ca="1" si="2"/>
        <v>2</v>
      </c>
      <c r="S20" s="217">
        <f t="shared" ca="1" si="2"/>
        <v>9</v>
      </c>
      <c r="T20" s="217">
        <f t="shared" ca="1" si="2"/>
        <v>1</v>
      </c>
      <c r="U20" s="217">
        <f t="shared" ca="1" si="2"/>
        <v>4</v>
      </c>
      <c r="V20" s="217">
        <f t="shared" ca="1" si="2"/>
        <v>8</v>
      </c>
      <c r="W20" s="217">
        <f t="shared" ca="1" si="4"/>
        <v>2</v>
      </c>
      <c r="X20" s="217">
        <f t="shared" ca="1" si="4"/>
        <v>9</v>
      </c>
      <c r="Y20" s="217">
        <f t="shared" ca="1" si="4"/>
        <v>6</v>
      </c>
      <c r="Z20" s="217">
        <f t="shared" ca="1" si="3"/>
        <v>9</v>
      </c>
      <c r="AA20" s="217">
        <f t="shared" ca="1" si="3"/>
        <v>0</v>
      </c>
      <c r="AB20" s="217">
        <f t="shared" ca="1" si="3"/>
        <v>5</v>
      </c>
      <c r="AC20" s="217">
        <f t="shared" ca="1" si="3"/>
        <v>0</v>
      </c>
      <c r="AD20" s="217">
        <f t="shared" ca="1" si="3"/>
        <v>3</v>
      </c>
      <c r="AE20" s="217">
        <f t="shared" ca="1" si="3"/>
        <v>4</v>
      </c>
      <c r="AF20" s="217">
        <f t="shared" ca="1" si="3"/>
        <v>9</v>
      </c>
      <c r="AG20" s="217">
        <f t="shared" ca="1" si="3"/>
        <v>6</v>
      </c>
      <c r="AH20" s="217">
        <f t="shared" ca="1" si="3"/>
        <v>0</v>
      </c>
      <c r="AI20" s="217">
        <f t="shared" ca="1" si="3"/>
        <v>5</v>
      </c>
      <c r="AJ20" s="217">
        <f t="shared" ca="1" si="3"/>
        <v>3</v>
      </c>
      <c r="AK20" s="217">
        <f t="shared" ca="1" si="3"/>
        <v>1</v>
      </c>
      <c r="AL20" s="217">
        <f t="shared" ca="1" si="3"/>
        <v>8</v>
      </c>
      <c r="AM20" s="217">
        <f t="shared" ca="1" si="3"/>
        <v>7</v>
      </c>
      <c r="AN20" s="217">
        <f t="shared" ca="1" si="3"/>
        <v>6</v>
      </c>
      <c r="AO20" s="217">
        <f t="shared" ca="1" si="3"/>
        <v>8</v>
      </c>
      <c r="AP20" s="217">
        <f t="shared" ca="1" si="3"/>
        <v>4</v>
      </c>
      <c r="AQ20" s="217">
        <f t="shared" ca="1" si="3"/>
        <v>4</v>
      </c>
      <c r="AR20" s="217">
        <f t="shared" ca="1" si="3"/>
        <v>1</v>
      </c>
      <c r="AS20" s="217">
        <f t="shared" ca="1" si="3"/>
        <v>1</v>
      </c>
      <c r="AT20" s="217">
        <f t="shared" ca="1" si="3"/>
        <v>1</v>
      </c>
      <c r="AU20" s="217">
        <f t="shared" ca="1" si="3"/>
        <v>4</v>
      </c>
      <c r="AV20" s="217">
        <f t="shared" ca="1" si="3"/>
        <v>6</v>
      </c>
      <c r="AW20" s="33"/>
      <c r="AX20" s="32"/>
      <c r="AY20" s="36"/>
    </row>
    <row r="21" spans="4:51" ht="15" customHeight="1" x14ac:dyDescent="0.2">
      <c r="D21" s="36"/>
      <c r="E21" s="32"/>
      <c r="F21" s="33"/>
      <c r="G21" s="217">
        <f t="shared" ca="1" si="2"/>
        <v>6</v>
      </c>
      <c r="H21" s="217">
        <f t="shared" ca="1" si="2"/>
        <v>9</v>
      </c>
      <c r="I21" s="217">
        <f t="shared" ca="1" si="2"/>
        <v>7</v>
      </c>
      <c r="J21" s="217">
        <f t="shared" ca="1" si="2"/>
        <v>4</v>
      </c>
      <c r="K21" s="217">
        <f t="shared" ca="1" si="2"/>
        <v>1</v>
      </c>
      <c r="L21" s="217">
        <f t="shared" ca="1" si="2"/>
        <v>9</v>
      </c>
      <c r="M21" s="217">
        <f t="shared" ca="1" si="2"/>
        <v>3</v>
      </c>
      <c r="N21" s="217">
        <f t="shared" ca="1" si="2"/>
        <v>0</v>
      </c>
      <c r="O21" s="217">
        <f t="shared" ca="1" si="2"/>
        <v>1</v>
      </c>
      <c r="P21" s="217">
        <f t="shared" ca="1" si="2"/>
        <v>2</v>
      </c>
      <c r="Q21" s="217">
        <f t="shared" ca="1" si="2"/>
        <v>3</v>
      </c>
      <c r="R21" s="217">
        <f t="shared" ca="1" si="2"/>
        <v>3</v>
      </c>
      <c r="S21" s="217">
        <f t="shared" ca="1" si="2"/>
        <v>8</v>
      </c>
      <c r="T21" s="217">
        <f t="shared" ca="1" si="2"/>
        <v>0</v>
      </c>
      <c r="U21" s="217">
        <f t="shared" ca="1" si="2"/>
        <v>7</v>
      </c>
      <c r="V21" s="217">
        <f t="shared" ca="1" si="2"/>
        <v>7</v>
      </c>
      <c r="W21" s="217">
        <f t="shared" ca="1" si="4"/>
        <v>5</v>
      </c>
      <c r="X21" s="217">
        <f t="shared" ca="1" si="4"/>
        <v>9</v>
      </c>
      <c r="Y21" s="217">
        <f t="shared" ca="1" si="4"/>
        <v>1</v>
      </c>
      <c r="Z21" s="217">
        <f t="shared" ca="1" si="3"/>
        <v>3</v>
      </c>
      <c r="AA21" s="217">
        <f t="shared" ca="1" si="3"/>
        <v>8</v>
      </c>
      <c r="AB21" s="217">
        <f t="shared" ca="1" si="3"/>
        <v>5</v>
      </c>
      <c r="AC21" s="217">
        <f t="shared" ca="1" si="3"/>
        <v>1</v>
      </c>
      <c r="AD21" s="217">
        <f t="shared" ca="1" si="3"/>
        <v>8</v>
      </c>
      <c r="AE21" s="217">
        <f t="shared" ca="1" si="3"/>
        <v>5</v>
      </c>
      <c r="AF21" s="217">
        <f t="shared" ca="1" si="3"/>
        <v>7</v>
      </c>
      <c r="AG21" s="217">
        <f t="shared" ca="1" si="3"/>
        <v>1</v>
      </c>
      <c r="AH21" s="217">
        <f t="shared" ca="1" si="3"/>
        <v>0</v>
      </c>
      <c r="AI21" s="217">
        <f t="shared" ca="1" si="3"/>
        <v>5</v>
      </c>
      <c r="AJ21" s="217">
        <f t="shared" ca="1" si="3"/>
        <v>2</v>
      </c>
      <c r="AK21" s="217">
        <f t="shared" ca="1" si="3"/>
        <v>6</v>
      </c>
      <c r="AL21" s="217">
        <f t="shared" ca="1" si="3"/>
        <v>4</v>
      </c>
      <c r="AM21" s="217">
        <f t="shared" ca="1" si="3"/>
        <v>9</v>
      </c>
      <c r="AN21" s="217">
        <f t="shared" ca="1" si="3"/>
        <v>4</v>
      </c>
      <c r="AO21" s="217">
        <f t="shared" ca="1" si="3"/>
        <v>8</v>
      </c>
      <c r="AP21" s="217">
        <f t="shared" ca="1" si="3"/>
        <v>8</v>
      </c>
      <c r="AQ21" s="217">
        <f t="shared" ca="1" si="3"/>
        <v>1</v>
      </c>
      <c r="AR21" s="217">
        <f t="shared" ca="1" si="3"/>
        <v>6</v>
      </c>
      <c r="AS21" s="217">
        <f t="shared" ca="1" si="3"/>
        <v>0</v>
      </c>
      <c r="AT21" s="217">
        <f t="shared" ca="1" si="3"/>
        <v>7</v>
      </c>
      <c r="AU21" s="217">
        <f t="shared" ca="1" si="3"/>
        <v>4</v>
      </c>
      <c r="AV21" s="217">
        <f t="shared" ca="1" si="3"/>
        <v>2</v>
      </c>
      <c r="AW21" s="33"/>
      <c r="AX21" s="32"/>
      <c r="AY21" s="36"/>
    </row>
    <row r="22" spans="4:51" ht="15" customHeight="1" x14ac:dyDescent="0.2">
      <c r="D22" s="36"/>
      <c r="E22" s="32"/>
      <c r="F22" s="33"/>
      <c r="G22" s="217">
        <f t="shared" ca="1" si="2"/>
        <v>2</v>
      </c>
      <c r="H22" s="217">
        <f t="shared" ca="1" si="2"/>
        <v>4</v>
      </c>
      <c r="I22" s="217">
        <f t="shared" ca="1" si="2"/>
        <v>1</v>
      </c>
      <c r="J22" s="217">
        <f t="shared" ca="1" si="2"/>
        <v>1</v>
      </c>
      <c r="K22" s="217">
        <f t="shared" ca="1" si="2"/>
        <v>5</v>
      </c>
      <c r="L22" s="217">
        <f t="shared" ca="1" si="2"/>
        <v>7</v>
      </c>
      <c r="M22" s="217">
        <f t="shared" ca="1" si="2"/>
        <v>9</v>
      </c>
      <c r="N22" s="217">
        <f t="shared" ca="1" si="2"/>
        <v>5</v>
      </c>
      <c r="O22" s="217">
        <f t="shared" ca="1" si="2"/>
        <v>9</v>
      </c>
      <c r="P22" s="217">
        <f t="shared" ca="1" si="2"/>
        <v>2</v>
      </c>
      <c r="Q22" s="217">
        <f t="shared" ca="1" si="2"/>
        <v>0</v>
      </c>
      <c r="R22" s="217">
        <f t="shared" ca="1" si="2"/>
        <v>2</v>
      </c>
      <c r="S22" s="217">
        <f t="shared" ca="1" si="2"/>
        <v>1</v>
      </c>
      <c r="T22" s="217">
        <f t="shared" ca="1" si="2"/>
        <v>3</v>
      </c>
      <c r="U22" s="217">
        <f t="shared" ca="1" si="2"/>
        <v>8</v>
      </c>
      <c r="V22" s="217">
        <f t="shared" ca="1" si="2"/>
        <v>2</v>
      </c>
      <c r="W22" s="217">
        <f t="shared" ca="1" si="4"/>
        <v>4</v>
      </c>
      <c r="X22" s="217">
        <f t="shared" ca="1" si="4"/>
        <v>1</v>
      </c>
      <c r="Y22" s="217">
        <f t="shared" ca="1" si="4"/>
        <v>5</v>
      </c>
      <c r="Z22" s="217">
        <f t="shared" ca="1" si="3"/>
        <v>7</v>
      </c>
      <c r="AA22" s="217">
        <f t="shared" ca="1" si="3"/>
        <v>0</v>
      </c>
      <c r="AB22" s="217">
        <f t="shared" ca="1" si="3"/>
        <v>0</v>
      </c>
      <c r="AC22" s="217">
        <f t="shared" ca="1" si="3"/>
        <v>9</v>
      </c>
      <c r="AD22" s="217">
        <f t="shared" ca="1" si="3"/>
        <v>3</v>
      </c>
      <c r="AE22" s="217">
        <f t="shared" ca="1" si="3"/>
        <v>9</v>
      </c>
      <c r="AF22" s="217">
        <f t="shared" ca="1" si="3"/>
        <v>6</v>
      </c>
      <c r="AG22" s="217">
        <f t="shared" ca="1" si="3"/>
        <v>2</v>
      </c>
      <c r="AH22" s="217">
        <f t="shared" ca="1" si="3"/>
        <v>2</v>
      </c>
      <c r="AI22" s="217">
        <f t="shared" ca="1" si="3"/>
        <v>5</v>
      </c>
      <c r="AJ22" s="217">
        <f t="shared" ca="1" si="3"/>
        <v>0</v>
      </c>
      <c r="AK22" s="217">
        <f t="shared" ca="1" si="3"/>
        <v>0</v>
      </c>
      <c r="AL22" s="217">
        <f t="shared" ca="1" si="3"/>
        <v>7</v>
      </c>
      <c r="AM22" s="217">
        <f t="shared" ca="1" si="3"/>
        <v>6</v>
      </c>
      <c r="AN22" s="217">
        <f t="shared" ca="1" si="3"/>
        <v>0</v>
      </c>
      <c r="AO22" s="217">
        <f t="shared" ca="1" si="3"/>
        <v>6</v>
      </c>
      <c r="AP22" s="217">
        <f t="shared" ca="1" si="3"/>
        <v>3</v>
      </c>
      <c r="AQ22" s="217">
        <f t="shared" ca="1" si="3"/>
        <v>2</v>
      </c>
      <c r="AR22" s="217">
        <f t="shared" ca="1" si="3"/>
        <v>7</v>
      </c>
      <c r="AS22" s="217">
        <f t="shared" ca="1" si="3"/>
        <v>1</v>
      </c>
      <c r="AT22" s="217">
        <f t="shared" ca="1" si="3"/>
        <v>7</v>
      </c>
      <c r="AU22" s="217">
        <f t="shared" ca="1" si="3"/>
        <v>9</v>
      </c>
      <c r="AV22" s="217">
        <f t="shared" ca="1" si="3"/>
        <v>8</v>
      </c>
      <c r="AW22" s="33"/>
      <c r="AX22" s="32"/>
      <c r="AY22" s="36"/>
    </row>
    <row r="23" spans="4:51" ht="15" customHeight="1" x14ac:dyDescent="0.2">
      <c r="D23" s="36"/>
      <c r="E23" s="32"/>
      <c r="F23" s="33"/>
      <c r="G23" s="217">
        <f t="shared" ca="1" si="2"/>
        <v>5</v>
      </c>
      <c r="H23" s="217">
        <f t="shared" ca="1" si="2"/>
        <v>2</v>
      </c>
      <c r="I23" s="217">
        <f t="shared" ca="1" si="2"/>
        <v>4</v>
      </c>
      <c r="J23" s="217">
        <f t="shared" ca="1" si="2"/>
        <v>0</v>
      </c>
      <c r="K23" s="217">
        <f t="shared" ca="1" si="2"/>
        <v>6</v>
      </c>
      <c r="L23" s="217">
        <f t="shared" ca="1" si="2"/>
        <v>1</v>
      </c>
      <c r="M23" s="217">
        <f t="shared" ca="1" si="2"/>
        <v>2</v>
      </c>
      <c r="N23" s="217">
        <f t="shared" ca="1" si="2"/>
        <v>5</v>
      </c>
      <c r="O23" s="217">
        <f t="shared" ca="1" si="2"/>
        <v>0</v>
      </c>
      <c r="P23" s="217">
        <f t="shared" ca="1" si="2"/>
        <v>9</v>
      </c>
      <c r="Q23" s="217">
        <f t="shared" ca="1" si="2"/>
        <v>5</v>
      </c>
      <c r="R23" s="217">
        <f t="shared" ca="1" si="2"/>
        <v>7</v>
      </c>
      <c r="S23" s="217">
        <f t="shared" ca="1" si="2"/>
        <v>1</v>
      </c>
      <c r="T23" s="217">
        <f t="shared" ca="1" si="2"/>
        <v>1</v>
      </c>
      <c r="U23" s="217">
        <f t="shared" ca="1" si="2"/>
        <v>6</v>
      </c>
      <c r="V23" s="217">
        <f t="shared" ca="1" si="2"/>
        <v>8</v>
      </c>
      <c r="W23" s="217">
        <f t="shared" ca="1" si="4"/>
        <v>3</v>
      </c>
      <c r="X23" s="217">
        <f t="shared" ca="1" si="4"/>
        <v>4</v>
      </c>
      <c r="Y23" s="217">
        <f t="shared" ca="1" si="4"/>
        <v>1</v>
      </c>
      <c r="Z23" s="217">
        <f t="shared" ca="1" si="3"/>
        <v>8</v>
      </c>
      <c r="AA23" s="217">
        <f t="shared" ca="1" si="3"/>
        <v>2</v>
      </c>
      <c r="AB23" s="217">
        <f t="shared" ca="1" si="3"/>
        <v>6</v>
      </c>
      <c r="AC23" s="217">
        <f t="shared" ca="1" si="3"/>
        <v>4</v>
      </c>
      <c r="AD23" s="217">
        <f t="shared" ca="1" si="3"/>
        <v>9</v>
      </c>
      <c r="AE23" s="217">
        <f t="shared" ca="1" si="3"/>
        <v>7</v>
      </c>
      <c r="AF23" s="217">
        <f t="shared" ca="1" si="3"/>
        <v>0</v>
      </c>
      <c r="AG23" s="217">
        <f t="shared" ca="1" si="3"/>
        <v>4</v>
      </c>
      <c r="AH23" s="217">
        <f t="shared" ca="1" si="3"/>
        <v>0</v>
      </c>
      <c r="AI23" s="217">
        <f t="shared" ca="1" si="3"/>
        <v>4</v>
      </c>
      <c r="AJ23" s="217">
        <f t="shared" ca="1" si="3"/>
        <v>5</v>
      </c>
      <c r="AK23" s="217">
        <f t="shared" ca="1" si="3"/>
        <v>8</v>
      </c>
      <c r="AL23" s="217">
        <f t="shared" ca="1" si="3"/>
        <v>5</v>
      </c>
      <c r="AM23" s="217">
        <f t="shared" ca="1" si="3"/>
        <v>6</v>
      </c>
      <c r="AN23" s="217">
        <f t="shared" ca="1" si="3"/>
        <v>4</v>
      </c>
      <c r="AO23" s="217">
        <f t="shared" ca="1" si="3"/>
        <v>7</v>
      </c>
      <c r="AP23" s="217">
        <f t="shared" ca="1" si="3"/>
        <v>4</v>
      </c>
      <c r="AQ23" s="217">
        <f t="shared" ca="1" si="3"/>
        <v>8</v>
      </c>
      <c r="AR23" s="217">
        <f t="shared" ca="1" si="3"/>
        <v>3</v>
      </c>
      <c r="AS23" s="217">
        <f t="shared" ca="1" si="3"/>
        <v>4</v>
      </c>
      <c r="AT23" s="217">
        <f t="shared" ca="1" si="3"/>
        <v>9</v>
      </c>
      <c r="AU23" s="217">
        <f t="shared" ca="1" si="3"/>
        <v>2</v>
      </c>
      <c r="AV23" s="217">
        <f t="shared" ca="1" si="3"/>
        <v>8</v>
      </c>
      <c r="AW23" s="33"/>
      <c r="AX23" s="32"/>
      <c r="AY23" s="36"/>
    </row>
    <row r="24" spans="4:51" ht="15" customHeight="1" x14ac:dyDescent="0.2">
      <c r="D24" s="36"/>
      <c r="E24" s="32"/>
      <c r="F24" s="33"/>
      <c r="G24" s="217">
        <f t="shared" ca="1" si="2"/>
        <v>5</v>
      </c>
      <c r="H24" s="217">
        <f t="shared" ca="1" si="2"/>
        <v>0</v>
      </c>
      <c r="I24" s="217">
        <f t="shared" ca="1" si="2"/>
        <v>5</v>
      </c>
      <c r="J24" s="217">
        <f t="shared" ca="1" si="2"/>
        <v>1</v>
      </c>
      <c r="K24" s="217">
        <f t="shared" ca="1" si="2"/>
        <v>3</v>
      </c>
      <c r="L24" s="217">
        <f t="shared" ca="1" si="2"/>
        <v>9</v>
      </c>
      <c r="M24" s="217">
        <f t="shared" ca="1" si="2"/>
        <v>6</v>
      </c>
      <c r="N24" s="217">
        <f t="shared" ca="1" si="2"/>
        <v>5</v>
      </c>
      <c r="O24" s="217">
        <f t="shared" ca="1" si="2"/>
        <v>5</v>
      </c>
      <c r="P24" s="217">
        <f t="shared" ca="1" si="2"/>
        <v>1</v>
      </c>
      <c r="Q24" s="217">
        <f t="shared" ca="1" si="2"/>
        <v>6</v>
      </c>
      <c r="R24" s="217">
        <f t="shared" ca="1" si="2"/>
        <v>8</v>
      </c>
      <c r="S24" s="217">
        <f t="shared" ca="1" si="2"/>
        <v>8</v>
      </c>
      <c r="T24" s="217">
        <f t="shared" ca="1" si="2"/>
        <v>4</v>
      </c>
      <c r="U24" s="217">
        <f t="shared" ca="1" si="2"/>
        <v>5</v>
      </c>
      <c r="V24" s="217">
        <f t="shared" ca="1" si="2"/>
        <v>9</v>
      </c>
      <c r="W24" s="217">
        <f t="shared" ca="1" si="4"/>
        <v>2</v>
      </c>
      <c r="X24" s="217">
        <f t="shared" ca="1" si="4"/>
        <v>2</v>
      </c>
      <c r="Y24" s="217">
        <f t="shared" ca="1" si="4"/>
        <v>3</v>
      </c>
      <c r="Z24" s="217">
        <f t="shared" ca="1" si="3"/>
        <v>4</v>
      </c>
      <c r="AA24" s="217">
        <f t="shared" ca="1" si="3"/>
        <v>9</v>
      </c>
      <c r="AB24" s="217">
        <f t="shared" ca="1" si="3"/>
        <v>2</v>
      </c>
      <c r="AC24" s="217">
        <f t="shared" ca="1" si="3"/>
        <v>0</v>
      </c>
      <c r="AD24" s="217">
        <f t="shared" ca="1" si="3"/>
        <v>0</v>
      </c>
      <c r="AE24" s="217">
        <f t="shared" ca="1" si="3"/>
        <v>9</v>
      </c>
      <c r="AF24" s="217">
        <f t="shared" ca="1" si="3"/>
        <v>7</v>
      </c>
      <c r="AG24" s="217">
        <f t="shared" ca="1" si="3"/>
        <v>4</v>
      </c>
      <c r="AH24" s="217">
        <f t="shared" ca="1" si="3"/>
        <v>3</v>
      </c>
      <c r="AI24" s="217">
        <f t="shared" ca="1" si="3"/>
        <v>5</v>
      </c>
      <c r="AJ24" s="217">
        <f t="shared" ca="1" si="3"/>
        <v>9</v>
      </c>
      <c r="AK24" s="217">
        <f t="shared" ca="1" si="3"/>
        <v>4</v>
      </c>
      <c r="AL24" s="217">
        <f t="shared" ca="1" si="3"/>
        <v>1</v>
      </c>
      <c r="AM24" s="217">
        <f t="shared" ca="1" si="3"/>
        <v>2</v>
      </c>
      <c r="AN24" s="217">
        <f t="shared" ca="1" si="3"/>
        <v>2</v>
      </c>
      <c r="AO24" s="217">
        <f t="shared" ca="1" si="3"/>
        <v>0</v>
      </c>
      <c r="AP24" s="217">
        <f t="shared" ca="1" si="3"/>
        <v>3</v>
      </c>
      <c r="AQ24" s="217">
        <f t="shared" ca="1" si="3"/>
        <v>9</v>
      </c>
      <c r="AR24" s="217">
        <f t="shared" ca="1" si="3"/>
        <v>3</v>
      </c>
      <c r="AS24" s="217">
        <f t="shared" ca="1" si="3"/>
        <v>7</v>
      </c>
      <c r="AT24" s="217">
        <f t="shared" ca="1" si="3"/>
        <v>1</v>
      </c>
      <c r="AU24" s="217">
        <f t="shared" ca="1" si="3"/>
        <v>4</v>
      </c>
      <c r="AV24" s="217">
        <f t="shared" ca="1" si="3"/>
        <v>8</v>
      </c>
      <c r="AW24" s="33"/>
      <c r="AX24" s="32"/>
      <c r="AY24" s="36"/>
    </row>
    <row r="25" spans="4:51" ht="15" customHeight="1" x14ac:dyDescent="0.2">
      <c r="D25" s="36"/>
      <c r="E25" s="32"/>
      <c r="F25" s="33"/>
      <c r="G25" s="217">
        <f t="shared" ca="1" si="2"/>
        <v>1</v>
      </c>
      <c r="H25" s="217">
        <f t="shared" ca="1" si="2"/>
        <v>9</v>
      </c>
      <c r="I25" s="217">
        <f t="shared" ca="1" si="2"/>
        <v>4</v>
      </c>
      <c r="J25" s="217">
        <f t="shared" ca="1" si="2"/>
        <v>0</v>
      </c>
      <c r="K25" s="217">
        <f t="shared" ca="1" si="2"/>
        <v>3</v>
      </c>
      <c r="L25" s="217">
        <f t="shared" ca="1" si="2"/>
        <v>2</v>
      </c>
      <c r="M25" s="217">
        <f t="shared" ca="1" si="2"/>
        <v>8</v>
      </c>
      <c r="N25" s="217">
        <f t="shared" ca="1" si="2"/>
        <v>7</v>
      </c>
      <c r="O25" s="217">
        <f t="shared" ca="1" si="2"/>
        <v>2</v>
      </c>
      <c r="P25" s="217">
        <f t="shared" ca="1" si="2"/>
        <v>4</v>
      </c>
      <c r="Q25" s="217">
        <f t="shared" ca="1" si="2"/>
        <v>3</v>
      </c>
      <c r="R25" s="217">
        <f t="shared" ca="1" si="2"/>
        <v>7</v>
      </c>
      <c r="S25" s="217">
        <f t="shared" ca="1" si="2"/>
        <v>0</v>
      </c>
      <c r="T25" s="217">
        <f t="shared" ca="1" si="2"/>
        <v>9</v>
      </c>
      <c r="U25" s="217">
        <f t="shared" ca="1" si="2"/>
        <v>8</v>
      </c>
      <c r="V25" s="217">
        <f t="shared" ca="1" si="2"/>
        <v>0</v>
      </c>
      <c r="W25" s="217">
        <f t="shared" ca="1" si="4"/>
        <v>0</v>
      </c>
      <c r="X25" s="217">
        <f t="shared" ca="1" si="4"/>
        <v>4</v>
      </c>
      <c r="Y25" s="217">
        <f t="shared" ca="1" si="4"/>
        <v>3</v>
      </c>
      <c r="Z25" s="217">
        <f t="shared" ca="1" si="3"/>
        <v>3</v>
      </c>
      <c r="AA25" s="217">
        <f t="shared" ca="1" si="3"/>
        <v>8</v>
      </c>
      <c r="AB25" s="217">
        <f t="shared" ca="1" si="3"/>
        <v>0</v>
      </c>
      <c r="AC25" s="217">
        <f t="shared" ca="1" si="3"/>
        <v>3</v>
      </c>
      <c r="AD25" s="217">
        <f t="shared" ca="1" si="3"/>
        <v>2</v>
      </c>
      <c r="AE25" s="217">
        <f t="shared" ca="1" si="3"/>
        <v>2</v>
      </c>
      <c r="AF25" s="217">
        <f t="shared" ca="1" si="3"/>
        <v>4</v>
      </c>
      <c r="AG25" s="217">
        <f t="shared" ca="1" si="3"/>
        <v>2</v>
      </c>
      <c r="AH25" s="217">
        <f t="shared" ca="1" si="3"/>
        <v>8</v>
      </c>
      <c r="AI25" s="217">
        <f t="shared" ca="1" si="3"/>
        <v>2</v>
      </c>
      <c r="AJ25" s="217">
        <f t="shared" ca="1" si="3"/>
        <v>1</v>
      </c>
      <c r="AK25" s="217">
        <f t="shared" ca="1" si="3"/>
        <v>3</v>
      </c>
      <c r="AL25" s="217">
        <f t="shared" ca="1" si="3"/>
        <v>5</v>
      </c>
      <c r="AM25" s="217">
        <f t="shared" ca="1" si="3"/>
        <v>8</v>
      </c>
      <c r="AN25" s="217">
        <f t="shared" ca="1" si="3"/>
        <v>5</v>
      </c>
      <c r="AO25" s="217">
        <f t="shared" ca="1" si="3"/>
        <v>9</v>
      </c>
      <c r="AP25" s="217">
        <f t="shared" ca="1" si="3"/>
        <v>6</v>
      </c>
      <c r="AQ25" s="217">
        <f t="shared" ca="1" si="3"/>
        <v>2</v>
      </c>
      <c r="AR25" s="217">
        <f t="shared" ca="1" si="3"/>
        <v>4</v>
      </c>
      <c r="AS25" s="217">
        <f t="shared" ca="1" si="3"/>
        <v>1</v>
      </c>
      <c r="AT25" s="217">
        <f t="shared" ca="1" si="3"/>
        <v>4</v>
      </c>
      <c r="AU25" s="217">
        <f t="shared" ca="1" si="3"/>
        <v>7</v>
      </c>
      <c r="AV25" s="217">
        <f t="shared" ca="1" si="3"/>
        <v>1</v>
      </c>
      <c r="AW25" s="33"/>
      <c r="AX25" s="32"/>
      <c r="AY25" s="36"/>
    </row>
    <row r="26" spans="4:51" ht="15" customHeight="1" x14ac:dyDescent="0.2">
      <c r="D26" s="36"/>
      <c r="E26" s="32"/>
      <c r="F26" s="33"/>
      <c r="G26" s="217">
        <f t="shared" ca="1" si="2"/>
        <v>0</v>
      </c>
      <c r="H26" s="217">
        <f t="shared" ca="1" si="2"/>
        <v>1</v>
      </c>
      <c r="I26" s="217">
        <f t="shared" ca="1" si="2"/>
        <v>5</v>
      </c>
      <c r="J26" s="217">
        <f t="shared" ca="1" si="2"/>
        <v>3</v>
      </c>
      <c r="K26" s="217">
        <f t="shared" ca="1" si="2"/>
        <v>4</v>
      </c>
      <c r="L26" s="217">
        <f t="shared" ca="1" si="2"/>
        <v>4</v>
      </c>
      <c r="M26" s="217">
        <f t="shared" ca="1" si="2"/>
        <v>1</v>
      </c>
      <c r="N26" s="217">
        <f t="shared" ca="1" si="2"/>
        <v>5</v>
      </c>
      <c r="O26" s="217">
        <f t="shared" ca="1" si="2"/>
        <v>1</v>
      </c>
      <c r="P26" s="217">
        <f t="shared" ca="1" si="2"/>
        <v>6</v>
      </c>
      <c r="Q26" s="217">
        <f t="shared" ca="1" si="2"/>
        <v>8</v>
      </c>
      <c r="R26" s="217">
        <f t="shared" ca="1" si="2"/>
        <v>7</v>
      </c>
      <c r="S26" s="217">
        <f t="shared" ca="1" si="2"/>
        <v>2</v>
      </c>
      <c r="T26" s="217">
        <f t="shared" ca="1" si="2"/>
        <v>8</v>
      </c>
      <c r="U26" s="217">
        <f t="shared" ca="1" si="2"/>
        <v>5</v>
      </c>
      <c r="V26" s="217">
        <f t="shared" ca="1" si="2"/>
        <v>1</v>
      </c>
      <c r="W26" s="217">
        <f t="shared" ca="1" si="4"/>
        <v>7</v>
      </c>
      <c r="X26" s="217">
        <f t="shared" ca="1" si="4"/>
        <v>8</v>
      </c>
      <c r="Y26" s="217">
        <f t="shared" ca="1" si="4"/>
        <v>6</v>
      </c>
      <c r="Z26" s="217">
        <f t="shared" ca="1" si="3"/>
        <v>1</v>
      </c>
      <c r="AA26" s="217">
        <f t="shared" ca="1" si="3"/>
        <v>1</v>
      </c>
      <c r="AB26" s="217">
        <f t="shared" ca="1" si="3"/>
        <v>8</v>
      </c>
      <c r="AC26" s="217">
        <f t="shared" ca="1" si="3"/>
        <v>6</v>
      </c>
      <c r="AD26" s="217">
        <f t="shared" ca="1" si="3"/>
        <v>0</v>
      </c>
      <c r="AE26" s="217">
        <f t="shared" ca="1" si="3"/>
        <v>4</v>
      </c>
      <c r="AF26" s="217">
        <f t="shared" ca="1" si="3"/>
        <v>0</v>
      </c>
      <c r="AG26" s="217">
        <f t="shared" ca="1" si="3"/>
        <v>3</v>
      </c>
      <c r="AH26" s="217">
        <f t="shared" ca="1" si="3"/>
        <v>7</v>
      </c>
      <c r="AI26" s="217">
        <f t="shared" ca="1" si="3"/>
        <v>6</v>
      </c>
      <c r="AJ26" s="217">
        <f t="shared" ca="1" si="3"/>
        <v>3</v>
      </c>
      <c r="AK26" s="217">
        <f t="shared" ca="1" si="3"/>
        <v>5</v>
      </c>
      <c r="AL26" s="217">
        <f t="shared" ca="1" si="3"/>
        <v>0</v>
      </c>
      <c r="AM26" s="217">
        <f t="shared" ca="1" si="3"/>
        <v>6</v>
      </c>
      <c r="AN26" s="217">
        <f t="shared" ca="1" si="3"/>
        <v>7</v>
      </c>
      <c r="AO26" s="217">
        <f t="shared" ca="1" si="3"/>
        <v>3</v>
      </c>
      <c r="AP26" s="217">
        <f t="shared" ca="1" si="3"/>
        <v>0</v>
      </c>
      <c r="AQ26" s="217">
        <f t="shared" ca="1" si="3"/>
        <v>6</v>
      </c>
      <c r="AR26" s="217">
        <f t="shared" ca="1" si="3"/>
        <v>7</v>
      </c>
      <c r="AS26" s="217">
        <f t="shared" ca="1" si="3"/>
        <v>8</v>
      </c>
      <c r="AT26" s="217">
        <f t="shared" ca="1" si="3"/>
        <v>3</v>
      </c>
      <c r="AU26" s="217">
        <f t="shared" ca="1" si="3"/>
        <v>8</v>
      </c>
      <c r="AV26" s="217">
        <f t="shared" ca="1" si="3"/>
        <v>9</v>
      </c>
      <c r="AW26" s="33"/>
      <c r="AX26" s="32"/>
      <c r="AY26" s="36"/>
    </row>
    <row r="27" spans="4:51" ht="15" customHeight="1" x14ac:dyDescent="0.2">
      <c r="D27" s="36"/>
      <c r="E27" s="32"/>
      <c r="F27" s="33"/>
      <c r="G27" s="217">
        <f t="shared" ref="G27:V32" ca="1" si="5">INT(RAND()*10)</f>
        <v>6</v>
      </c>
      <c r="H27" s="217">
        <f t="shared" ca="1" si="5"/>
        <v>2</v>
      </c>
      <c r="I27" s="217">
        <f t="shared" ca="1" si="5"/>
        <v>1</v>
      </c>
      <c r="J27" s="217">
        <f t="shared" ca="1" si="5"/>
        <v>6</v>
      </c>
      <c r="K27" s="217">
        <f t="shared" ca="1" si="5"/>
        <v>4</v>
      </c>
      <c r="L27" s="217">
        <f t="shared" ca="1" si="5"/>
        <v>5</v>
      </c>
      <c r="M27" s="217">
        <f t="shared" ca="1" si="5"/>
        <v>3</v>
      </c>
      <c r="N27" s="217">
        <f t="shared" ca="1" si="5"/>
        <v>6</v>
      </c>
      <c r="O27" s="217">
        <f t="shared" ca="1" si="5"/>
        <v>2</v>
      </c>
      <c r="P27" s="217">
        <f t="shared" ca="1" si="5"/>
        <v>5</v>
      </c>
      <c r="Q27" s="217">
        <f t="shared" ca="1" si="5"/>
        <v>3</v>
      </c>
      <c r="R27" s="217">
        <f t="shared" ca="1" si="5"/>
        <v>7</v>
      </c>
      <c r="S27" s="217">
        <f t="shared" ca="1" si="5"/>
        <v>5</v>
      </c>
      <c r="T27" s="217">
        <f t="shared" ca="1" si="5"/>
        <v>0</v>
      </c>
      <c r="U27" s="217">
        <f t="shared" ca="1" si="5"/>
        <v>8</v>
      </c>
      <c r="V27" s="217">
        <f t="shared" ca="1" si="5"/>
        <v>0</v>
      </c>
      <c r="W27" s="217">
        <f t="shared" ca="1" si="4"/>
        <v>6</v>
      </c>
      <c r="X27" s="217">
        <f t="shared" ca="1" si="4"/>
        <v>0</v>
      </c>
      <c r="Y27" s="217">
        <f t="shared" ca="1" si="4"/>
        <v>1</v>
      </c>
      <c r="Z27" s="217">
        <f t="shared" ca="1" si="3"/>
        <v>8</v>
      </c>
      <c r="AA27" s="217">
        <f t="shared" ca="1" si="3"/>
        <v>9</v>
      </c>
      <c r="AB27" s="217">
        <f t="shared" ca="1" si="3"/>
        <v>4</v>
      </c>
      <c r="AC27" s="217">
        <f t="shared" ca="1" si="3"/>
        <v>9</v>
      </c>
      <c r="AD27" s="217">
        <f t="shared" ca="1" si="3"/>
        <v>9</v>
      </c>
      <c r="AE27" s="217">
        <f t="shared" ref="AE27:AT32" ca="1" si="6">INT(RAND()*10)</f>
        <v>3</v>
      </c>
      <c r="AF27" s="217">
        <f t="shared" ca="1" si="6"/>
        <v>2</v>
      </c>
      <c r="AG27" s="217">
        <f t="shared" ca="1" si="6"/>
        <v>4</v>
      </c>
      <c r="AH27" s="217">
        <f t="shared" ca="1" si="6"/>
        <v>1</v>
      </c>
      <c r="AI27" s="217">
        <f t="shared" ca="1" si="6"/>
        <v>8</v>
      </c>
      <c r="AJ27" s="217">
        <f t="shared" ca="1" si="6"/>
        <v>5</v>
      </c>
      <c r="AK27" s="217">
        <f t="shared" ca="1" si="6"/>
        <v>1</v>
      </c>
      <c r="AL27" s="217">
        <f t="shared" ca="1" si="6"/>
        <v>2</v>
      </c>
      <c r="AM27" s="217">
        <f t="shared" ca="1" si="6"/>
        <v>9</v>
      </c>
      <c r="AN27" s="217">
        <f t="shared" ca="1" si="6"/>
        <v>0</v>
      </c>
      <c r="AO27" s="217">
        <f t="shared" ca="1" si="6"/>
        <v>2</v>
      </c>
      <c r="AP27" s="217">
        <f t="shared" ca="1" si="6"/>
        <v>6</v>
      </c>
      <c r="AQ27" s="217">
        <f t="shared" ca="1" si="6"/>
        <v>7</v>
      </c>
      <c r="AR27" s="217">
        <f t="shared" ca="1" si="6"/>
        <v>8</v>
      </c>
      <c r="AS27" s="217">
        <f t="shared" ca="1" si="6"/>
        <v>9</v>
      </c>
      <c r="AT27" s="217">
        <f t="shared" ca="1" si="6"/>
        <v>2</v>
      </c>
      <c r="AU27" s="217">
        <f t="shared" ref="AU27:AV32" ca="1" si="7">INT(RAND()*10)</f>
        <v>8</v>
      </c>
      <c r="AV27" s="217">
        <f t="shared" ca="1" si="7"/>
        <v>3</v>
      </c>
      <c r="AW27" s="33"/>
      <c r="AX27" s="32"/>
      <c r="AY27" s="36"/>
    </row>
    <row r="28" spans="4:51" ht="15" customHeight="1" x14ac:dyDescent="0.2">
      <c r="D28" s="36"/>
      <c r="E28" s="32"/>
      <c r="F28" s="33"/>
      <c r="G28" s="217">
        <f t="shared" ca="1" si="5"/>
        <v>2</v>
      </c>
      <c r="H28" s="217">
        <f t="shared" ca="1" si="5"/>
        <v>7</v>
      </c>
      <c r="I28" s="217">
        <f t="shared" ca="1" si="5"/>
        <v>4</v>
      </c>
      <c r="J28" s="217">
        <f t="shared" ca="1" si="5"/>
        <v>0</v>
      </c>
      <c r="K28" s="217">
        <f t="shared" ca="1" si="5"/>
        <v>2</v>
      </c>
      <c r="L28" s="217">
        <f t="shared" ca="1" si="5"/>
        <v>1</v>
      </c>
      <c r="M28" s="217">
        <f t="shared" ca="1" si="5"/>
        <v>7</v>
      </c>
      <c r="N28" s="217">
        <f t="shared" ca="1" si="5"/>
        <v>1</v>
      </c>
      <c r="O28" s="217">
        <f t="shared" ca="1" si="5"/>
        <v>3</v>
      </c>
      <c r="P28" s="217">
        <f t="shared" ca="1" si="5"/>
        <v>4</v>
      </c>
      <c r="Q28" s="217">
        <f t="shared" ca="1" si="5"/>
        <v>3</v>
      </c>
      <c r="R28" s="217">
        <f t="shared" ca="1" si="5"/>
        <v>3</v>
      </c>
      <c r="S28" s="217">
        <f t="shared" ca="1" si="5"/>
        <v>2</v>
      </c>
      <c r="T28" s="217">
        <f t="shared" ca="1" si="5"/>
        <v>6</v>
      </c>
      <c r="U28" s="217">
        <f t="shared" ca="1" si="5"/>
        <v>4</v>
      </c>
      <c r="V28" s="217">
        <f t="shared" ca="1" si="5"/>
        <v>9</v>
      </c>
      <c r="W28" s="217">
        <f t="shared" ca="1" si="4"/>
        <v>4</v>
      </c>
      <c r="X28" s="217">
        <f t="shared" ca="1" si="4"/>
        <v>8</v>
      </c>
      <c r="Y28" s="217">
        <f t="shared" ca="1" si="4"/>
        <v>7</v>
      </c>
      <c r="Z28" s="217">
        <f t="shared" ca="1" si="4"/>
        <v>4</v>
      </c>
      <c r="AA28" s="217">
        <f t="shared" ref="AA28:AP32" ca="1" si="8">INT(RAND()*10)</f>
        <v>2</v>
      </c>
      <c r="AB28" s="217">
        <f t="shared" ca="1" si="8"/>
        <v>0</v>
      </c>
      <c r="AC28" s="217">
        <f t="shared" ca="1" si="8"/>
        <v>0</v>
      </c>
      <c r="AD28" s="217">
        <f t="shared" ca="1" si="8"/>
        <v>8</v>
      </c>
      <c r="AE28" s="217">
        <f t="shared" ca="1" si="8"/>
        <v>0</v>
      </c>
      <c r="AF28" s="217">
        <f t="shared" ca="1" si="8"/>
        <v>2</v>
      </c>
      <c r="AG28" s="217">
        <f t="shared" ca="1" si="8"/>
        <v>5</v>
      </c>
      <c r="AH28" s="217">
        <f t="shared" ca="1" si="8"/>
        <v>3</v>
      </c>
      <c r="AI28" s="217">
        <f t="shared" ca="1" si="8"/>
        <v>7</v>
      </c>
      <c r="AJ28" s="217">
        <f t="shared" ca="1" si="8"/>
        <v>6</v>
      </c>
      <c r="AK28" s="217">
        <f t="shared" ca="1" si="8"/>
        <v>1</v>
      </c>
      <c r="AL28" s="217">
        <f t="shared" ca="1" si="8"/>
        <v>2</v>
      </c>
      <c r="AM28" s="217">
        <f t="shared" ca="1" si="8"/>
        <v>6</v>
      </c>
      <c r="AN28" s="217">
        <f t="shared" ca="1" si="8"/>
        <v>1</v>
      </c>
      <c r="AO28" s="217">
        <f t="shared" ca="1" si="8"/>
        <v>1</v>
      </c>
      <c r="AP28" s="217">
        <f t="shared" ca="1" si="8"/>
        <v>7</v>
      </c>
      <c r="AQ28" s="217">
        <f t="shared" ca="1" si="6"/>
        <v>1</v>
      </c>
      <c r="AR28" s="217">
        <f t="shared" ca="1" si="6"/>
        <v>7</v>
      </c>
      <c r="AS28" s="217">
        <f t="shared" ca="1" si="6"/>
        <v>5</v>
      </c>
      <c r="AT28" s="217">
        <f t="shared" ca="1" si="6"/>
        <v>3</v>
      </c>
      <c r="AU28" s="217">
        <f t="shared" ca="1" si="7"/>
        <v>7</v>
      </c>
      <c r="AV28" s="217">
        <f t="shared" ca="1" si="7"/>
        <v>5</v>
      </c>
      <c r="AW28" s="33"/>
      <c r="AX28" s="32"/>
      <c r="AY28" s="36"/>
    </row>
    <row r="29" spans="4:51" ht="15" customHeight="1" x14ac:dyDescent="0.2">
      <c r="D29" s="36"/>
      <c r="E29" s="32"/>
      <c r="F29" s="33"/>
      <c r="G29" s="217">
        <f t="shared" ca="1" si="5"/>
        <v>3</v>
      </c>
      <c r="H29" s="217">
        <f t="shared" ca="1" si="5"/>
        <v>7</v>
      </c>
      <c r="I29" s="217">
        <f t="shared" ca="1" si="5"/>
        <v>2</v>
      </c>
      <c r="J29" s="217">
        <f t="shared" ca="1" si="5"/>
        <v>9</v>
      </c>
      <c r="K29" s="217">
        <f t="shared" ca="1" si="5"/>
        <v>3</v>
      </c>
      <c r="L29" s="217">
        <f t="shared" ca="1" si="5"/>
        <v>2</v>
      </c>
      <c r="M29" s="217">
        <f t="shared" ca="1" si="5"/>
        <v>6</v>
      </c>
      <c r="N29" s="217">
        <f t="shared" ca="1" si="5"/>
        <v>0</v>
      </c>
      <c r="O29" s="217">
        <f t="shared" ca="1" si="5"/>
        <v>1</v>
      </c>
      <c r="P29" s="217">
        <f t="shared" ca="1" si="5"/>
        <v>6</v>
      </c>
      <c r="Q29" s="217">
        <f t="shared" ca="1" si="5"/>
        <v>8</v>
      </c>
      <c r="R29" s="217">
        <f t="shared" ca="1" si="5"/>
        <v>6</v>
      </c>
      <c r="S29" s="217">
        <f t="shared" ca="1" si="5"/>
        <v>5</v>
      </c>
      <c r="T29" s="217">
        <f t="shared" ca="1" si="5"/>
        <v>0</v>
      </c>
      <c r="U29" s="217">
        <f t="shared" ca="1" si="5"/>
        <v>5</v>
      </c>
      <c r="V29" s="217">
        <f t="shared" ca="1" si="5"/>
        <v>8</v>
      </c>
      <c r="W29" s="217">
        <f t="shared" ca="1" si="4"/>
        <v>3</v>
      </c>
      <c r="X29" s="217">
        <f t="shared" ca="1" si="4"/>
        <v>3</v>
      </c>
      <c r="Y29" s="217">
        <f t="shared" ca="1" si="4"/>
        <v>6</v>
      </c>
      <c r="Z29" s="217">
        <f t="shared" ca="1" si="4"/>
        <v>5</v>
      </c>
      <c r="AA29" s="217">
        <f t="shared" ca="1" si="8"/>
        <v>6</v>
      </c>
      <c r="AB29" s="217">
        <f t="shared" ca="1" si="8"/>
        <v>3</v>
      </c>
      <c r="AC29" s="217">
        <f t="shared" ca="1" si="8"/>
        <v>1</v>
      </c>
      <c r="AD29" s="217">
        <f t="shared" ca="1" si="8"/>
        <v>7</v>
      </c>
      <c r="AE29" s="217">
        <f t="shared" ca="1" si="8"/>
        <v>2</v>
      </c>
      <c r="AF29" s="217">
        <f t="shared" ca="1" si="8"/>
        <v>2</v>
      </c>
      <c r="AG29" s="217">
        <f t="shared" ca="1" si="8"/>
        <v>4</v>
      </c>
      <c r="AH29" s="217">
        <f t="shared" ca="1" si="8"/>
        <v>0</v>
      </c>
      <c r="AI29" s="217">
        <f t="shared" ca="1" si="8"/>
        <v>3</v>
      </c>
      <c r="AJ29" s="217">
        <f t="shared" ca="1" si="8"/>
        <v>6</v>
      </c>
      <c r="AK29" s="217">
        <f t="shared" ca="1" si="8"/>
        <v>2</v>
      </c>
      <c r="AL29" s="217">
        <f t="shared" ca="1" si="8"/>
        <v>9</v>
      </c>
      <c r="AM29" s="217">
        <f t="shared" ca="1" si="8"/>
        <v>8</v>
      </c>
      <c r="AN29" s="217">
        <f t="shared" ca="1" si="8"/>
        <v>9</v>
      </c>
      <c r="AO29" s="217">
        <f t="shared" ca="1" si="8"/>
        <v>9</v>
      </c>
      <c r="AP29" s="217">
        <f t="shared" ca="1" si="8"/>
        <v>7</v>
      </c>
      <c r="AQ29" s="217">
        <f t="shared" ca="1" si="6"/>
        <v>6</v>
      </c>
      <c r="AR29" s="217">
        <f t="shared" ca="1" si="6"/>
        <v>8</v>
      </c>
      <c r="AS29" s="217">
        <f t="shared" ca="1" si="6"/>
        <v>3</v>
      </c>
      <c r="AT29" s="217">
        <f t="shared" ca="1" si="6"/>
        <v>7</v>
      </c>
      <c r="AU29" s="217">
        <f t="shared" ca="1" si="7"/>
        <v>8</v>
      </c>
      <c r="AV29" s="217">
        <f t="shared" ca="1" si="7"/>
        <v>8</v>
      </c>
      <c r="AW29" s="33"/>
      <c r="AX29" s="32"/>
      <c r="AY29" s="36"/>
    </row>
    <row r="30" spans="4:51" ht="15" customHeight="1" x14ac:dyDescent="0.2">
      <c r="D30" s="36"/>
      <c r="E30" s="32"/>
      <c r="F30" s="33"/>
      <c r="G30" s="217">
        <f t="shared" ca="1" si="5"/>
        <v>6</v>
      </c>
      <c r="H30" s="217">
        <f t="shared" ca="1" si="5"/>
        <v>5</v>
      </c>
      <c r="I30" s="217">
        <f t="shared" ca="1" si="5"/>
        <v>7</v>
      </c>
      <c r="J30" s="217">
        <f t="shared" ca="1" si="5"/>
        <v>0</v>
      </c>
      <c r="K30" s="217">
        <f t="shared" ca="1" si="5"/>
        <v>0</v>
      </c>
      <c r="L30" s="217">
        <f t="shared" ca="1" si="5"/>
        <v>6</v>
      </c>
      <c r="M30" s="217">
        <f t="shared" ca="1" si="5"/>
        <v>3</v>
      </c>
      <c r="N30" s="217">
        <f t="shared" ca="1" si="5"/>
        <v>9</v>
      </c>
      <c r="O30" s="217">
        <f t="shared" ca="1" si="5"/>
        <v>5</v>
      </c>
      <c r="P30" s="217">
        <f t="shared" ca="1" si="5"/>
        <v>8</v>
      </c>
      <c r="Q30" s="217">
        <f t="shared" ca="1" si="5"/>
        <v>5</v>
      </c>
      <c r="R30" s="217">
        <f t="shared" ca="1" si="5"/>
        <v>8</v>
      </c>
      <c r="S30" s="217">
        <f t="shared" ca="1" si="5"/>
        <v>1</v>
      </c>
      <c r="T30" s="217">
        <f t="shared" ca="1" si="5"/>
        <v>7</v>
      </c>
      <c r="U30" s="217">
        <f t="shared" ca="1" si="5"/>
        <v>9</v>
      </c>
      <c r="V30" s="217">
        <f t="shared" ca="1" si="5"/>
        <v>2</v>
      </c>
      <c r="W30" s="217">
        <f t="shared" ca="1" si="4"/>
        <v>3</v>
      </c>
      <c r="X30" s="217">
        <f t="shared" ca="1" si="4"/>
        <v>7</v>
      </c>
      <c r="Y30" s="217">
        <f t="shared" ca="1" si="4"/>
        <v>3</v>
      </c>
      <c r="Z30" s="217">
        <f t="shared" ca="1" si="4"/>
        <v>7</v>
      </c>
      <c r="AA30" s="217">
        <f t="shared" ca="1" si="8"/>
        <v>9</v>
      </c>
      <c r="AB30" s="217">
        <f t="shared" ca="1" si="8"/>
        <v>7</v>
      </c>
      <c r="AC30" s="217">
        <f t="shared" ca="1" si="8"/>
        <v>2</v>
      </c>
      <c r="AD30" s="217">
        <f t="shared" ca="1" si="8"/>
        <v>4</v>
      </c>
      <c r="AE30" s="217">
        <f t="shared" ca="1" si="8"/>
        <v>3</v>
      </c>
      <c r="AF30" s="217">
        <f t="shared" ca="1" si="8"/>
        <v>0</v>
      </c>
      <c r="AG30" s="217">
        <f t="shared" ca="1" si="8"/>
        <v>3</v>
      </c>
      <c r="AH30" s="217">
        <f t="shared" ca="1" si="8"/>
        <v>3</v>
      </c>
      <c r="AI30" s="217">
        <f t="shared" ca="1" si="8"/>
        <v>3</v>
      </c>
      <c r="AJ30" s="217">
        <f t="shared" ca="1" si="8"/>
        <v>3</v>
      </c>
      <c r="AK30" s="217">
        <f t="shared" ca="1" si="8"/>
        <v>7</v>
      </c>
      <c r="AL30" s="217">
        <f t="shared" ca="1" si="8"/>
        <v>6</v>
      </c>
      <c r="AM30" s="217">
        <f t="shared" ca="1" si="8"/>
        <v>4</v>
      </c>
      <c r="AN30" s="217">
        <f t="shared" ca="1" si="8"/>
        <v>0</v>
      </c>
      <c r="AO30" s="217">
        <f t="shared" ca="1" si="8"/>
        <v>3</v>
      </c>
      <c r="AP30" s="217">
        <f t="shared" ca="1" si="8"/>
        <v>0</v>
      </c>
      <c r="AQ30" s="217">
        <f t="shared" ca="1" si="6"/>
        <v>8</v>
      </c>
      <c r="AR30" s="217">
        <f t="shared" ca="1" si="6"/>
        <v>6</v>
      </c>
      <c r="AS30" s="217">
        <f t="shared" ca="1" si="6"/>
        <v>5</v>
      </c>
      <c r="AT30" s="217">
        <f t="shared" ca="1" si="6"/>
        <v>3</v>
      </c>
      <c r="AU30" s="217">
        <f t="shared" ca="1" si="7"/>
        <v>9</v>
      </c>
      <c r="AV30" s="217">
        <f t="shared" ca="1" si="7"/>
        <v>0</v>
      </c>
      <c r="AW30" s="33"/>
      <c r="AX30" s="32"/>
      <c r="AY30" s="36"/>
    </row>
    <row r="31" spans="4:51" ht="15" customHeight="1" x14ac:dyDescent="0.2">
      <c r="D31" s="36"/>
      <c r="E31" s="32"/>
      <c r="F31" s="33"/>
      <c r="G31" s="217">
        <f t="shared" ca="1" si="5"/>
        <v>7</v>
      </c>
      <c r="H31" s="217">
        <f t="shared" ca="1" si="5"/>
        <v>4</v>
      </c>
      <c r="I31" s="217">
        <f t="shared" ca="1" si="5"/>
        <v>8</v>
      </c>
      <c r="J31" s="217">
        <f t="shared" ca="1" si="5"/>
        <v>5</v>
      </c>
      <c r="K31" s="217">
        <f t="shared" ca="1" si="5"/>
        <v>3</v>
      </c>
      <c r="L31" s="217">
        <f t="shared" ca="1" si="5"/>
        <v>0</v>
      </c>
      <c r="M31" s="217">
        <f t="shared" ca="1" si="5"/>
        <v>8</v>
      </c>
      <c r="N31" s="217">
        <f t="shared" ca="1" si="5"/>
        <v>8</v>
      </c>
      <c r="O31" s="217">
        <f t="shared" ca="1" si="5"/>
        <v>4</v>
      </c>
      <c r="P31" s="217">
        <f t="shared" ca="1" si="5"/>
        <v>5</v>
      </c>
      <c r="Q31" s="217">
        <f t="shared" ca="1" si="5"/>
        <v>8</v>
      </c>
      <c r="R31" s="217">
        <f t="shared" ca="1" si="5"/>
        <v>5</v>
      </c>
      <c r="S31" s="217">
        <f t="shared" ca="1" si="5"/>
        <v>0</v>
      </c>
      <c r="T31" s="217">
        <f t="shared" ca="1" si="5"/>
        <v>3</v>
      </c>
      <c r="U31" s="217">
        <f t="shared" ca="1" si="5"/>
        <v>9</v>
      </c>
      <c r="V31" s="217">
        <f t="shared" ca="1" si="5"/>
        <v>7</v>
      </c>
      <c r="W31" s="217">
        <f t="shared" ca="1" si="4"/>
        <v>7</v>
      </c>
      <c r="X31" s="217">
        <f t="shared" ca="1" si="4"/>
        <v>8</v>
      </c>
      <c r="Y31" s="217">
        <f t="shared" ca="1" si="4"/>
        <v>8</v>
      </c>
      <c r="Z31" s="217">
        <f t="shared" ca="1" si="4"/>
        <v>3</v>
      </c>
      <c r="AA31" s="217">
        <f t="shared" ca="1" si="8"/>
        <v>1</v>
      </c>
      <c r="AB31" s="217">
        <f t="shared" ca="1" si="8"/>
        <v>8</v>
      </c>
      <c r="AC31" s="217">
        <f t="shared" ca="1" si="8"/>
        <v>5</v>
      </c>
      <c r="AD31" s="217">
        <f t="shared" ca="1" si="8"/>
        <v>7</v>
      </c>
      <c r="AE31" s="217">
        <f t="shared" ca="1" si="8"/>
        <v>9</v>
      </c>
      <c r="AF31" s="217">
        <f t="shared" ca="1" si="8"/>
        <v>3</v>
      </c>
      <c r="AG31" s="217">
        <f t="shared" ca="1" si="8"/>
        <v>7</v>
      </c>
      <c r="AH31" s="217">
        <f t="shared" ca="1" si="8"/>
        <v>4</v>
      </c>
      <c r="AI31" s="217">
        <f t="shared" ca="1" si="8"/>
        <v>3</v>
      </c>
      <c r="AJ31" s="217">
        <f t="shared" ca="1" si="8"/>
        <v>3</v>
      </c>
      <c r="AK31" s="217">
        <f t="shared" ca="1" si="8"/>
        <v>9</v>
      </c>
      <c r="AL31" s="217">
        <f t="shared" ca="1" si="8"/>
        <v>8</v>
      </c>
      <c r="AM31" s="217">
        <f t="shared" ca="1" si="8"/>
        <v>6</v>
      </c>
      <c r="AN31" s="217">
        <f t="shared" ca="1" si="8"/>
        <v>7</v>
      </c>
      <c r="AO31" s="217">
        <f t="shared" ca="1" si="8"/>
        <v>9</v>
      </c>
      <c r="AP31" s="217">
        <f t="shared" ca="1" si="8"/>
        <v>6</v>
      </c>
      <c r="AQ31" s="217">
        <f t="shared" ca="1" si="6"/>
        <v>1</v>
      </c>
      <c r="AR31" s="217">
        <f t="shared" ca="1" si="6"/>
        <v>2</v>
      </c>
      <c r="AS31" s="217">
        <f t="shared" ca="1" si="6"/>
        <v>2</v>
      </c>
      <c r="AT31" s="217">
        <f t="shared" ca="1" si="6"/>
        <v>7</v>
      </c>
      <c r="AU31" s="217">
        <f t="shared" ca="1" si="7"/>
        <v>2</v>
      </c>
      <c r="AV31" s="217">
        <f t="shared" ca="1" si="7"/>
        <v>8</v>
      </c>
      <c r="AW31" s="33"/>
      <c r="AX31" s="32"/>
      <c r="AY31" s="36"/>
    </row>
    <row r="32" spans="4:51" ht="15" customHeight="1" x14ac:dyDescent="0.2">
      <c r="D32" s="36"/>
      <c r="E32" s="32"/>
      <c r="F32" s="33"/>
      <c r="G32" s="217">
        <f t="shared" ca="1" si="5"/>
        <v>5</v>
      </c>
      <c r="H32" s="217">
        <f t="shared" ca="1" si="5"/>
        <v>3</v>
      </c>
      <c r="I32" s="217">
        <f t="shared" ca="1" si="5"/>
        <v>2</v>
      </c>
      <c r="J32" s="217">
        <f t="shared" ca="1" si="5"/>
        <v>9</v>
      </c>
      <c r="K32" s="217">
        <f t="shared" ca="1" si="5"/>
        <v>2</v>
      </c>
      <c r="L32" s="217">
        <f t="shared" ca="1" si="5"/>
        <v>2</v>
      </c>
      <c r="M32" s="217">
        <f t="shared" ca="1" si="5"/>
        <v>1</v>
      </c>
      <c r="N32" s="217">
        <f t="shared" ca="1" si="5"/>
        <v>1</v>
      </c>
      <c r="O32" s="217">
        <f t="shared" ca="1" si="5"/>
        <v>8</v>
      </c>
      <c r="P32" s="217">
        <f t="shared" ca="1" si="5"/>
        <v>9</v>
      </c>
      <c r="Q32" s="217">
        <f t="shared" ca="1" si="5"/>
        <v>3</v>
      </c>
      <c r="R32" s="217">
        <f t="shared" ca="1" si="5"/>
        <v>1</v>
      </c>
      <c r="S32" s="217">
        <f t="shared" ca="1" si="5"/>
        <v>7</v>
      </c>
      <c r="T32" s="217">
        <f t="shared" ca="1" si="5"/>
        <v>0</v>
      </c>
      <c r="U32" s="217">
        <f t="shared" ca="1" si="5"/>
        <v>6</v>
      </c>
      <c r="V32" s="217">
        <f t="shared" ca="1" si="5"/>
        <v>3</v>
      </c>
      <c r="W32" s="217">
        <f t="shared" ca="1" si="4"/>
        <v>2</v>
      </c>
      <c r="X32" s="217">
        <f t="shared" ca="1" si="4"/>
        <v>6</v>
      </c>
      <c r="Y32" s="217">
        <f t="shared" ca="1" si="4"/>
        <v>3</v>
      </c>
      <c r="Z32" s="217">
        <f t="shared" ca="1" si="4"/>
        <v>7</v>
      </c>
      <c r="AA32" s="217">
        <f t="shared" ca="1" si="8"/>
        <v>4</v>
      </c>
      <c r="AB32" s="217">
        <f t="shared" ca="1" si="8"/>
        <v>1</v>
      </c>
      <c r="AC32" s="217">
        <f t="shared" ca="1" si="8"/>
        <v>7</v>
      </c>
      <c r="AD32" s="217">
        <f t="shared" ca="1" si="8"/>
        <v>2</v>
      </c>
      <c r="AE32" s="217">
        <f t="shared" ca="1" si="8"/>
        <v>4</v>
      </c>
      <c r="AF32" s="217">
        <f t="shared" ca="1" si="8"/>
        <v>7</v>
      </c>
      <c r="AG32" s="217">
        <f t="shared" ca="1" si="8"/>
        <v>2</v>
      </c>
      <c r="AH32" s="217">
        <f t="shared" ca="1" si="8"/>
        <v>9</v>
      </c>
      <c r="AI32" s="217">
        <f t="shared" ca="1" si="8"/>
        <v>8</v>
      </c>
      <c r="AJ32" s="217">
        <f t="shared" ca="1" si="8"/>
        <v>7</v>
      </c>
      <c r="AK32" s="217">
        <f t="shared" ca="1" si="8"/>
        <v>7</v>
      </c>
      <c r="AL32" s="217">
        <f t="shared" ca="1" si="8"/>
        <v>3</v>
      </c>
      <c r="AM32" s="217">
        <f t="shared" ca="1" si="8"/>
        <v>8</v>
      </c>
      <c r="AN32" s="217">
        <f t="shared" ca="1" si="8"/>
        <v>0</v>
      </c>
      <c r="AO32" s="217">
        <f t="shared" ca="1" si="8"/>
        <v>8</v>
      </c>
      <c r="AP32" s="217">
        <f t="shared" ca="1" si="8"/>
        <v>0</v>
      </c>
      <c r="AQ32" s="217">
        <f t="shared" ca="1" si="6"/>
        <v>7</v>
      </c>
      <c r="AR32" s="217">
        <f t="shared" ca="1" si="6"/>
        <v>5</v>
      </c>
      <c r="AS32" s="217">
        <f t="shared" ca="1" si="6"/>
        <v>9</v>
      </c>
      <c r="AT32" s="217">
        <f t="shared" ca="1" si="6"/>
        <v>2</v>
      </c>
      <c r="AU32" s="217">
        <f t="shared" ca="1" si="7"/>
        <v>7</v>
      </c>
      <c r="AV32" s="217">
        <f t="shared" ca="1" si="7"/>
        <v>9</v>
      </c>
      <c r="AW32" s="33"/>
      <c r="AX32" s="32"/>
      <c r="AY32" s="36"/>
    </row>
    <row r="33" spans="3:51" ht="18.75" customHeight="1" x14ac:dyDescent="0.2">
      <c r="D33" s="36"/>
      <c r="E33" s="32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2"/>
      <c r="AY33" s="36"/>
    </row>
    <row r="34" spans="3:51" ht="22.5" customHeight="1" x14ac:dyDescent="0.2">
      <c r="D34" s="36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6"/>
    </row>
    <row r="35" spans="3:51" ht="22.5" customHeight="1" x14ac:dyDescent="0.2">
      <c r="D35" s="36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6"/>
    </row>
    <row r="36" spans="3:51" x14ac:dyDescent="0.2">
      <c r="D36" s="36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6"/>
    </row>
    <row r="37" spans="3:51" ht="7.5" customHeight="1" x14ac:dyDescent="0.2"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</row>
    <row r="38" spans="3:51" ht="7.5" customHeight="1" x14ac:dyDescent="0.2"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</row>
    <row r="39" spans="3:51" ht="7.5" customHeight="1" x14ac:dyDescent="0.2"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0"/>
    </row>
    <row r="40" spans="3:51" x14ac:dyDescent="0.2"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</row>
    <row r="41" spans="3:51" x14ac:dyDescent="0.2"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</row>
  </sheetData>
  <sheetProtection sheet="1" formatCells="0" formatColumns="0" formatRows="0" insertColumns="0" insertRows="0" insertHyperlinks="0" deleteColumns="0" deleteRows="0" sort="0" autoFilter="0" pivotTables="0"/>
  <conditionalFormatting sqref="G5:AV32">
    <cfRule type="expression" dxfId="23" priority="1">
      <formula>MOD($AX$1,15)=MOD(ROW()+G$1,15)</formula>
    </cfRule>
    <cfRule type="expression" dxfId="22" priority="2">
      <formula>MOD($AX$1,15)=MOD(ROW()+G$1+1,15)</formula>
    </cfRule>
    <cfRule type="expression" dxfId="21" priority="3">
      <formula>OR(MOD($AX$1,15)=MOD(ROW()+G$1+2,15),MOD($AX$1,15)=MOD(ROW()+G$1+3,15), MOD($AX$1,15)=MOD(ROW()+G$1+4,15),MOD($AX$1,15)=MOD(ROW()+G$1+5,15))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8" tint="-0.249977111117893"/>
  </sheetPr>
  <dimension ref="A1:L100"/>
  <sheetViews>
    <sheetView showGridLines="0" showRowColHeaders="0" zoomScaleNormal="100"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C37" sqref="C37"/>
    </sheetView>
  </sheetViews>
  <sheetFormatPr defaultRowHeight="33" customHeight="1" x14ac:dyDescent="0.25"/>
  <cols>
    <col min="1" max="1" width="1.42578125" style="46" customWidth="1"/>
    <col min="2" max="2" width="4.42578125" style="58" bestFit="1" customWidth="1"/>
    <col min="3" max="3" width="22.42578125" style="46" customWidth="1"/>
    <col min="4" max="4" width="16.140625" style="46" bestFit="1" customWidth="1"/>
    <col min="5" max="5" width="15.5703125" style="46" bestFit="1" customWidth="1"/>
    <col min="6" max="6" width="17.5703125" style="46" bestFit="1" customWidth="1"/>
    <col min="7" max="7" width="11" style="46" bestFit="1" customWidth="1"/>
    <col min="8" max="8" width="11.5703125" style="46" bestFit="1" customWidth="1"/>
    <col min="9" max="9" width="11" style="46" bestFit="1" customWidth="1"/>
    <col min="10" max="10" width="8.5703125" style="46" bestFit="1" customWidth="1"/>
    <col min="11" max="11" width="8.85546875" style="46" bestFit="1" customWidth="1"/>
    <col min="12" max="12" width="10.140625" style="55" bestFit="1" customWidth="1"/>
    <col min="13" max="16384" width="9.140625" style="46"/>
  </cols>
  <sheetData>
    <row r="1" spans="1:12" s="59" customFormat="1" ht="7.5" customHeight="1" x14ac:dyDescent="0.25">
      <c r="A1" s="59">
        <v>1</v>
      </c>
      <c r="B1" s="59">
        <v>2</v>
      </c>
      <c r="C1" s="59">
        <v>3</v>
      </c>
      <c r="D1" s="59">
        <v>4</v>
      </c>
      <c r="E1" s="59">
        <v>5</v>
      </c>
      <c r="F1" s="59">
        <v>6</v>
      </c>
      <c r="G1" s="59">
        <v>7</v>
      </c>
      <c r="H1" s="59">
        <v>8</v>
      </c>
      <c r="I1" s="59">
        <v>9</v>
      </c>
      <c r="J1" s="59">
        <v>10</v>
      </c>
      <c r="K1" s="59">
        <v>11</v>
      </c>
      <c r="L1" s="59">
        <v>12</v>
      </c>
    </row>
    <row r="2" spans="1:12" s="47" customFormat="1" ht="14.25" x14ac:dyDescent="0.25">
      <c r="B2" s="57"/>
      <c r="C2" s="54" t="s">
        <v>285</v>
      </c>
      <c r="D2" s="54" t="s">
        <v>286</v>
      </c>
      <c r="E2" s="54" t="s">
        <v>623</v>
      </c>
      <c r="F2" s="54" t="s">
        <v>624</v>
      </c>
      <c r="G2" s="54" t="s">
        <v>625</v>
      </c>
      <c r="H2" s="54" t="s">
        <v>626</v>
      </c>
      <c r="I2" s="54" t="s">
        <v>627</v>
      </c>
      <c r="J2" s="54" t="s">
        <v>629</v>
      </c>
      <c r="K2" s="54" t="s">
        <v>628</v>
      </c>
      <c r="L2" s="56" t="s">
        <v>630</v>
      </c>
    </row>
    <row r="3" spans="1:12" ht="33" customHeight="1" x14ac:dyDescent="0.25">
      <c r="B3" s="58">
        <f>IF(ISBLANK(C3),"",ROW()-2)</f>
        <v>1</v>
      </c>
      <c r="C3" s="46" t="s">
        <v>631</v>
      </c>
      <c r="D3" s="46">
        <v>652365</v>
      </c>
      <c r="E3" s="46" t="s">
        <v>605</v>
      </c>
      <c r="F3" s="46" t="s">
        <v>606</v>
      </c>
      <c r="G3" s="46" t="s">
        <v>615</v>
      </c>
      <c r="H3" s="46" t="s">
        <v>622</v>
      </c>
      <c r="I3" s="46" t="s">
        <v>632</v>
      </c>
      <c r="K3" s="46" t="s">
        <v>616</v>
      </c>
      <c r="L3" s="55">
        <v>744</v>
      </c>
    </row>
    <row r="4" spans="1:12" ht="33" customHeight="1" x14ac:dyDescent="0.25">
      <c r="B4" s="58">
        <f t="shared" ref="B4:B67" si="0">IF(ISBLANK(C4),"",ROW()-2)</f>
        <v>2</v>
      </c>
      <c r="C4" s="46" t="s">
        <v>633</v>
      </c>
      <c r="D4" s="46">
        <v>7781456345</v>
      </c>
      <c r="E4" s="46" t="s">
        <v>634</v>
      </c>
      <c r="F4" s="46" t="s">
        <v>614</v>
      </c>
      <c r="G4" s="46" t="s">
        <v>615</v>
      </c>
      <c r="K4" s="46" t="s">
        <v>616</v>
      </c>
      <c r="L4" s="55">
        <v>10</v>
      </c>
    </row>
    <row r="5" spans="1:12" ht="33" customHeight="1" x14ac:dyDescent="0.25">
      <c r="B5" s="58">
        <f t="shared" si="0"/>
        <v>3</v>
      </c>
      <c r="C5" s="46" t="s">
        <v>635</v>
      </c>
      <c r="D5" s="46">
        <v>7783137475</v>
      </c>
      <c r="E5" s="46" t="s">
        <v>613</v>
      </c>
      <c r="F5" s="46" t="s">
        <v>606</v>
      </c>
      <c r="H5" s="46" t="s">
        <v>621</v>
      </c>
      <c r="J5" s="46" t="s">
        <v>607</v>
      </c>
      <c r="L5" s="55">
        <v>16</v>
      </c>
    </row>
    <row r="6" spans="1:12" ht="33" customHeight="1" x14ac:dyDescent="0.25">
      <c r="B6" s="58">
        <f t="shared" si="0"/>
        <v>4</v>
      </c>
      <c r="C6" s="46" t="s">
        <v>640</v>
      </c>
      <c r="K6" s="46" t="s">
        <v>616</v>
      </c>
    </row>
    <row r="7" spans="1:12" ht="33" customHeight="1" x14ac:dyDescent="0.25">
      <c r="B7" s="58">
        <f t="shared" si="0"/>
        <v>5</v>
      </c>
      <c r="C7" s="46" t="s">
        <v>640</v>
      </c>
      <c r="K7" s="46" t="s">
        <v>616</v>
      </c>
    </row>
    <row r="8" spans="1:12" ht="33" customHeight="1" x14ac:dyDescent="0.25">
      <c r="B8" s="58">
        <f t="shared" si="0"/>
        <v>6</v>
      </c>
      <c r="C8" s="46" t="s">
        <v>641</v>
      </c>
      <c r="K8" s="46" t="s">
        <v>616</v>
      </c>
    </row>
    <row r="9" spans="1:12" ht="33" customHeight="1" x14ac:dyDescent="0.25">
      <c r="B9" s="58">
        <f t="shared" si="0"/>
        <v>7</v>
      </c>
      <c r="C9" s="46" t="s">
        <v>642</v>
      </c>
      <c r="K9" s="46" t="s">
        <v>616</v>
      </c>
    </row>
    <row r="10" spans="1:12" ht="33" customHeight="1" x14ac:dyDescent="0.25">
      <c r="B10" s="58">
        <f t="shared" si="0"/>
        <v>8</v>
      </c>
      <c r="C10" s="46" t="s">
        <v>643</v>
      </c>
      <c r="D10" s="46" t="s">
        <v>644</v>
      </c>
      <c r="K10" s="46" t="s">
        <v>616</v>
      </c>
    </row>
    <row r="11" spans="1:12" ht="33" customHeight="1" x14ac:dyDescent="0.25">
      <c r="B11" s="58">
        <f t="shared" si="0"/>
        <v>9</v>
      </c>
      <c r="C11" s="46" t="s">
        <v>645</v>
      </c>
      <c r="D11" s="46">
        <v>0</v>
      </c>
      <c r="K11" s="46" t="s">
        <v>616</v>
      </c>
    </row>
    <row r="12" spans="1:12" ht="33" customHeight="1" x14ac:dyDescent="0.25">
      <c r="B12" s="58">
        <f t="shared" si="0"/>
        <v>10</v>
      </c>
      <c r="C12" s="46" t="s">
        <v>645</v>
      </c>
      <c r="D12" s="46" t="s">
        <v>647</v>
      </c>
      <c r="K12" s="46" t="s">
        <v>616</v>
      </c>
    </row>
    <row r="13" spans="1:12" ht="33" customHeight="1" x14ac:dyDescent="0.25">
      <c r="B13" s="58">
        <f t="shared" si="0"/>
        <v>11</v>
      </c>
      <c r="C13" s="46" t="s">
        <v>645</v>
      </c>
      <c r="D13" s="46" t="s">
        <v>647</v>
      </c>
      <c r="K13" s="46" t="s">
        <v>616</v>
      </c>
    </row>
    <row r="14" spans="1:12" ht="33" customHeight="1" x14ac:dyDescent="0.25">
      <c r="B14" s="58">
        <f t="shared" si="0"/>
        <v>12</v>
      </c>
      <c r="C14" s="46" t="s">
        <v>645</v>
      </c>
      <c r="D14" s="46" t="s">
        <v>647</v>
      </c>
      <c r="K14" s="46" t="s">
        <v>616</v>
      </c>
    </row>
    <row r="15" spans="1:12" ht="33" customHeight="1" x14ac:dyDescent="0.25">
      <c r="B15" s="58">
        <f t="shared" si="0"/>
        <v>13</v>
      </c>
      <c r="C15" s="46" t="s">
        <v>645</v>
      </c>
      <c r="D15" s="46" t="s">
        <v>647</v>
      </c>
      <c r="K15" s="46" t="s">
        <v>616</v>
      </c>
    </row>
    <row r="16" spans="1:12" ht="33" customHeight="1" x14ac:dyDescent="0.25">
      <c r="B16" s="58">
        <f t="shared" si="0"/>
        <v>14</v>
      </c>
      <c r="C16" s="46" t="s">
        <v>645</v>
      </c>
      <c r="D16" s="46" t="s">
        <v>647</v>
      </c>
      <c r="K16" s="46" t="s">
        <v>616</v>
      </c>
    </row>
    <row r="17" spans="2:11" ht="33" customHeight="1" x14ac:dyDescent="0.25">
      <c r="B17" s="58">
        <f t="shared" si="0"/>
        <v>15</v>
      </c>
      <c r="C17" s="46" t="s">
        <v>646</v>
      </c>
      <c r="D17" s="46" t="s">
        <v>676</v>
      </c>
      <c r="K17" s="46" t="s">
        <v>616</v>
      </c>
    </row>
    <row r="18" spans="2:11" ht="33" customHeight="1" x14ac:dyDescent="0.25">
      <c r="B18" s="58">
        <f t="shared" si="0"/>
        <v>16</v>
      </c>
      <c r="C18" s="46" t="s">
        <v>646</v>
      </c>
      <c r="D18" s="46" t="s">
        <v>676</v>
      </c>
      <c r="K18" s="46" t="s">
        <v>616</v>
      </c>
    </row>
    <row r="19" spans="2:11" ht="33" customHeight="1" x14ac:dyDescent="0.25">
      <c r="B19" s="58">
        <f t="shared" si="0"/>
        <v>17</v>
      </c>
      <c r="C19" s="46" t="s">
        <v>646</v>
      </c>
      <c r="D19" s="46" t="s">
        <v>676</v>
      </c>
      <c r="K19" s="46" t="s">
        <v>616</v>
      </c>
    </row>
    <row r="20" spans="2:11" ht="33" customHeight="1" x14ac:dyDescent="0.25">
      <c r="B20" s="58">
        <f t="shared" si="0"/>
        <v>18</v>
      </c>
      <c r="C20" s="46" t="s">
        <v>646</v>
      </c>
      <c r="D20" s="46" t="s">
        <v>677</v>
      </c>
      <c r="K20" s="46" t="s">
        <v>616</v>
      </c>
    </row>
    <row r="21" spans="2:11" ht="33" customHeight="1" x14ac:dyDescent="0.25">
      <c r="B21" s="58">
        <f t="shared" si="0"/>
        <v>19</v>
      </c>
      <c r="C21" s="46" t="s">
        <v>646</v>
      </c>
      <c r="D21" s="46" t="s">
        <v>677</v>
      </c>
      <c r="K21" s="46" t="s">
        <v>616</v>
      </c>
    </row>
    <row r="22" spans="2:11" ht="33" customHeight="1" x14ac:dyDescent="0.25">
      <c r="B22" s="58">
        <f t="shared" si="0"/>
        <v>20</v>
      </c>
      <c r="C22" s="46" t="s">
        <v>646</v>
      </c>
      <c r="D22" s="46" t="s">
        <v>677</v>
      </c>
      <c r="K22" s="46" t="s">
        <v>616</v>
      </c>
    </row>
    <row r="23" spans="2:11" ht="33" customHeight="1" x14ac:dyDescent="0.25">
      <c r="B23" s="58">
        <f t="shared" si="0"/>
        <v>21</v>
      </c>
      <c r="C23" s="46" t="s">
        <v>646</v>
      </c>
      <c r="D23" s="46" t="s">
        <v>677</v>
      </c>
      <c r="K23" s="46" t="s">
        <v>616</v>
      </c>
    </row>
    <row r="24" spans="2:11" ht="33" customHeight="1" x14ac:dyDescent="0.25">
      <c r="B24" s="58">
        <f t="shared" si="0"/>
        <v>22</v>
      </c>
      <c r="C24" s="46" t="s">
        <v>648</v>
      </c>
      <c r="D24" s="46" t="s">
        <v>678</v>
      </c>
      <c r="K24" s="46" t="s">
        <v>616</v>
      </c>
    </row>
    <row r="25" spans="2:11" ht="33" customHeight="1" x14ac:dyDescent="0.25">
      <c r="B25" s="58">
        <f t="shared" si="0"/>
        <v>23</v>
      </c>
      <c r="C25" s="46" t="s">
        <v>649</v>
      </c>
      <c r="D25" s="46" t="s">
        <v>679</v>
      </c>
      <c r="K25" s="46" t="s">
        <v>616</v>
      </c>
    </row>
    <row r="26" spans="2:11" ht="33" customHeight="1" x14ac:dyDescent="0.25">
      <c r="B26" s="58">
        <f t="shared" si="0"/>
        <v>24</v>
      </c>
      <c r="C26" s="46" t="s">
        <v>649</v>
      </c>
      <c r="D26" s="46" t="s">
        <v>679</v>
      </c>
      <c r="K26" s="46" t="s">
        <v>616</v>
      </c>
    </row>
    <row r="27" spans="2:11" ht="33" customHeight="1" x14ac:dyDescent="0.25">
      <c r="B27" s="58">
        <f t="shared" si="0"/>
        <v>25</v>
      </c>
      <c r="C27" s="46" t="s">
        <v>649</v>
      </c>
      <c r="D27" s="46" t="s">
        <v>679</v>
      </c>
      <c r="K27" s="46" t="s">
        <v>616</v>
      </c>
    </row>
    <row r="28" spans="2:11" ht="33" customHeight="1" x14ac:dyDescent="0.25">
      <c r="B28" s="58">
        <f t="shared" si="0"/>
        <v>26</v>
      </c>
      <c r="C28" s="46" t="s">
        <v>650</v>
      </c>
      <c r="D28" s="46" t="s">
        <v>680</v>
      </c>
      <c r="K28" s="46" t="s">
        <v>616</v>
      </c>
    </row>
    <row r="29" spans="2:11" ht="33" customHeight="1" x14ac:dyDescent="0.25">
      <c r="B29" s="58">
        <f t="shared" si="0"/>
        <v>27</v>
      </c>
      <c r="C29" s="46" t="s">
        <v>650</v>
      </c>
      <c r="D29" s="46" t="s">
        <v>680</v>
      </c>
      <c r="K29" s="46" t="s">
        <v>616</v>
      </c>
    </row>
    <row r="30" spans="2:11" ht="33" customHeight="1" x14ac:dyDescent="0.25">
      <c r="B30" s="58">
        <f t="shared" si="0"/>
        <v>28</v>
      </c>
      <c r="C30" s="46" t="s">
        <v>650</v>
      </c>
      <c r="D30" s="46" t="s">
        <v>680</v>
      </c>
      <c r="K30" s="46" t="s">
        <v>616</v>
      </c>
    </row>
    <row r="31" spans="2:11" ht="33" customHeight="1" x14ac:dyDescent="0.25">
      <c r="B31" s="58">
        <f t="shared" si="0"/>
        <v>29</v>
      </c>
      <c r="C31" s="46" t="s">
        <v>650</v>
      </c>
      <c r="D31" s="46" t="s">
        <v>680</v>
      </c>
      <c r="K31" s="46" t="s">
        <v>616</v>
      </c>
    </row>
    <row r="32" spans="2:11" ht="33" customHeight="1" x14ac:dyDescent="0.25">
      <c r="B32" s="58">
        <f t="shared" si="0"/>
        <v>30</v>
      </c>
      <c r="C32" s="46" t="s">
        <v>653</v>
      </c>
      <c r="D32" s="46" t="s">
        <v>681</v>
      </c>
      <c r="J32" s="46" t="s">
        <v>607</v>
      </c>
      <c r="K32" s="46" t="s">
        <v>616</v>
      </c>
    </row>
    <row r="33" spans="2:11" ht="33" customHeight="1" x14ac:dyDescent="0.25">
      <c r="B33" s="58">
        <f t="shared" si="0"/>
        <v>31</v>
      </c>
      <c r="C33" s="46" t="s">
        <v>654</v>
      </c>
      <c r="D33" s="46" t="s">
        <v>682</v>
      </c>
      <c r="K33" s="46" t="s">
        <v>616</v>
      </c>
    </row>
    <row r="34" spans="2:11" ht="33" customHeight="1" x14ac:dyDescent="0.25">
      <c r="B34" s="58">
        <f t="shared" si="0"/>
        <v>32</v>
      </c>
      <c r="C34" s="46" t="s">
        <v>654</v>
      </c>
      <c r="D34" s="46" t="s">
        <v>682</v>
      </c>
      <c r="K34" s="46" t="s">
        <v>616</v>
      </c>
    </row>
    <row r="35" spans="2:11" ht="33" customHeight="1" x14ac:dyDescent="0.25">
      <c r="B35" s="58">
        <f t="shared" si="0"/>
        <v>33</v>
      </c>
      <c r="C35" s="46" t="s">
        <v>654</v>
      </c>
      <c r="D35" s="46" t="s">
        <v>682</v>
      </c>
      <c r="K35" s="46" t="s">
        <v>616</v>
      </c>
    </row>
    <row r="36" spans="2:11" ht="33" customHeight="1" x14ac:dyDescent="0.25">
      <c r="B36" s="58">
        <f t="shared" si="0"/>
        <v>34</v>
      </c>
      <c r="C36" s="46" t="s">
        <v>654</v>
      </c>
      <c r="D36" s="46" t="s">
        <v>682</v>
      </c>
      <c r="K36" s="46" t="s">
        <v>616</v>
      </c>
    </row>
    <row r="37" spans="2:11" ht="33" customHeight="1" x14ac:dyDescent="0.25">
      <c r="B37" s="58">
        <f t="shared" si="0"/>
        <v>35</v>
      </c>
      <c r="C37" s="46" t="s">
        <v>655</v>
      </c>
      <c r="D37" s="46" t="s">
        <v>683</v>
      </c>
      <c r="K37" s="46" t="s">
        <v>616</v>
      </c>
    </row>
    <row r="38" spans="2:11" ht="33" customHeight="1" x14ac:dyDescent="0.25">
      <c r="B38" s="58">
        <f t="shared" si="0"/>
        <v>36</v>
      </c>
      <c r="C38" s="46" t="s">
        <v>651</v>
      </c>
      <c r="D38" s="46" t="s">
        <v>684</v>
      </c>
      <c r="K38" s="46" t="s">
        <v>616</v>
      </c>
    </row>
    <row r="39" spans="2:11" ht="33" customHeight="1" x14ac:dyDescent="0.25">
      <c r="B39" s="58">
        <f t="shared" si="0"/>
        <v>37</v>
      </c>
      <c r="C39" s="46" t="s">
        <v>656</v>
      </c>
      <c r="D39" s="46" t="s">
        <v>685</v>
      </c>
      <c r="K39" s="46" t="s">
        <v>616</v>
      </c>
    </row>
    <row r="40" spans="2:11" ht="33" customHeight="1" x14ac:dyDescent="0.25">
      <c r="B40" s="58">
        <f t="shared" si="0"/>
        <v>38</v>
      </c>
      <c r="C40" s="46" t="s">
        <v>652</v>
      </c>
      <c r="D40" s="46" t="s">
        <v>686</v>
      </c>
      <c r="K40" s="46" t="s">
        <v>616</v>
      </c>
    </row>
    <row r="41" spans="2:11" ht="33" customHeight="1" x14ac:dyDescent="0.25">
      <c r="B41" s="58">
        <f t="shared" si="0"/>
        <v>39</v>
      </c>
      <c r="C41" s="46" t="s">
        <v>657</v>
      </c>
      <c r="D41" s="46" t="s">
        <v>687</v>
      </c>
    </row>
    <row r="42" spans="2:11" ht="33" customHeight="1" x14ac:dyDescent="0.25">
      <c r="B42" s="58">
        <f t="shared" si="0"/>
        <v>40</v>
      </c>
      <c r="C42" s="46" t="s">
        <v>657</v>
      </c>
      <c r="D42" s="46" t="s">
        <v>687</v>
      </c>
    </row>
    <row r="43" spans="2:11" ht="33" customHeight="1" x14ac:dyDescent="0.25">
      <c r="B43" s="58">
        <f t="shared" si="0"/>
        <v>41</v>
      </c>
      <c r="C43" s="46" t="s">
        <v>658</v>
      </c>
      <c r="D43" s="46" t="s">
        <v>688</v>
      </c>
    </row>
    <row r="44" spans="2:11" ht="33" customHeight="1" x14ac:dyDescent="0.25">
      <c r="B44" s="58">
        <f t="shared" si="0"/>
        <v>42</v>
      </c>
      <c r="C44" s="46" t="s">
        <v>659</v>
      </c>
      <c r="D44" s="46" t="s">
        <v>689</v>
      </c>
    </row>
    <row r="45" spans="2:11" ht="33" customHeight="1" x14ac:dyDescent="0.25">
      <c r="B45" s="58">
        <f t="shared" si="0"/>
        <v>43</v>
      </c>
      <c r="C45" s="46" t="s">
        <v>660</v>
      </c>
      <c r="D45" s="46" t="s">
        <v>690</v>
      </c>
      <c r="K45" s="46" t="s">
        <v>616</v>
      </c>
    </row>
    <row r="46" spans="2:11" ht="33" customHeight="1" x14ac:dyDescent="0.25">
      <c r="B46" s="58">
        <f t="shared" si="0"/>
        <v>44</v>
      </c>
      <c r="C46" s="46" t="s">
        <v>660</v>
      </c>
      <c r="D46" s="46" t="s">
        <v>690</v>
      </c>
      <c r="K46" s="46" t="s">
        <v>616</v>
      </c>
    </row>
    <row r="47" spans="2:11" ht="33" customHeight="1" x14ac:dyDescent="0.25">
      <c r="B47" s="58">
        <f t="shared" si="0"/>
        <v>45</v>
      </c>
      <c r="C47" s="46" t="s">
        <v>661</v>
      </c>
      <c r="D47" s="46" t="s">
        <v>691</v>
      </c>
      <c r="K47" s="46" t="s">
        <v>616</v>
      </c>
    </row>
    <row r="48" spans="2:11" ht="33" customHeight="1" x14ac:dyDescent="0.25">
      <c r="B48" s="58">
        <f t="shared" si="0"/>
        <v>46</v>
      </c>
      <c r="C48" s="46" t="s">
        <v>662</v>
      </c>
      <c r="D48" s="46" t="s">
        <v>663</v>
      </c>
    </row>
    <row r="49" spans="2:11" ht="33" customHeight="1" x14ac:dyDescent="0.25">
      <c r="B49" s="58">
        <f t="shared" si="0"/>
        <v>47</v>
      </c>
      <c r="C49" s="46" t="s">
        <v>664</v>
      </c>
      <c r="D49" s="46" t="s">
        <v>665</v>
      </c>
      <c r="K49" s="46" t="s">
        <v>616</v>
      </c>
    </row>
    <row r="50" spans="2:11" ht="33" customHeight="1" x14ac:dyDescent="0.25">
      <c r="B50" s="58">
        <f t="shared" si="0"/>
        <v>48</v>
      </c>
      <c r="C50" s="46" t="s">
        <v>666</v>
      </c>
      <c r="D50" s="46" t="s">
        <v>667</v>
      </c>
      <c r="K50" s="46" t="s">
        <v>616</v>
      </c>
    </row>
    <row r="51" spans="2:11" ht="33" customHeight="1" x14ac:dyDescent="0.25">
      <c r="B51" s="58">
        <f t="shared" si="0"/>
        <v>49</v>
      </c>
      <c r="C51" s="46" t="s">
        <v>668</v>
      </c>
      <c r="D51" s="46" t="s">
        <v>669</v>
      </c>
      <c r="K51" s="46" t="s">
        <v>616</v>
      </c>
    </row>
    <row r="52" spans="2:11" ht="33" customHeight="1" x14ac:dyDescent="0.25">
      <c r="B52" s="58">
        <f t="shared" si="0"/>
        <v>50</v>
      </c>
      <c r="C52" s="46" t="s">
        <v>670</v>
      </c>
      <c r="D52" s="46" t="s">
        <v>671</v>
      </c>
    </row>
    <row r="53" spans="2:11" ht="33" customHeight="1" x14ac:dyDescent="0.25">
      <c r="B53" s="58">
        <f t="shared" si="0"/>
        <v>51</v>
      </c>
      <c r="C53" s="46" t="s">
        <v>672</v>
      </c>
      <c r="D53" s="46" t="s">
        <v>673</v>
      </c>
      <c r="K53" s="46" t="s">
        <v>616</v>
      </c>
    </row>
    <row r="54" spans="2:11" ht="33" customHeight="1" x14ac:dyDescent="0.25">
      <c r="B54" s="58">
        <f t="shared" si="0"/>
        <v>52</v>
      </c>
      <c r="C54" s="46" t="s">
        <v>674</v>
      </c>
      <c r="D54" s="46" t="s">
        <v>675</v>
      </c>
      <c r="K54" s="46" t="s">
        <v>616</v>
      </c>
    </row>
    <row r="55" spans="2:11" ht="33" customHeight="1" x14ac:dyDescent="0.25">
      <c r="B55" s="58" t="str">
        <f t="shared" si="0"/>
        <v/>
      </c>
      <c r="K55" s="46" t="s">
        <v>616</v>
      </c>
    </row>
    <row r="56" spans="2:11" ht="33" customHeight="1" x14ac:dyDescent="0.25">
      <c r="B56" s="58" t="str">
        <f t="shared" si="0"/>
        <v/>
      </c>
    </row>
    <row r="57" spans="2:11" ht="33" customHeight="1" x14ac:dyDescent="0.25">
      <c r="B57" s="58" t="str">
        <f t="shared" si="0"/>
        <v/>
      </c>
    </row>
    <row r="58" spans="2:11" ht="33" customHeight="1" x14ac:dyDescent="0.25">
      <c r="B58" s="58" t="str">
        <f t="shared" si="0"/>
        <v/>
      </c>
    </row>
    <row r="59" spans="2:11" ht="33" customHeight="1" x14ac:dyDescent="0.25">
      <c r="B59" s="58" t="str">
        <f t="shared" si="0"/>
        <v/>
      </c>
    </row>
    <row r="60" spans="2:11" ht="33" customHeight="1" x14ac:dyDescent="0.25">
      <c r="B60" s="58" t="str">
        <f t="shared" si="0"/>
        <v/>
      </c>
    </row>
    <row r="61" spans="2:11" ht="33" customHeight="1" x14ac:dyDescent="0.25">
      <c r="B61" s="58" t="str">
        <f t="shared" si="0"/>
        <v/>
      </c>
    </row>
    <row r="62" spans="2:11" ht="33" customHeight="1" x14ac:dyDescent="0.25">
      <c r="B62" s="58" t="str">
        <f t="shared" si="0"/>
        <v/>
      </c>
    </row>
    <row r="63" spans="2:11" ht="33" customHeight="1" x14ac:dyDescent="0.25">
      <c r="B63" s="58" t="str">
        <f t="shared" si="0"/>
        <v/>
      </c>
    </row>
    <row r="64" spans="2:11" ht="33" customHeight="1" x14ac:dyDescent="0.25">
      <c r="B64" s="58" t="str">
        <f t="shared" si="0"/>
        <v/>
      </c>
    </row>
    <row r="65" spans="2:2" ht="33" customHeight="1" x14ac:dyDescent="0.25">
      <c r="B65" s="58" t="str">
        <f t="shared" si="0"/>
        <v/>
      </c>
    </row>
    <row r="66" spans="2:2" ht="33" customHeight="1" x14ac:dyDescent="0.25">
      <c r="B66" s="58" t="str">
        <f t="shared" si="0"/>
        <v/>
      </c>
    </row>
    <row r="67" spans="2:2" ht="33" customHeight="1" x14ac:dyDescent="0.25">
      <c r="B67" s="58" t="str">
        <f t="shared" si="0"/>
        <v/>
      </c>
    </row>
    <row r="68" spans="2:2" ht="33" customHeight="1" x14ac:dyDescent="0.25">
      <c r="B68" s="58" t="str">
        <f t="shared" ref="B68:B100" si="1">IF(ISBLANK(C68),"",ROW()-2)</f>
        <v/>
      </c>
    </row>
    <row r="69" spans="2:2" ht="33" customHeight="1" x14ac:dyDescent="0.25">
      <c r="B69" s="58" t="str">
        <f t="shared" si="1"/>
        <v/>
      </c>
    </row>
    <row r="70" spans="2:2" ht="33" customHeight="1" x14ac:dyDescent="0.25">
      <c r="B70" s="58" t="str">
        <f t="shared" si="1"/>
        <v/>
      </c>
    </row>
    <row r="71" spans="2:2" ht="33" customHeight="1" x14ac:dyDescent="0.25">
      <c r="B71" s="58" t="str">
        <f t="shared" si="1"/>
        <v/>
      </c>
    </row>
    <row r="72" spans="2:2" ht="33" customHeight="1" x14ac:dyDescent="0.25">
      <c r="B72" s="58" t="str">
        <f t="shared" si="1"/>
        <v/>
      </c>
    </row>
    <row r="73" spans="2:2" ht="33" customHeight="1" x14ac:dyDescent="0.25">
      <c r="B73" s="58" t="str">
        <f t="shared" si="1"/>
        <v/>
      </c>
    </row>
    <row r="74" spans="2:2" ht="33" customHeight="1" x14ac:dyDescent="0.25">
      <c r="B74" s="58" t="str">
        <f t="shared" si="1"/>
        <v/>
      </c>
    </row>
    <row r="75" spans="2:2" ht="33" customHeight="1" x14ac:dyDescent="0.25">
      <c r="B75" s="58" t="str">
        <f t="shared" si="1"/>
        <v/>
      </c>
    </row>
    <row r="76" spans="2:2" ht="33" customHeight="1" x14ac:dyDescent="0.25">
      <c r="B76" s="58" t="str">
        <f t="shared" si="1"/>
        <v/>
      </c>
    </row>
    <row r="77" spans="2:2" ht="33" customHeight="1" x14ac:dyDescent="0.25">
      <c r="B77" s="58" t="str">
        <f t="shared" si="1"/>
        <v/>
      </c>
    </row>
    <row r="78" spans="2:2" ht="33" customHeight="1" x14ac:dyDescent="0.25">
      <c r="B78" s="58" t="str">
        <f t="shared" si="1"/>
        <v/>
      </c>
    </row>
    <row r="79" spans="2:2" ht="33" customHeight="1" x14ac:dyDescent="0.25">
      <c r="B79" s="58" t="str">
        <f t="shared" si="1"/>
        <v/>
      </c>
    </row>
    <row r="80" spans="2:2" ht="33" customHeight="1" x14ac:dyDescent="0.25">
      <c r="B80" s="58" t="str">
        <f t="shared" si="1"/>
        <v/>
      </c>
    </row>
    <row r="81" spans="2:2" ht="33" customHeight="1" x14ac:dyDescent="0.25">
      <c r="B81" s="58" t="str">
        <f t="shared" si="1"/>
        <v/>
      </c>
    </row>
    <row r="82" spans="2:2" ht="33" customHeight="1" x14ac:dyDescent="0.25">
      <c r="B82" s="58" t="str">
        <f t="shared" si="1"/>
        <v/>
      </c>
    </row>
    <row r="83" spans="2:2" ht="33" customHeight="1" x14ac:dyDescent="0.25">
      <c r="B83" s="58" t="str">
        <f t="shared" si="1"/>
        <v/>
      </c>
    </row>
    <row r="84" spans="2:2" ht="33" customHeight="1" x14ac:dyDescent="0.25">
      <c r="B84" s="58" t="str">
        <f t="shared" si="1"/>
        <v/>
      </c>
    </row>
    <row r="85" spans="2:2" ht="33" customHeight="1" x14ac:dyDescent="0.25">
      <c r="B85" s="58" t="str">
        <f t="shared" si="1"/>
        <v/>
      </c>
    </row>
    <row r="86" spans="2:2" ht="33" customHeight="1" x14ac:dyDescent="0.25">
      <c r="B86" s="58" t="str">
        <f t="shared" si="1"/>
        <v/>
      </c>
    </row>
    <row r="87" spans="2:2" ht="33" customHeight="1" x14ac:dyDescent="0.25">
      <c r="B87" s="58" t="str">
        <f t="shared" si="1"/>
        <v/>
      </c>
    </row>
    <row r="88" spans="2:2" ht="33" customHeight="1" x14ac:dyDescent="0.25">
      <c r="B88" s="58" t="str">
        <f t="shared" si="1"/>
        <v/>
      </c>
    </row>
    <row r="89" spans="2:2" ht="33" customHeight="1" x14ac:dyDescent="0.25">
      <c r="B89" s="58" t="str">
        <f t="shared" si="1"/>
        <v/>
      </c>
    </row>
    <row r="90" spans="2:2" ht="33" customHeight="1" x14ac:dyDescent="0.25">
      <c r="B90" s="58" t="str">
        <f t="shared" si="1"/>
        <v/>
      </c>
    </row>
    <row r="91" spans="2:2" ht="33" customHeight="1" x14ac:dyDescent="0.25">
      <c r="B91" s="58" t="str">
        <f t="shared" si="1"/>
        <v/>
      </c>
    </row>
    <row r="92" spans="2:2" ht="33" customHeight="1" x14ac:dyDescent="0.25">
      <c r="B92" s="58" t="str">
        <f t="shared" si="1"/>
        <v/>
      </c>
    </row>
    <row r="93" spans="2:2" ht="33" customHeight="1" x14ac:dyDescent="0.25">
      <c r="B93" s="58" t="str">
        <f t="shared" si="1"/>
        <v/>
      </c>
    </row>
    <row r="94" spans="2:2" ht="33" customHeight="1" x14ac:dyDescent="0.25">
      <c r="B94" s="58" t="str">
        <f t="shared" si="1"/>
        <v/>
      </c>
    </row>
    <row r="95" spans="2:2" ht="33" customHeight="1" x14ac:dyDescent="0.25">
      <c r="B95" s="58" t="str">
        <f t="shared" si="1"/>
        <v/>
      </c>
    </row>
    <row r="96" spans="2:2" ht="33" customHeight="1" x14ac:dyDescent="0.25">
      <c r="B96" s="58" t="str">
        <f t="shared" si="1"/>
        <v/>
      </c>
    </row>
    <row r="97" spans="2:2" ht="33" customHeight="1" x14ac:dyDescent="0.25">
      <c r="B97" s="58" t="str">
        <f t="shared" si="1"/>
        <v/>
      </c>
    </row>
    <row r="98" spans="2:2" ht="33" customHeight="1" x14ac:dyDescent="0.25">
      <c r="B98" s="58" t="str">
        <f t="shared" si="1"/>
        <v/>
      </c>
    </row>
    <row r="99" spans="2:2" ht="33" customHeight="1" x14ac:dyDescent="0.25">
      <c r="B99" s="58" t="str">
        <f t="shared" si="1"/>
        <v/>
      </c>
    </row>
    <row r="100" spans="2:2" ht="33" customHeight="1" x14ac:dyDescent="0.25">
      <c r="B100" s="58" t="str">
        <f t="shared" si="1"/>
        <v/>
      </c>
    </row>
  </sheetData>
  <sheetProtection sheet="1" formatCells="0" formatColumns="0" formatRows="0" insertColumns="0" insertRows="0" insertHyperlinks="0" deleteColumns="0" deleteRows="0" sort="0" autoFilter="0" pivotTables="0"/>
  <autoFilter ref="B2:L2"/>
  <conditionalFormatting sqref="B3:L300">
    <cfRule type="expression" dxfId="20" priority="1">
      <formula>IF(ISTEXT($C3),MOD(SUBTOTAL(3,$C$1:$C3),2)=0)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8" tint="0.39997558519241921"/>
  </sheetPr>
  <dimension ref="B1:AC41"/>
  <sheetViews>
    <sheetView showGridLines="0" showRowColHeaders="0" topLeftCell="A2" zoomScaleNormal="100" workbookViewId="0">
      <selection activeCell="G4" sqref="G4"/>
    </sheetView>
  </sheetViews>
  <sheetFormatPr defaultRowHeight="15" x14ac:dyDescent="0.25"/>
  <cols>
    <col min="1" max="1" width="3" style="1" customWidth="1"/>
    <col min="2" max="2" width="4.28515625" style="1" bestFit="1" customWidth="1"/>
    <col min="3" max="3" width="5.5703125" style="1" bestFit="1" customWidth="1"/>
    <col min="4" max="4" width="14.28515625" style="1" customWidth="1"/>
    <col min="5" max="5" width="7.85546875" style="1" customWidth="1"/>
    <col min="6" max="6" width="2.85546875" style="1" bestFit="1" customWidth="1"/>
    <col min="7" max="7" width="14.28515625" style="1" customWidth="1"/>
    <col min="8" max="8" width="7.85546875" style="1" customWidth="1"/>
    <col min="9" max="9" width="21.140625" style="1" bestFit="1" customWidth="1"/>
    <col min="10" max="16384" width="9.140625" style="1"/>
  </cols>
  <sheetData>
    <row r="1" spans="2:29" hidden="1" x14ac:dyDescent="0.25"/>
    <row r="2" spans="2:29" x14ac:dyDescent="0.25">
      <c r="L2" s="4" t="s">
        <v>71</v>
      </c>
      <c r="O2" s="1" t="str">
        <f>IF(ISNA(MATCH($A2,$X$1:$X$500,FALSE)),"Zone "&amp;A2,VLOOKUP($A2,$X$1:$Z$500,3,FALSE))</f>
        <v xml:space="preserve">Zone </v>
      </c>
      <c r="P2" s="1" t="str">
        <f>IF(MID((CONCATENATE(REPT("0",8)&amp;HEX2BIN("1e",8)&amp;HEX2BIN("28",8)&amp;HEX2BIN("28",8)&amp;HEX2BIN("1e",8)&amp;REPT("0",16)&amp;HEX2BIN("2c",8)&amp;HEX2BIN("52",8)&amp;HEX2BIN("2a",8)&amp;HEX2BIN("4",8)&amp;HEX2BIN("a",8)&amp;REPT("0",16)&amp;HEX2BIN("3e",8)&amp;HEX2BIN("10",8)&amp;HEX2BIN("8",8)&amp;HEX2BIN("10",8)&amp;HEX2BIN("3e",8)&amp;REPT("0",8))),(8*(IF(MOD(COLUMN(),20)=0,20,MOD(COLUMN(),20)))-8)+IF(MOD(ROW(),8)=0,8,MOD(ROW(),8)),1)="0",IF(MOD(ROUNDUP(ROW()/8,0)+ROUNDUP(COLUMN()/20,0),2)=1,"","█"),IF(MOD(ROUNDUP(ROW()/8,0)+ROUNDUP(COLUMN()/20,0),2)=1,"█",""))</f>
        <v>█</v>
      </c>
      <c r="Q2" s="1" t="str">
        <f t="shared" ref="Q2:AC17" si="0">IF(MID((CONCATENATE(REPT("0",8)&amp;HEX2BIN("1e",8)&amp;HEX2BIN("28",8)&amp;HEX2BIN("28",8)&amp;HEX2BIN("1e",8)&amp;REPT("0",16)&amp;HEX2BIN("2c",8)&amp;HEX2BIN("52",8)&amp;HEX2BIN("2a",8)&amp;HEX2BIN("4",8)&amp;HEX2BIN("a",8)&amp;REPT("0",16)&amp;HEX2BIN("3e",8)&amp;HEX2BIN("10",8)&amp;HEX2BIN("8",8)&amp;HEX2BIN("10",8)&amp;HEX2BIN("3e",8)&amp;REPT("0",8))),(8*(IF(MOD(COLUMN(),20)=0,20,MOD(COLUMN(),20)))-8)+IF(MOD(ROW(),8)=0,8,MOD(ROW(),8)),1)="0",IF(MOD(ROUNDUP(ROW()/8,0)+ROUNDUP(COLUMN()/20,0),2)=1,"","█"),IF(MOD(ROUNDUP(ROW()/8,0)+ROUNDUP(COLUMN()/20,0),2)=1,"█",""))</f>
        <v>█</v>
      </c>
      <c r="R2" s="1" t="str">
        <f t="shared" si="0"/>
        <v>█</v>
      </c>
      <c r="S2" s="1" t="str">
        <f t="shared" si="0"/>
        <v>█</v>
      </c>
      <c r="T2" s="1" t="str">
        <f t="shared" si="0"/>
        <v>█</v>
      </c>
      <c r="U2" s="1" t="str">
        <f t="shared" si="0"/>
        <v/>
      </c>
      <c r="V2" s="1" t="str">
        <f t="shared" si="0"/>
        <v/>
      </c>
      <c r="W2" s="1" t="str">
        <f t="shared" si="0"/>
        <v/>
      </c>
      <c r="X2" s="1" t="str">
        <f t="shared" si="0"/>
        <v/>
      </c>
      <c r="Y2" s="1" t="str">
        <f t="shared" si="0"/>
        <v/>
      </c>
      <c r="Z2" s="1" t="str">
        <f t="shared" si="0"/>
        <v/>
      </c>
      <c r="AA2" s="1" t="str">
        <f t="shared" si="0"/>
        <v/>
      </c>
      <c r="AB2" s="1" t="str">
        <f t="shared" si="0"/>
        <v/>
      </c>
      <c r="AC2" s="1" t="str">
        <f t="shared" si="0"/>
        <v>█</v>
      </c>
    </row>
    <row r="3" spans="2:29" x14ac:dyDescent="0.25">
      <c r="B3" s="1" t="s">
        <v>34</v>
      </c>
      <c r="C3" s="2">
        <v>0.66666666666666663</v>
      </c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  <c r="I3" s="3">
        <v>43326.666666666664</v>
      </c>
      <c r="J3" s="1">
        <v>0</v>
      </c>
      <c r="L3" s="4" t="s">
        <v>72</v>
      </c>
      <c r="P3" s="1" t="str">
        <f t="shared" ref="P3:AC29" si="1">IF(MID((CONCATENATE(REPT("0",8)&amp;HEX2BIN("1e",8)&amp;HEX2BIN("28",8)&amp;HEX2BIN("28",8)&amp;HEX2BIN("1e",8)&amp;REPT("0",16)&amp;HEX2BIN("2c",8)&amp;HEX2BIN("52",8)&amp;HEX2BIN("2a",8)&amp;HEX2BIN("4",8)&amp;HEX2BIN("a",8)&amp;REPT("0",16)&amp;HEX2BIN("3e",8)&amp;HEX2BIN("10",8)&amp;HEX2BIN("8",8)&amp;HEX2BIN("10",8)&amp;HEX2BIN("3e",8)&amp;REPT("0",8))),(8*(IF(MOD(COLUMN(),20)=0,20,MOD(COLUMN(),20)))-8)+IF(MOD(ROW(),8)=0,8,MOD(ROW(),8)),1)="0",IF(MOD(ROUNDUP(ROW()/8,0)+ROUNDUP(COLUMN()/20,0),2)=1,"","█"),IF(MOD(ROUNDUP(ROW()/8,0)+ROUNDUP(COLUMN()/20,0),2)=1,"█",""))</f>
        <v>█</v>
      </c>
      <c r="Q3" s="1" t="str">
        <f t="shared" si="1"/>
        <v>█</v>
      </c>
      <c r="R3" s="1" t="str">
        <f t="shared" si="1"/>
        <v>█</v>
      </c>
      <c r="S3" s="1" t="str">
        <f t="shared" si="1"/>
        <v/>
      </c>
      <c r="T3" s="1" t="str">
        <f t="shared" si="0"/>
        <v>█</v>
      </c>
      <c r="U3" s="1" t="str">
        <f t="shared" si="0"/>
        <v/>
      </c>
      <c r="V3" s="1" t="str">
        <f t="shared" si="0"/>
        <v/>
      </c>
      <c r="W3" s="1" t="str">
        <f t="shared" si="0"/>
        <v>█</v>
      </c>
      <c r="X3" s="1" t="str">
        <f t="shared" si="0"/>
        <v>█</v>
      </c>
      <c r="Y3" s="1" t="str">
        <f t="shared" si="0"/>
        <v/>
      </c>
      <c r="Z3" s="1" t="str">
        <f t="shared" si="0"/>
        <v/>
      </c>
      <c r="AA3" s="1" t="str">
        <f t="shared" si="0"/>
        <v/>
      </c>
      <c r="AB3" s="1" t="str">
        <f t="shared" si="0"/>
        <v>█</v>
      </c>
      <c r="AC3" s="1" t="str">
        <f t="shared" si="0"/>
        <v/>
      </c>
    </row>
    <row r="4" spans="2:29" x14ac:dyDescent="0.25">
      <c r="P4" s="1" t="str">
        <f t="shared" si="1"/>
        <v/>
      </c>
      <c r="Q4" s="1" t="str">
        <f t="shared" si="1"/>
        <v>█</v>
      </c>
      <c r="R4" s="1" t="str">
        <f t="shared" si="1"/>
        <v/>
      </c>
      <c r="S4" s="1" t="str">
        <f t="shared" si="1"/>
        <v/>
      </c>
      <c r="T4" s="1" t="str">
        <f t="shared" si="0"/>
        <v>█</v>
      </c>
      <c r="U4" s="1" t="str">
        <f t="shared" si="0"/>
        <v/>
      </c>
      <c r="V4" s="1" t="str">
        <f t="shared" si="0"/>
        <v>█</v>
      </c>
      <c r="W4" s="1" t="str">
        <f t="shared" si="0"/>
        <v/>
      </c>
      <c r="X4" s="1" t="str">
        <f t="shared" si="0"/>
        <v/>
      </c>
      <c r="Y4" s="1" t="str">
        <f t="shared" si="0"/>
        <v>█</v>
      </c>
      <c r="Z4" s="1" t="str">
        <f t="shared" si="0"/>
        <v/>
      </c>
      <c r="AA4" s="1" t="str">
        <f t="shared" si="0"/>
        <v/>
      </c>
      <c r="AB4" s="1" t="str">
        <f t="shared" si="0"/>
        <v/>
      </c>
      <c r="AC4" s="1" t="str">
        <f t="shared" si="0"/>
        <v>█</v>
      </c>
    </row>
    <row r="5" spans="2:29" x14ac:dyDescent="0.25">
      <c r="B5" s="1" t="s">
        <v>33</v>
      </c>
      <c r="C5" s="2">
        <v>0.54166666666666663</v>
      </c>
      <c r="D5" s="1" t="s">
        <v>5</v>
      </c>
      <c r="E5" s="1" t="s">
        <v>6</v>
      </c>
      <c r="F5" s="1" t="s">
        <v>2</v>
      </c>
      <c r="G5" s="1" t="s">
        <v>7</v>
      </c>
      <c r="H5" s="1" t="s">
        <v>8</v>
      </c>
      <c r="I5" s="3">
        <v>43327.541666666664</v>
      </c>
      <c r="P5" s="1" t="str">
        <f t="shared" si="1"/>
        <v>█</v>
      </c>
      <c r="Q5" s="1" t="str">
        <f t="shared" si="1"/>
        <v/>
      </c>
      <c r="R5" s="1" t="str">
        <f t="shared" si="1"/>
        <v>█</v>
      </c>
      <c r="S5" s="1" t="str">
        <f t="shared" si="1"/>
        <v/>
      </c>
      <c r="T5" s="1" t="str">
        <f t="shared" si="0"/>
        <v>█</v>
      </c>
      <c r="U5" s="1" t="str">
        <f t="shared" si="0"/>
        <v/>
      </c>
      <c r="V5" s="1" t="str">
        <f t="shared" si="0"/>
        <v>█</v>
      </c>
      <c r="W5" s="1" t="str">
        <f t="shared" si="0"/>
        <v>█</v>
      </c>
      <c r="X5" s="1" t="str">
        <f t="shared" si="0"/>
        <v>█</v>
      </c>
      <c r="Y5" s="1" t="str">
        <f t="shared" si="0"/>
        <v>█</v>
      </c>
      <c r="Z5" s="1" t="str">
        <f t="shared" si="0"/>
        <v/>
      </c>
      <c r="AA5" s="1" t="str">
        <f t="shared" si="0"/>
        <v/>
      </c>
      <c r="AB5" s="1" t="str">
        <f t="shared" si="0"/>
        <v>█</v>
      </c>
      <c r="AC5" s="1" t="str">
        <f t="shared" si="0"/>
        <v/>
      </c>
    </row>
    <row r="6" spans="2:29" x14ac:dyDescent="0.25">
      <c r="B6" s="1" t="s">
        <v>33</v>
      </c>
      <c r="C6" s="2">
        <v>0.66666666666666663</v>
      </c>
      <c r="D6" s="1" t="s">
        <v>9</v>
      </c>
      <c r="E6" s="1" t="s">
        <v>10</v>
      </c>
      <c r="F6" s="1" t="s">
        <v>2</v>
      </c>
      <c r="G6" s="1" t="s">
        <v>11</v>
      </c>
      <c r="H6" s="1" t="s">
        <v>8</v>
      </c>
      <c r="I6" s="3">
        <v>43327.666666666664</v>
      </c>
      <c r="P6" s="1" t="str">
        <f t="shared" si="1"/>
        <v>█</v>
      </c>
      <c r="Q6" s="1" t="str">
        <f t="shared" si="1"/>
        <v>█</v>
      </c>
      <c r="R6" s="1" t="str">
        <f t="shared" si="1"/>
        <v>█</v>
      </c>
      <c r="S6" s="1" t="str">
        <f t="shared" si="1"/>
        <v/>
      </c>
      <c r="T6" s="1" t="str">
        <f t="shared" si="0"/>
        <v>█</v>
      </c>
      <c r="U6" s="1" t="str">
        <f t="shared" si="0"/>
        <v/>
      </c>
      <c r="V6" s="1" t="str">
        <f t="shared" si="0"/>
        <v>█</v>
      </c>
      <c r="W6" s="1" t="str">
        <f t="shared" si="0"/>
        <v/>
      </c>
      <c r="X6" s="1" t="str">
        <f t="shared" si="0"/>
        <v/>
      </c>
      <c r="Y6" s="1" t="str">
        <f t="shared" si="0"/>
        <v>█</v>
      </c>
      <c r="Z6" s="1" t="str">
        <f t="shared" si="0"/>
        <v/>
      </c>
      <c r="AA6" s="1" t="str">
        <f t="shared" si="0"/>
        <v/>
      </c>
      <c r="AB6" s="1" t="str">
        <f t="shared" si="0"/>
        <v>█</v>
      </c>
      <c r="AC6" s="1" t="str">
        <f t="shared" si="0"/>
        <v/>
      </c>
    </row>
    <row r="7" spans="2:29" x14ac:dyDescent="0.25">
      <c r="B7" s="1" t="s">
        <v>33</v>
      </c>
      <c r="C7" s="2">
        <v>0.70833333333333337</v>
      </c>
      <c r="D7" s="1" t="s">
        <v>12</v>
      </c>
      <c r="E7" s="1" t="s">
        <v>13</v>
      </c>
      <c r="F7" s="1" t="s">
        <v>2</v>
      </c>
      <c r="G7" s="1" t="s">
        <v>14</v>
      </c>
      <c r="H7" s="1" t="s">
        <v>15</v>
      </c>
      <c r="I7" s="3">
        <v>43327.708333333336</v>
      </c>
      <c r="P7" s="1" t="str">
        <f t="shared" si="1"/>
        <v>█</v>
      </c>
      <c r="Q7" s="1" t="str">
        <f t="shared" si="1"/>
        <v>█</v>
      </c>
      <c r="R7" s="1" t="str">
        <f t="shared" si="1"/>
        <v>█</v>
      </c>
      <c r="S7" s="1" t="str">
        <f t="shared" si="1"/>
        <v/>
      </c>
      <c r="T7" s="1" t="str">
        <f t="shared" si="0"/>
        <v>█</v>
      </c>
      <c r="U7" s="1" t="str">
        <f t="shared" si="0"/>
        <v/>
      </c>
      <c r="V7" s="1" t="str">
        <f t="shared" si="0"/>
        <v>█</v>
      </c>
      <c r="W7" s="1" t="str">
        <f t="shared" si="0"/>
        <v/>
      </c>
      <c r="X7" s="1" t="str">
        <f t="shared" si="0"/>
        <v/>
      </c>
      <c r="Y7" s="1" t="str">
        <f t="shared" si="0"/>
        <v>█</v>
      </c>
      <c r="Z7" s="1" t="str">
        <f t="shared" si="0"/>
        <v/>
      </c>
      <c r="AA7" s="1" t="str">
        <f t="shared" si="0"/>
        <v/>
      </c>
      <c r="AB7" s="1" t="str">
        <f t="shared" si="0"/>
        <v/>
      </c>
      <c r="AC7" s="1" t="str">
        <f t="shared" si="0"/>
        <v>█</v>
      </c>
    </row>
    <row r="8" spans="2:29" x14ac:dyDescent="0.25">
      <c r="P8" s="1" t="str">
        <f t="shared" si="1"/>
        <v>█</v>
      </c>
      <c r="Q8" s="1" t="str">
        <f t="shared" si="1"/>
        <v>█</v>
      </c>
      <c r="R8" s="1" t="str">
        <f t="shared" si="1"/>
        <v>█</v>
      </c>
      <c r="S8" s="1" t="str">
        <f t="shared" si="1"/>
        <v>█</v>
      </c>
      <c r="T8" s="1" t="str">
        <f t="shared" si="0"/>
        <v>█</v>
      </c>
      <c r="U8" s="1" t="str">
        <f t="shared" si="0"/>
        <v/>
      </c>
      <c r="V8" s="1" t="str">
        <f t="shared" si="0"/>
        <v/>
      </c>
      <c r="W8" s="1" t="str">
        <f t="shared" si="0"/>
        <v/>
      </c>
      <c r="X8" s="1" t="str">
        <f t="shared" si="0"/>
        <v/>
      </c>
      <c r="Y8" s="1" t="str">
        <f t="shared" si="0"/>
        <v/>
      </c>
      <c r="Z8" s="1" t="str">
        <f t="shared" si="0"/>
        <v/>
      </c>
      <c r="AA8" s="1" t="str">
        <f t="shared" si="0"/>
        <v/>
      </c>
      <c r="AB8" s="1" t="str">
        <f t="shared" si="0"/>
        <v/>
      </c>
      <c r="AC8" s="1" t="str">
        <f t="shared" si="0"/>
        <v/>
      </c>
    </row>
    <row r="9" spans="2:29" x14ac:dyDescent="0.25">
      <c r="B9" s="1" t="s">
        <v>35</v>
      </c>
      <c r="C9" s="2">
        <v>0.45833333333333331</v>
      </c>
      <c r="D9" s="1" t="s">
        <v>16</v>
      </c>
      <c r="E9" s="1" t="s">
        <v>1</v>
      </c>
      <c r="F9" s="1" t="s">
        <v>2</v>
      </c>
      <c r="G9" s="1" t="s">
        <v>17</v>
      </c>
      <c r="H9" s="1" t="s">
        <v>15</v>
      </c>
      <c r="I9" s="3">
        <v>43328.458333333336</v>
      </c>
      <c r="P9" s="1" t="str">
        <f t="shared" si="1"/>
        <v/>
      </c>
      <c r="Q9" s="1" t="str">
        <f t="shared" si="1"/>
        <v/>
      </c>
      <c r="R9" s="1" t="str">
        <f t="shared" si="1"/>
        <v/>
      </c>
      <c r="S9" s="1" t="str">
        <f t="shared" si="1"/>
        <v/>
      </c>
      <c r="T9" s="1" t="str">
        <f t="shared" si="0"/>
        <v/>
      </c>
      <c r="U9" s="1" t="str">
        <f t="shared" si="0"/>
        <v>█</v>
      </c>
      <c r="V9" s="1" t="str">
        <f t="shared" si="0"/>
        <v>█</v>
      </c>
      <c r="W9" s="1" t="str">
        <f t="shared" si="0"/>
        <v>█</v>
      </c>
      <c r="X9" s="1" t="str">
        <f t="shared" si="0"/>
        <v>█</v>
      </c>
      <c r="Y9" s="1" t="str">
        <f t="shared" si="0"/>
        <v>█</v>
      </c>
      <c r="Z9" s="1" t="str">
        <f t="shared" si="0"/>
        <v>█</v>
      </c>
      <c r="AA9" s="1" t="str">
        <f t="shared" si="0"/>
        <v>█</v>
      </c>
      <c r="AB9" s="1" t="str">
        <f t="shared" si="0"/>
        <v>█</v>
      </c>
      <c r="AC9" s="1" t="str">
        <f t="shared" si="0"/>
        <v>█</v>
      </c>
    </row>
    <row r="10" spans="2:29" x14ac:dyDescent="0.25">
      <c r="B10" s="1" t="s">
        <v>35</v>
      </c>
      <c r="C10" s="2">
        <v>0.58333333333333337</v>
      </c>
      <c r="D10" s="1" t="s">
        <v>18</v>
      </c>
      <c r="E10" s="1" t="s">
        <v>19</v>
      </c>
      <c r="F10" s="1" t="s">
        <v>2</v>
      </c>
      <c r="G10" s="1" t="s">
        <v>20</v>
      </c>
      <c r="H10" s="1" t="s">
        <v>10</v>
      </c>
      <c r="I10" s="3">
        <v>43328.583333333336</v>
      </c>
      <c r="P10" s="1" t="str">
        <f t="shared" si="1"/>
        <v/>
      </c>
      <c r="Q10" s="1" t="str">
        <f t="shared" si="1"/>
        <v/>
      </c>
      <c r="R10" s="1" t="str">
        <f t="shared" si="1"/>
        <v/>
      </c>
      <c r="S10" s="1" t="str">
        <f t="shared" si="1"/>
        <v/>
      </c>
      <c r="T10" s="1" t="str">
        <f t="shared" si="0"/>
        <v/>
      </c>
      <c r="U10" s="1" t="str">
        <f t="shared" si="0"/>
        <v>█</v>
      </c>
      <c r="V10" s="1" t="str">
        <f t="shared" si="0"/>
        <v>█</v>
      </c>
      <c r="W10" s="1" t="str">
        <f t="shared" si="0"/>
        <v>█</v>
      </c>
      <c r="X10" s="1" t="str">
        <f t="shared" si="0"/>
        <v>█</v>
      </c>
      <c r="Y10" s="1" t="str">
        <f t="shared" si="0"/>
        <v>█</v>
      </c>
      <c r="Z10" s="1" t="str">
        <f t="shared" si="0"/>
        <v>█</v>
      </c>
      <c r="AA10" s="1" t="str">
        <f t="shared" si="0"/>
        <v>█</v>
      </c>
      <c r="AB10" s="1" t="str">
        <f t="shared" si="0"/>
        <v>█</v>
      </c>
      <c r="AC10" s="1" t="str">
        <f t="shared" si="0"/>
        <v/>
      </c>
    </row>
    <row r="11" spans="2:29" x14ac:dyDescent="0.25">
      <c r="B11" s="1" t="s">
        <v>35</v>
      </c>
      <c r="C11" s="2">
        <v>0.70833333333333337</v>
      </c>
      <c r="D11" s="1" t="s">
        <v>21</v>
      </c>
      <c r="E11" s="1" t="s">
        <v>22</v>
      </c>
      <c r="F11" s="1" t="s">
        <v>2</v>
      </c>
      <c r="G11" s="1" t="s">
        <v>23</v>
      </c>
      <c r="H11" s="1" t="s">
        <v>13</v>
      </c>
      <c r="I11" s="3">
        <v>43328.708333333336</v>
      </c>
      <c r="P11" s="1" t="str">
        <f t="shared" si="1"/>
        <v/>
      </c>
      <c r="Q11" s="1" t="str">
        <f t="shared" si="1"/>
        <v/>
      </c>
      <c r="R11" s="1" t="str">
        <f t="shared" si="1"/>
        <v/>
      </c>
      <c r="S11" s="1" t="str">
        <f t="shared" si="1"/>
        <v>█</v>
      </c>
      <c r="T11" s="1" t="str">
        <f t="shared" si="0"/>
        <v/>
      </c>
      <c r="U11" s="1" t="str">
        <f t="shared" si="0"/>
        <v>█</v>
      </c>
      <c r="V11" s="1" t="str">
        <f t="shared" si="0"/>
        <v>█</v>
      </c>
      <c r="W11" s="1" t="str">
        <f t="shared" si="0"/>
        <v/>
      </c>
      <c r="X11" s="1" t="str">
        <f t="shared" si="0"/>
        <v/>
      </c>
      <c r="Y11" s="1" t="str">
        <f t="shared" si="0"/>
        <v>█</v>
      </c>
      <c r="Z11" s="1" t="str">
        <f t="shared" si="0"/>
        <v>█</v>
      </c>
      <c r="AA11" s="1" t="str">
        <f t="shared" si="0"/>
        <v>█</v>
      </c>
      <c r="AB11" s="1" t="str">
        <f t="shared" si="0"/>
        <v/>
      </c>
      <c r="AC11" s="1" t="str">
        <f t="shared" si="0"/>
        <v>█</v>
      </c>
    </row>
    <row r="12" spans="2:29" x14ac:dyDescent="0.25">
      <c r="B12" s="1" t="s">
        <v>35</v>
      </c>
      <c r="C12" s="2">
        <v>0.83333333333333337</v>
      </c>
      <c r="D12" s="1" t="s">
        <v>24</v>
      </c>
      <c r="E12" s="1" t="s">
        <v>4</v>
      </c>
      <c r="F12" s="1" t="s">
        <v>2</v>
      </c>
      <c r="G12" s="1" t="s">
        <v>25</v>
      </c>
      <c r="H12" s="1" t="s">
        <v>26</v>
      </c>
      <c r="I12" s="3">
        <v>43328.833333333336</v>
      </c>
      <c r="J12" s="1">
        <v>2</v>
      </c>
      <c r="P12" s="1" t="str">
        <f t="shared" si="1"/>
        <v>█</v>
      </c>
      <c r="Q12" s="1" t="str">
        <f t="shared" si="1"/>
        <v/>
      </c>
      <c r="R12" s="1" t="str">
        <f t="shared" si="1"/>
        <v>█</v>
      </c>
      <c r="S12" s="1" t="str">
        <f t="shared" si="1"/>
        <v>█</v>
      </c>
      <c r="T12" s="1" t="str">
        <f t="shared" si="0"/>
        <v/>
      </c>
      <c r="U12" s="1" t="str">
        <f t="shared" si="0"/>
        <v>█</v>
      </c>
      <c r="V12" s="1" t="str">
        <f t="shared" si="0"/>
        <v/>
      </c>
      <c r="W12" s="1" t="str">
        <f t="shared" si="0"/>
        <v>█</v>
      </c>
      <c r="X12" s="1" t="str">
        <f t="shared" si="0"/>
        <v>█</v>
      </c>
      <c r="Y12" s="1" t="str">
        <f t="shared" si="0"/>
        <v/>
      </c>
      <c r="Z12" s="1" t="str">
        <f t="shared" si="0"/>
        <v>█</v>
      </c>
      <c r="AA12" s="1" t="str">
        <f t="shared" si="0"/>
        <v>█</v>
      </c>
      <c r="AB12" s="1" t="str">
        <f t="shared" si="0"/>
        <v>█</v>
      </c>
      <c r="AC12" s="1" t="str">
        <f t="shared" si="0"/>
        <v/>
      </c>
    </row>
    <row r="13" spans="2:29" hidden="1" x14ac:dyDescent="0.25">
      <c r="C13" s="2"/>
      <c r="I13" s="3"/>
      <c r="P13" s="1" t="str">
        <f t="shared" si="1"/>
        <v/>
      </c>
      <c r="Q13" s="1" t="str">
        <f t="shared" si="1"/>
        <v>█</v>
      </c>
      <c r="R13" s="1" t="str">
        <f t="shared" si="1"/>
        <v/>
      </c>
      <c r="S13" s="1" t="str">
        <f t="shared" si="1"/>
        <v>█</v>
      </c>
      <c r="T13" s="1" t="str">
        <f t="shared" si="0"/>
        <v/>
      </c>
      <c r="U13" s="1" t="str">
        <f t="shared" si="0"/>
        <v>█</v>
      </c>
      <c r="V13" s="1" t="str">
        <f t="shared" si="0"/>
        <v/>
      </c>
      <c r="W13" s="1" t="str">
        <f t="shared" si="0"/>
        <v/>
      </c>
      <c r="X13" s="1" t="str">
        <f t="shared" si="0"/>
        <v/>
      </c>
      <c r="Y13" s="1" t="str">
        <f t="shared" si="0"/>
        <v/>
      </c>
      <c r="Z13" s="1" t="str">
        <f t="shared" si="0"/>
        <v>█</v>
      </c>
      <c r="AA13" s="1" t="str">
        <f t="shared" si="0"/>
        <v>█</v>
      </c>
      <c r="AB13" s="1" t="str">
        <f t="shared" si="0"/>
        <v/>
      </c>
      <c r="AC13" s="1" t="str">
        <f t="shared" si="0"/>
        <v>█</v>
      </c>
    </row>
    <row r="14" spans="2:29" x14ac:dyDescent="0.25">
      <c r="P14" s="1" t="str">
        <f t="shared" si="1"/>
        <v/>
      </c>
      <c r="Q14" s="1" t="str">
        <f t="shared" si="1"/>
        <v/>
      </c>
      <c r="R14" s="1" t="str">
        <f t="shared" si="1"/>
        <v/>
      </c>
      <c r="S14" s="1" t="str">
        <f t="shared" si="1"/>
        <v>█</v>
      </c>
      <c r="T14" s="1" t="str">
        <f t="shared" si="0"/>
        <v/>
      </c>
      <c r="U14" s="1" t="str">
        <f t="shared" si="0"/>
        <v>█</v>
      </c>
      <c r="V14" s="1" t="str">
        <f t="shared" si="0"/>
        <v/>
      </c>
      <c r="W14" s="1" t="str">
        <f t="shared" si="0"/>
        <v>█</v>
      </c>
      <c r="X14" s="1" t="str">
        <f t="shared" si="0"/>
        <v>█</v>
      </c>
      <c r="Y14" s="1" t="str">
        <f t="shared" si="0"/>
        <v/>
      </c>
      <c r="Z14" s="1" t="str">
        <f t="shared" si="0"/>
        <v>█</v>
      </c>
      <c r="AA14" s="1" t="str">
        <f t="shared" si="0"/>
        <v>█</v>
      </c>
      <c r="AB14" s="1" t="str">
        <f t="shared" si="0"/>
        <v/>
      </c>
      <c r="AC14" s="1" t="str">
        <f t="shared" si="0"/>
        <v>█</v>
      </c>
    </row>
    <row r="15" spans="2:29" x14ac:dyDescent="0.25">
      <c r="B15" s="1" t="s">
        <v>36</v>
      </c>
      <c r="C15" s="2">
        <v>0.54166666666666663</v>
      </c>
      <c r="D15" s="1" t="s">
        <v>27</v>
      </c>
      <c r="E15" s="1" t="s">
        <v>22</v>
      </c>
      <c r="F15" s="1" t="s">
        <v>2</v>
      </c>
      <c r="G15" s="1" t="s">
        <v>14</v>
      </c>
      <c r="H15" s="1" t="s">
        <v>15</v>
      </c>
      <c r="I15" s="3">
        <v>43329.541666666664</v>
      </c>
      <c r="P15" s="1" t="str">
        <f t="shared" si="1"/>
        <v/>
      </c>
      <c r="Q15" s="1" t="str">
        <f t="shared" si="1"/>
        <v/>
      </c>
      <c r="R15" s="1" t="str">
        <f t="shared" si="1"/>
        <v/>
      </c>
      <c r="S15" s="1" t="str">
        <f t="shared" si="1"/>
        <v>█</v>
      </c>
      <c r="T15" s="1" t="str">
        <f t="shared" si="0"/>
        <v/>
      </c>
      <c r="U15" s="1" t="str">
        <f t="shared" si="0"/>
        <v>█</v>
      </c>
      <c r="V15" s="1" t="str">
        <f t="shared" si="0"/>
        <v/>
      </c>
      <c r="W15" s="1" t="str">
        <f t="shared" si="0"/>
        <v>█</v>
      </c>
      <c r="X15" s="1" t="str">
        <f t="shared" si="0"/>
        <v>█</v>
      </c>
      <c r="Y15" s="1" t="str">
        <f t="shared" si="0"/>
        <v/>
      </c>
      <c r="Z15" s="1" t="str">
        <f t="shared" si="0"/>
        <v>█</v>
      </c>
      <c r="AA15" s="1" t="str">
        <f t="shared" si="0"/>
        <v>█</v>
      </c>
      <c r="AB15" s="1" t="str">
        <f t="shared" si="0"/>
        <v>█</v>
      </c>
      <c r="AC15" s="1" t="str">
        <f t="shared" si="0"/>
        <v/>
      </c>
    </row>
    <row r="16" spans="2:29" x14ac:dyDescent="0.25">
      <c r="B16" s="1" t="s">
        <v>36</v>
      </c>
      <c r="C16" s="2">
        <v>0.66666666666666663</v>
      </c>
      <c r="D16" s="1" t="s">
        <v>28</v>
      </c>
      <c r="E16" s="1" t="s">
        <v>22</v>
      </c>
      <c r="F16" s="1" t="s">
        <v>2</v>
      </c>
      <c r="G16" s="1" t="s">
        <v>29</v>
      </c>
      <c r="H16" s="1" t="s">
        <v>30</v>
      </c>
      <c r="I16" s="3">
        <v>43329.666666666664</v>
      </c>
      <c r="P16" s="1" t="str">
        <f t="shared" si="1"/>
        <v/>
      </c>
      <c r="Q16" s="1" t="str">
        <f t="shared" si="1"/>
        <v/>
      </c>
      <c r="R16" s="1" t="str">
        <f t="shared" si="1"/>
        <v/>
      </c>
      <c r="S16" s="1" t="str">
        <f t="shared" si="1"/>
        <v/>
      </c>
      <c r="T16" s="1" t="str">
        <f t="shared" si="0"/>
        <v/>
      </c>
      <c r="U16" s="1" t="str">
        <f t="shared" si="0"/>
        <v>█</v>
      </c>
      <c r="V16" s="1" t="str">
        <f t="shared" si="0"/>
        <v>█</v>
      </c>
      <c r="W16" s="1" t="str">
        <f t="shared" si="0"/>
        <v>█</v>
      </c>
      <c r="X16" s="1" t="str">
        <f t="shared" si="0"/>
        <v>█</v>
      </c>
      <c r="Y16" s="1" t="str">
        <f t="shared" si="0"/>
        <v>█</v>
      </c>
      <c r="Z16" s="1" t="str">
        <f t="shared" si="0"/>
        <v>█</v>
      </c>
      <c r="AA16" s="1" t="str">
        <f t="shared" si="0"/>
        <v>█</v>
      </c>
      <c r="AB16" s="1" t="str">
        <f t="shared" si="0"/>
        <v>█</v>
      </c>
      <c r="AC16" s="1" t="str">
        <f t="shared" si="0"/>
        <v>█</v>
      </c>
    </row>
    <row r="17" spans="2:29" x14ac:dyDescent="0.25">
      <c r="B17" s="1" t="s">
        <v>36</v>
      </c>
      <c r="C17" s="2">
        <v>0.79166666666666663</v>
      </c>
      <c r="D17" s="1" t="s">
        <v>31</v>
      </c>
      <c r="E17" s="1" t="s">
        <v>10</v>
      </c>
      <c r="F17" s="1" t="s">
        <v>2</v>
      </c>
      <c r="G17" s="1" t="s">
        <v>32</v>
      </c>
      <c r="H17" s="1" t="s">
        <v>4</v>
      </c>
      <c r="I17" s="3">
        <v>43329.791666666664</v>
      </c>
      <c r="J17" s="1">
        <v>1</v>
      </c>
      <c r="P17" s="1" t="str">
        <f t="shared" si="1"/>
        <v>█</v>
      </c>
      <c r="Q17" s="1" t="str">
        <f t="shared" si="1"/>
        <v>█</v>
      </c>
      <c r="R17" s="1" t="str">
        <f t="shared" si="1"/>
        <v>█</v>
      </c>
      <c r="S17" s="1" t="str">
        <f t="shared" si="1"/>
        <v>█</v>
      </c>
      <c r="T17" s="1" t="str">
        <f t="shared" si="0"/>
        <v>█</v>
      </c>
      <c r="U17" s="1" t="str">
        <f t="shared" si="0"/>
        <v/>
      </c>
      <c r="V17" s="1" t="str">
        <f t="shared" si="0"/>
        <v/>
      </c>
      <c r="W17" s="1" t="str">
        <f t="shared" si="0"/>
        <v/>
      </c>
      <c r="X17" s="1" t="str">
        <f t="shared" si="0"/>
        <v/>
      </c>
      <c r="Y17" s="1" t="str">
        <f t="shared" si="0"/>
        <v/>
      </c>
      <c r="Z17" s="1" t="str">
        <f t="shared" si="0"/>
        <v/>
      </c>
      <c r="AA17" s="1" t="str">
        <f t="shared" si="0"/>
        <v/>
      </c>
      <c r="AB17" s="1" t="str">
        <f t="shared" si="0"/>
        <v/>
      </c>
      <c r="AC17" s="1" t="str">
        <f t="shared" si="0"/>
        <v/>
      </c>
    </row>
    <row r="18" spans="2:29" x14ac:dyDescent="0.25">
      <c r="P18" s="1" t="str">
        <f t="shared" si="1"/>
        <v>█</v>
      </c>
      <c r="Q18" s="1" t="str">
        <f t="shared" si="1"/>
        <v>█</v>
      </c>
      <c r="R18" s="1" t="str">
        <f t="shared" si="1"/>
        <v>█</v>
      </c>
      <c r="S18" s="1" t="str">
        <f t="shared" si="1"/>
        <v>█</v>
      </c>
      <c r="T18" s="1" t="str">
        <f t="shared" si="1"/>
        <v>█</v>
      </c>
      <c r="U18" s="1" t="str">
        <f t="shared" si="1"/>
        <v/>
      </c>
      <c r="V18" s="1" t="str">
        <f t="shared" si="1"/>
        <v/>
      </c>
      <c r="W18" s="1" t="str">
        <f t="shared" si="1"/>
        <v/>
      </c>
      <c r="X18" s="1" t="str">
        <f t="shared" si="1"/>
        <v/>
      </c>
      <c r="Y18" s="1" t="str">
        <f t="shared" si="1"/>
        <v/>
      </c>
      <c r="Z18" s="1" t="str">
        <f t="shared" si="1"/>
        <v/>
      </c>
      <c r="AA18" s="1" t="str">
        <f t="shared" si="1"/>
        <v/>
      </c>
      <c r="AB18" s="1" t="str">
        <f t="shared" si="1"/>
        <v/>
      </c>
      <c r="AC18" s="1" t="str">
        <f t="shared" si="1"/>
        <v>█</v>
      </c>
    </row>
    <row r="19" spans="2:29" x14ac:dyDescent="0.25">
      <c r="P19" s="1" t="str">
        <f t="shared" si="1"/>
        <v>█</v>
      </c>
      <c r="Q19" s="1" t="str">
        <f t="shared" si="1"/>
        <v>█</v>
      </c>
      <c r="R19" s="1" t="str">
        <f t="shared" si="1"/>
        <v>█</v>
      </c>
      <c r="S19" s="1" t="str">
        <f t="shared" si="1"/>
        <v/>
      </c>
      <c r="T19" s="1" t="str">
        <f t="shared" si="1"/>
        <v>█</v>
      </c>
      <c r="U19" s="1" t="str">
        <f t="shared" si="1"/>
        <v/>
      </c>
      <c r="V19" s="1" t="str">
        <f t="shared" si="1"/>
        <v/>
      </c>
      <c r="W19" s="1" t="str">
        <f t="shared" si="1"/>
        <v>█</v>
      </c>
      <c r="X19" s="1" t="str">
        <f t="shared" si="1"/>
        <v>█</v>
      </c>
      <c r="Y19" s="1" t="str">
        <f t="shared" si="1"/>
        <v/>
      </c>
      <c r="Z19" s="1" t="str">
        <f t="shared" si="1"/>
        <v/>
      </c>
      <c r="AA19" s="1" t="str">
        <f t="shared" si="1"/>
        <v/>
      </c>
      <c r="AB19" s="1" t="str">
        <f t="shared" si="1"/>
        <v>█</v>
      </c>
      <c r="AC19" s="1" t="str">
        <f t="shared" si="1"/>
        <v/>
      </c>
    </row>
    <row r="20" spans="2:29" x14ac:dyDescent="0.25">
      <c r="P20" s="1" t="str">
        <f t="shared" si="1"/>
        <v/>
      </c>
      <c r="Q20" s="1" t="str">
        <f t="shared" si="1"/>
        <v>█</v>
      </c>
      <c r="R20" s="1" t="str">
        <f t="shared" si="1"/>
        <v/>
      </c>
      <c r="S20" s="1" t="str">
        <f t="shared" si="1"/>
        <v/>
      </c>
      <c r="T20" s="1" t="str">
        <f t="shared" si="1"/>
        <v>█</v>
      </c>
      <c r="U20" s="1" t="str">
        <f t="shared" si="1"/>
        <v/>
      </c>
      <c r="V20" s="1" t="str">
        <f t="shared" si="1"/>
        <v>█</v>
      </c>
      <c r="W20" s="1" t="str">
        <f t="shared" si="1"/>
        <v/>
      </c>
      <c r="X20" s="1" t="str">
        <f t="shared" si="1"/>
        <v/>
      </c>
      <c r="Y20" s="1" t="str">
        <f t="shared" si="1"/>
        <v>█</v>
      </c>
      <c r="Z20" s="1" t="str">
        <f t="shared" si="1"/>
        <v/>
      </c>
      <c r="AA20" s="1" t="str">
        <f t="shared" si="1"/>
        <v/>
      </c>
      <c r="AB20" s="1" t="str">
        <f t="shared" si="1"/>
        <v/>
      </c>
      <c r="AC20" s="1" t="str">
        <f t="shared" si="1"/>
        <v>█</v>
      </c>
    </row>
    <row r="21" spans="2:29" x14ac:dyDescent="0.25">
      <c r="P21" s="1" t="str">
        <f t="shared" si="1"/>
        <v>█</v>
      </c>
      <c r="Q21" s="1" t="str">
        <f t="shared" si="1"/>
        <v/>
      </c>
      <c r="R21" s="1" t="str">
        <f t="shared" si="1"/>
        <v>█</v>
      </c>
      <c r="S21" s="1" t="str">
        <f t="shared" si="1"/>
        <v/>
      </c>
      <c r="T21" s="1" t="str">
        <f t="shared" si="1"/>
        <v>█</v>
      </c>
      <c r="U21" s="1" t="str">
        <f t="shared" si="1"/>
        <v/>
      </c>
      <c r="V21" s="1" t="str">
        <f t="shared" si="1"/>
        <v>█</v>
      </c>
      <c r="W21" s="1" t="str">
        <f t="shared" si="1"/>
        <v>█</v>
      </c>
      <c r="X21" s="1" t="str">
        <f t="shared" si="1"/>
        <v>█</v>
      </c>
      <c r="Y21" s="1" t="str">
        <f t="shared" si="1"/>
        <v>█</v>
      </c>
      <c r="Z21" s="1" t="str">
        <f t="shared" si="1"/>
        <v/>
      </c>
      <c r="AA21" s="1" t="str">
        <f t="shared" si="1"/>
        <v/>
      </c>
      <c r="AB21" s="1" t="str">
        <f t="shared" si="1"/>
        <v>█</v>
      </c>
      <c r="AC21" s="1" t="str">
        <f t="shared" si="1"/>
        <v/>
      </c>
    </row>
    <row r="22" spans="2:29" x14ac:dyDescent="0.25">
      <c r="P22" s="1" t="str">
        <f t="shared" si="1"/>
        <v>█</v>
      </c>
      <c r="Q22" s="1" t="str">
        <f t="shared" si="1"/>
        <v>█</v>
      </c>
      <c r="R22" s="1" t="str">
        <f t="shared" si="1"/>
        <v>█</v>
      </c>
      <c r="S22" s="1" t="str">
        <f t="shared" si="1"/>
        <v/>
      </c>
      <c r="T22" s="1" t="str">
        <f t="shared" si="1"/>
        <v>█</v>
      </c>
      <c r="U22" s="1" t="str">
        <f t="shared" si="1"/>
        <v/>
      </c>
      <c r="V22" s="1" t="str">
        <f t="shared" si="1"/>
        <v>█</v>
      </c>
      <c r="W22" s="1" t="str">
        <f t="shared" si="1"/>
        <v/>
      </c>
      <c r="X22" s="1" t="str">
        <f t="shared" si="1"/>
        <v/>
      </c>
      <c r="Y22" s="1" t="str">
        <f t="shared" si="1"/>
        <v>█</v>
      </c>
      <c r="Z22" s="1" t="str">
        <f t="shared" si="1"/>
        <v/>
      </c>
      <c r="AA22" s="1" t="str">
        <f t="shared" si="1"/>
        <v/>
      </c>
      <c r="AB22" s="1" t="str">
        <f t="shared" si="1"/>
        <v>█</v>
      </c>
      <c r="AC22" s="1" t="str">
        <f t="shared" si="1"/>
        <v/>
      </c>
    </row>
    <row r="23" spans="2:29" x14ac:dyDescent="0.25">
      <c r="P23" s="1" t="str">
        <f t="shared" si="1"/>
        <v>█</v>
      </c>
      <c r="Q23" s="1" t="str">
        <f t="shared" si="1"/>
        <v>█</v>
      </c>
      <c r="R23" s="1" t="str">
        <f t="shared" si="1"/>
        <v>█</v>
      </c>
      <c r="S23" s="1" t="str">
        <f t="shared" si="1"/>
        <v/>
      </c>
      <c r="T23" s="1" t="str">
        <f t="shared" si="1"/>
        <v>█</v>
      </c>
      <c r="U23" s="1" t="str">
        <f t="shared" si="1"/>
        <v/>
      </c>
      <c r="V23" s="1" t="str">
        <f t="shared" si="1"/>
        <v>█</v>
      </c>
      <c r="W23" s="1" t="str">
        <f t="shared" si="1"/>
        <v/>
      </c>
      <c r="X23" s="1" t="str">
        <f t="shared" si="1"/>
        <v/>
      </c>
      <c r="Y23" s="1" t="str">
        <f t="shared" si="1"/>
        <v>█</v>
      </c>
      <c r="Z23" s="1" t="str">
        <f t="shared" si="1"/>
        <v/>
      </c>
      <c r="AA23" s="1" t="str">
        <f t="shared" si="1"/>
        <v/>
      </c>
      <c r="AB23" s="1" t="str">
        <f t="shared" si="1"/>
        <v/>
      </c>
      <c r="AC23" s="1" t="str">
        <f t="shared" si="1"/>
        <v>█</v>
      </c>
    </row>
    <row r="24" spans="2:29" x14ac:dyDescent="0.25">
      <c r="P24" s="1" t="str">
        <f t="shared" si="1"/>
        <v>█</v>
      </c>
      <c r="Q24" s="1" t="str">
        <f t="shared" si="1"/>
        <v>█</v>
      </c>
      <c r="R24" s="1" t="str">
        <f t="shared" si="1"/>
        <v>█</v>
      </c>
      <c r="S24" s="1" t="str">
        <f t="shared" si="1"/>
        <v>█</v>
      </c>
      <c r="T24" s="1" t="str">
        <f t="shared" si="1"/>
        <v>█</v>
      </c>
      <c r="U24" s="1" t="str">
        <f t="shared" si="1"/>
        <v/>
      </c>
      <c r="V24" s="1" t="str">
        <f t="shared" si="1"/>
        <v/>
      </c>
      <c r="W24" s="1" t="str">
        <f t="shared" si="1"/>
        <v/>
      </c>
      <c r="X24" s="1" t="str">
        <f t="shared" si="1"/>
        <v/>
      </c>
      <c r="Y24" s="1" t="str">
        <f t="shared" si="1"/>
        <v/>
      </c>
      <c r="Z24" s="1" t="str">
        <f t="shared" si="1"/>
        <v/>
      </c>
      <c r="AA24" s="1" t="str">
        <f t="shared" si="1"/>
        <v/>
      </c>
      <c r="AB24" s="1" t="str">
        <f t="shared" si="1"/>
        <v/>
      </c>
      <c r="AC24" s="1" t="str">
        <f t="shared" si="1"/>
        <v/>
      </c>
    </row>
    <row r="25" spans="2:29" x14ac:dyDescent="0.25">
      <c r="P25" s="1" t="str">
        <f t="shared" si="1"/>
        <v/>
      </c>
      <c r="Q25" s="1" t="str">
        <f t="shared" si="1"/>
        <v/>
      </c>
      <c r="R25" s="1" t="str">
        <f t="shared" si="1"/>
        <v/>
      </c>
      <c r="S25" s="1" t="str">
        <f t="shared" si="1"/>
        <v/>
      </c>
      <c r="T25" s="1" t="str">
        <f t="shared" si="1"/>
        <v/>
      </c>
      <c r="U25" s="1" t="str">
        <f t="shared" si="1"/>
        <v>█</v>
      </c>
      <c r="V25" s="1" t="str">
        <f t="shared" si="1"/>
        <v>█</v>
      </c>
      <c r="W25" s="1" t="str">
        <f t="shared" si="1"/>
        <v>█</v>
      </c>
      <c r="X25" s="1" t="str">
        <f t="shared" si="1"/>
        <v>█</v>
      </c>
      <c r="Y25" s="1" t="str">
        <f t="shared" si="1"/>
        <v>█</v>
      </c>
      <c r="Z25" s="1" t="str">
        <f t="shared" si="1"/>
        <v>█</v>
      </c>
      <c r="AA25" s="1" t="str">
        <f t="shared" si="1"/>
        <v>█</v>
      </c>
      <c r="AB25" s="1" t="str">
        <f t="shared" si="1"/>
        <v>█</v>
      </c>
      <c r="AC25" s="1" t="str">
        <f t="shared" si="1"/>
        <v>█</v>
      </c>
    </row>
    <row r="26" spans="2:29" x14ac:dyDescent="0.25">
      <c r="P26" s="1" t="str">
        <f t="shared" si="1"/>
        <v/>
      </c>
      <c r="Q26" s="1" t="str">
        <f t="shared" si="1"/>
        <v/>
      </c>
      <c r="R26" s="1" t="str">
        <f t="shared" si="1"/>
        <v/>
      </c>
      <c r="S26" s="1" t="str">
        <f t="shared" si="1"/>
        <v/>
      </c>
      <c r="T26" s="1" t="str">
        <f t="shared" si="1"/>
        <v/>
      </c>
      <c r="U26" s="1" t="str">
        <f t="shared" si="1"/>
        <v>█</v>
      </c>
      <c r="V26" s="1" t="str">
        <f t="shared" si="1"/>
        <v>█</v>
      </c>
      <c r="W26" s="1" t="str">
        <f t="shared" si="1"/>
        <v>█</v>
      </c>
      <c r="X26" s="1" t="str">
        <f t="shared" si="1"/>
        <v>█</v>
      </c>
      <c r="Y26" s="1" t="str">
        <f t="shared" si="1"/>
        <v>█</v>
      </c>
      <c r="Z26" s="1" t="str">
        <f t="shared" si="1"/>
        <v>█</v>
      </c>
      <c r="AA26" s="1" t="str">
        <f t="shared" si="1"/>
        <v>█</v>
      </c>
      <c r="AB26" s="1" t="str">
        <f t="shared" si="1"/>
        <v>█</v>
      </c>
      <c r="AC26" s="1" t="str">
        <f t="shared" si="1"/>
        <v/>
      </c>
    </row>
    <row r="27" spans="2:29" x14ac:dyDescent="0.25">
      <c r="P27" s="1" t="str">
        <f t="shared" si="1"/>
        <v/>
      </c>
      <c r="Q27" s="1" t="str">
        <f t="shared" si="1"/>
        <v/>
      </c>
      <c r="R27" s="1" t="str">
        <f t="shared" si="1"/>
        <v/>
      </c>
      <c r="S27" s="1" t="str">
        <f t="shared" si="1"/>
        <v>█</v>
      </c>
      <c r="T27" s="1" t="str">
        <f t="shared" si="1"/>
        <v/>
      </c>
      <c r="U27" s="1" t="str">
        <f t="shared" si="1"/>
        <v>█</v>
      </c>
      <c r="V27" s="1" t="str">
        <f t="shared" si="1"/>
        <v>█</v>
      </c>
      <c r="W27" s="1" t="str">
        <f t="shared" si="1"/>
        <v/>
      </c>
      <c r="X27" s="1" t="str">
        <f t="shared" si="1"/>
        <v/>
      </c>
      <c r="Y27" s="1" t="str">
        <f t="shared" si="1"/>
        <v>█</v>
      </c>
      <c r="Z27" s="1" t="str">
        <f t="shared" si="1"/>
        <v>█</v>
      </c>
      <c r="AA27" s="1" t="str">
        <f t="shared" si="1"/>
        <v>█</v>
      </c>
      <c r="AB27" s="1" t="str">
        <f t="shared" si="1"/>
        <v/>
      </c>
      <c r="AC27" s="1" t="str">
        <f t="shared" si="1"/>
        <v>█</v>
      </c>
    </row>
    <row r="28" spans="2:29" x14ac:dyDescent="0.25">
      <c r="P28" s="1" t="str">
        <f t="shared" si="1"/>
        <v>█</v>
      </c>
      <c r="Q28" s="1" t="str">
        <f t="shared" si="1"/>
        <v/>
      </c>
      <c r="R28" s="1" t="str">
        <f t="shared" si="1"/>
        <v>█</v>
      </c>
      <c r="S28" s="1" t="str">
        <f t="shared" si="1"/>
        <v>█</v>
      </c>
      <c r="T28" s="1" t="str">
        <f t="shared" si="1"/>
        <v/>
      </c>
      <c r="U28" s="1" t="str">
        <f t="shared" si="1"/>
        <v>█</v>
      </c>
      <c r="V28" s="1" t="str">
        <f t="shared" si="1"/>
        <v/>
      </c>
      <c r="W28" s="1" t="str">
        <f t="shared" si="1"/>
        <v>█</v>
      </c>
      <c r="X28" s="1" t="str">
        <f t="shared" si="1"/>
        <v>█</v>
      </c>
      <c r="Y28" s="1" t="str">
        <f t="shared" si="1"/>
        <v/>
      </c>
      <c r="Z28" s="1" t="str">
        <f t="shared" si="1"/>
        <v>█</v>
      </c>
      <c r="AA28" s="1" t="str">
        <f t="shared" si="1"/>
        <v>█</v>
      </c>
      <c r="AB28" s="1" t="str">
        <f t="shared" si="1"/>
        <v>█</v>
      </c>
      <c r="AC28" s="1" t="str">
        <f t="shared" si="1"/>
        <v/>
      </c>
    </row>
    <row r="29" spans="2:29" x14ac:dyDescent="0.25">
      <c r="P29" s="1" t="str">
        <f t="shared" si="1"/>
        <v/>
      </c>
      <c r="Q29" s="1" t="str">
        <f t="shared" si="1"/>
        <v>█</v>
      </c>
      <c r="R29" s="1" t="str">
        <f t="shared" si="1"/>
        <v/>
      </c>
      <c r="S29" s="1" t="str">
        <f t="shared" si="1"/>
        <v>█</v>
      </c>
      <c r="T29" s="1" t="str">
        <f t="shared" si="1"/>
        <v/>
      </c>
      <c r="U29" s="1" t="str">
        <f t="shared" si="1"/>
        <v>█</v>
      </c>
      <c r="V29" s="1" t="str">
        <f t="shared" si="1"/>
        <v/>
      </c>
      <c r="W29" s="1" t="str">
        <f t="shared" si="1"/>
        <v/>
      </c>
      <c r="X29" s="1" t="str">
        <f t="shared" si="1"/>
        <v/>
      </c>
      <c r="Y29" s="1" t="str">
        <f t="shared" si="1"/>
        <v/>
      </c>
      <c r="Z29" s="1" t="str">
        <f t="shared" si="1"/>
        <v>█</v>
      </c>
      <c r="AA29" s="1" t="str">
        <f t="shared" si="1"/>
        <v>█</v>
      </c>
      <c r="AB29" s="1" t="str">
        <f t="shared" si="1"/>
        <v/>
      </c>
      <c r="AC29" s="1" t="str">
        <f t="shared" si="1"/>
        <v>█</v>
      </c>
    </row>
    <row r="30" spans="2:29" x14ac:dyDescent="0.25">
      <c r="T30" s="1" t="str">
        <f t="shared" ref="T30:AC41" si="2">IF(MID((CONCATENATE(REPT("0",8)&amp;HEX2BIN("1e",8)&amp;HEX2BIN("28",8)&amp;HEX2BIN("28",8)&amp;HEX2BIN("1e",8)&amp;REPT("0",16)&amp;HEX2BIN("2c",8)&amp;HEX2BIN("52",8)&amp;HEX2BIN("2a",8)&amp;HEX2BIN("4",8)&amp;HEX2BIN("a",8)&amp;REPT("0",16)&amp;HEX2BIN("3e",8)&amp;HEX2BIN("10",8)&amp;HEX2BIN("8",8)&amp;HEX2BIN("10",8)&amp;HEX2BIN("3e",8)&amp;REPT("0",8))),(8*(IF(MOD(COLUMN(),20)=0,20,MOD(COLUMN(),20)))-8)+IF(MOD(ROW(),8)=0,8,MOD(ROW(),8)),1)="0",IF(MOD(ROUNDUP(ROW()/8,0)+ROUNDUP(COLUMN()/20,0),2)=1,"","█"),IF(MOD(ROUNDUP(ROW()/8,0)+ROUNDUP(COLUMN()/20,0),2)=1,"█",""))</f>
        <v/>
      </c>
      <c r="U30" s="1" t="str">
        <f t="shared" si="2"/>
        <v>█</v>
      </c>
      <c r="V30" s="1" t="str">
        <f t="shared" si="2"/>
        <v/>
      </c>
      <c r="W30" s="1" t="str">
        <f t="shared" si="2"/>
        <v>█</v>
      </c>
      <c r="X30" s="1" t="str">
        <f t="shared" si="2"/>
        <v>█</v>
      </c>
      <c r="Y30" s="1" t="str">
        <f t="shared" si="2"/>
        <v/>
      </c>
      <c r="Z30" s="1" t="str">
        <f t="shared" si="2"/>
        <v>█</v>
      </c>
      <c r="AA30" s="1" t="str">
        <f t="shared" si="2"/>
        <v>█</v>
      </c>
      <c r="AB30" s="1" t="str">
        <f t="shared" si="2"/>
        <v/>
      </c>
      <c r="AC30" s="1" t="str">
        <f t="shared" si="2"/>
        <v>█</v>
      </c>
    </row>
    <row r="31" spans="2:29" x14ac:dyDescent="0.25">
      <c r="T31" s="1" t="str">
        <f t="shared" si="2"/>
        <v/>
      </c>
      <c r="U31" s="1" t="str">
        <f t="shared" si="2"/>
        <v>█</v>
      </c>
      <c r="V31" s="1" t="str">
        <f t="shared" si="2"/>
        <v/>
      </c>
      <c r="W31" s="1" t="str">
        <f t="shared" si="2"/>
        <v>█</v>
      </c>
      <c r="X31" s="1" t="str">
        <f t="shared" si="2"/>
        <v>█</v>
      </c>
      <c r="Y31" s="1" t="str">
        <f t="shared" si="2"/>
        <v/>
      </c>
      <c r="Z31" s="1" t="str">
        <f t="shared" si="2"/>
        <v>█</v>
      </c>
      <c r="AA31" s="1" t="str">
        <f t="shared" si="2"/>
        <v>█</v>
      </c>
      <c r="AB31" s="1" t="str">
        <f t="shared" si="2"/>
        <v>█</v>
      </c>
      <c r="AC31" s="1" t="str">
        <f t="shared" si="2"/>
        <v/>
      </c>
    </row>
    <row r="32" spans="2:29" x14ac:dyDescent="0.25">
      <c r="T32" s="1" t="str">
        <f t="shared" si="2"/>
        <v/>
      </c>
      <c r="U32" s="1" t="str">
        <f t="shared" si="2"/>
        <v>█</v>
      </c>
      <c r="V32" s="1" t="str">
        <f t="shared" si="2"/>
        <v>█</v>
      </c>
      <c r="W32" s="1" t="str">
        <f t="shared" si="2"/>
        <v>█</v>
      </c>
      <c r="X32" s="1" t="str">
        <f t="shared" si="2"/>
        <v>█</v>
      </c>
      <c r="Y32" s="1" t="str">
        <f t="shared" si="2"/>
        <v>█</v>
      </c>
      <c r="Z32" s="1" t="str">
        <f t="shared" si="2"/>
        <v>█</v>
      </c>
      <c r="AA32" s="1" t="str">
        <f t="shared" si="2"/>
        <v>█</v>
      </c>
      <c r="AB32" s="1" t="str">
        <f t="shared" si="2"/>
        <v>█</v>
      </c>
      <c r="AC32" s="1" t="str">
        <f t="shared" si="2"/>
        <v>█</v>
      </c>
    </row>
    <row r="33" spans="20:29" x14ac:dyDescent="0.25">
      <c r="T33" s="1" t="str">
        <f t="shared" si="2"/>
        <v>█</v>
      </c>
      <c r="U33" s="1" t="str">
        <f t="shared" si="2"/>
        <v/>
      </c>
      <c r="V33" s="1" t="str">
        <f t="shared" si="2"/>
        <v/>
      </c>
      <c r="W33" s="1" t="str">
        <f t="shared" si="2"/>
        <v/>
      </c>
      <c r="X33" s="1" t="str">
        <f t="shared" si="2"/>
        <v/>
      </c>
      <c r="Y33" s="1" t="str">
        <f t="shared" si="2"/>
        <v/>
      </c>
      <c r="Z33" s="1" t="str">
        <f t="shared" si="2"/>
        <v/>
      </c>
      <c r="AA33" s="1" t="str">
        <f t="shared" si="2"/>
        <v/>
      </c>
      <c r="AB33" s="1" t="str">
        <f t="shared" si="2"/>
        <v/>
      </c>
      <c r="AC33" s="1" t="str">
        <f t="shared" si="2"/>
        <v/>
      </c>
    </row>
    <row r="34" spans="20:29" x14ac:dyDescent="0.25">
      <c r="T34" s="1" t="str">
        <f t="shared" si="2"/>
        <v>█</v>
      </c>
      <c r="U34" s="1" t="str">
        <f t="shared" si="2"/>
        <v/>
      </c>
      <c r="V34" s="1" t="str">
        <f t="shared" si="2"/>
        <v/>
      </c>
      <c r="W34" s="1" t="str">
        <f t="shared" si="2"/>
        <v/>
      </c>
      <c r="X34" s="1" t="str">
        <f t="shared" si="2"/>
        <v/>
      </c>
      <c r="Y34" s="1" t="str">
        <f t="shared" si="2"/>
        <v/>
      </c>
      <c r="Z34" s="1" t="str">
        <f t="shared" si="2"/>
        <v/>
      </c>
      <c r="AA34" s="1" t="str">
        <f t="shared" si="2"/>
        <v/>
      </c>
      <c r="AB34" s="1" t="str">
        <f t="shared" si="2"/>
        <v/>
      </c>
      <c r="AC34" s="1" t="str">
        <f t="shared" si="2"/>
        <v>█</v>
      </c>
    </row>
    <row r="35" spans="20:29" x14ac:dyDescent="0.25">
      <c r="T35" s="1" t="str">
        <f t="shared" si="2"/>
        <v>█</v>
      </c>
      <c r="U35" s="1" t="str">
        <f t="shared" si="2"/>
        <v/>
      </c>
      <c r="V35" s="1" t="str">
        <f t="shared" si="2"/>
        <v/>
      </c>
      <c r="W35" s="1" t="str">
        <f t="shared" si="2"/>
        <v>█</v>
      </c>
      <c r="X35" s="1" t="str">
        <f t="shared" si="2"/>
        <v>█</v>
      </c>
      <c r="Y35" s="1" t="str">
        <f t="shared" si="2"/>
        <v/>
      </c>
      <c r="Z35" s="1" t="str">
        <f t="shared" si="2"/>
        <v/>
      </c>
      <c r="AA35" s="1" t="str">
        <f t="shared" si="2"/>
        <v/>
      </c>
      <c r="AB35" s="1" t="str">
        <f t="shared" si="2"/>
        <v>█</v>
      </c>
      <c r="AC35" s="1" t="str">
        <f t="shared" si="2"/>
        <v/>
      </c>
    </row>
    <row r="36" spans="20:29" x14ac:dyDescent="0.25">
      <c r="T36" s="1" t="str">
        <f t="shared" si="2"/>
        <v>█</v>
      </c>
      <c r="U36" s="1" t="str">
        <f t="shared" si="2"/>
        <v/>
      </c>
      <c r="V36" s="1" t="str">
        <f t="shared" si="2"/>
        <v>█</v>
      </c>
      <c r="W36" s="1" t="str">
        <f t="shared" si="2"/>
        <v/>
      </c>
      <c r="X36" s="1" t="str">
        <f t="shared" si="2"/>
        <v/>
      </c>
      <c r="Y36" s="1" t="str">
        <f t="shared" si="2"/>
        <v>█</v>
      </c>
      <c r="Z36" s="1" t="str">
        <f t="shared" si="2"/>
        <v/>
      </c>
      <c r="AA36" s="1" t="str">
        <f t="shared" si="2"/>
        <v/>
      </c>
      <c r="AB36" s="1" t="str">
        <f t="shared" si="2"/>
        <v/>
      </c>
      <c r="AC36" s="1" t="str">
        <f t="shared" si="2"/>
        <v>█</v>
      </c>
    </row>
    <row r="37" spans="20:29" x14ac:dyDescent="0.25">
      <c r="T37" s="1" t="str">
        <f t="shared" si="2"/>
        <v>█</v>
      </c>
      <c r="U37" s="1" t="str">
        <f t="shared" si="2"/>
        <v/>
      </c>
      <c r="V37" s="1" t="str">
        <f t="shared" si="2"/>
        <v>█</v>
      </c>
      <c r="W37" s="1" t="str">
        <f t="shared" si="2"/>
        <v>█</v>
      </c>
      <c r="X37" s="1" t="str">
        <f t="shared" si="2"/>
        <v>█</v>
      </c>
      <c r="Y37" s="1" t="str">
        <f t="shared" si="2"/>
        <v>█</v>
      </c>
      <c r="Z37" s="1" t="str">
        <f t="shared" si="2"/>
        <v/>
      </c>
      <c r="AA37" s="1" t="str">
        <f t="shared" si="2"/>
        <v/>
      </c>
      <c r="AB37" s="1" t="str">
        <f t="shared" si="2"/>
        <v>█</v>
      </c>
      <c r="AC37" s="1" t="str">
        <f t="shared" si="2"/>
        <v/>
      </c>
    </row>
    <row r="38" spans="20:29" x14ac:dyDescent="0.25">
      <c r="T38" s="1" t="str">
        <f t="shared" si="2"/>
        <v>█</v>
      </c>
      <c r="U38" s="1" t="str">
        <f t="shared" si="2"/>
        <v/>
      </c>
      <c r="V38" s="1" t="str">
        <f t="shared" si="2"/>
        <v>█</v>
      </c>
      <c r="W38" s="1" t="str">
        <f t="shared" si="2"/>
        <v/>
      </c>
      <c r="X38" s="1" t="str">
        <f t="shared" si="2"/>
        <v/>
      </c>
      <c r="Y38" s="1" t="str">
        <f t="shared" si="2"/>
        <v>█</v>
      </c>
      <c r="Z38" s="1" t="str">
        <f t="shared" si="2"/>
        <v/>
      </c>
      <c r="AA38" s="1" t="str">
        <f t="shared" si="2"/>
        <v/>
      </c>
      <c r="AB38" s="1" t="str">
        <f t="shared" si="2"/>
        <v>█</v>
      </c>
      <c r="AC38" s="1" t="str">
        <f t="shared" si="2"/>
        <v/>
      </c>
    </row>
    <row r="39" spans="20:29" x14ac:dyDescent="0.25">
      <c r="T39" s="1" t="str">
        <f t="shared" si="2"/>
        <v>█</v>
      </c>
      <c r="U39" s="1" t="str">
        <f t="shared" si="2"/>
        <v/>
      </c>
      <c r="V39" s="1" t="str">
        <f t="shared" si="2"/>
        <v>█</v>
      </c>
      <c r="W39" s="1" t="str">
        <f t="shared" si="2"/>
        <v/>
      </c>
      <c r="X39" s="1" t="str">
        <f t="shared" si="2"/>
        <v/>
      </c>
      <c r="Y39" s="1" t="str">
        <f t="shared" si="2"/>
        <v>█</v>
      </c>
      <c r="Z39" s="1" t="str">
        <f t="shared" si="2"/>
        <v/>
      </c>
      <c r="AA39" s="1" t="str">
        <f t="shared" si="2"/>
        <v/>
      </c>
      <c r="AB39" s="1" t="str">
        <f t="shared" si="2"/>
        <v/>
      </c>
      <c r="AC39" s="1" t="str">
        <f t="shared" si="2"/>
        <v>█</v>
      </c>
    </row>
    <row r="40" spans="20:29" x14ac:dyDescent="0.25">
      <c r="T40" s="1" t="str">
        <f t="shared" si="2"/>
        <v>█</v>
      </c>
      <c r="U40" s="1" t="str">
        <f t="shared" si="2"/>
        <v/>
      </c>
      <c r="V40" s="1" t="str">
        <f t="shared" si="2"/>
        <v/>
      </c>
      <c r="W40" s="1" t="str">
        <f t="shared" si="2"/>
        <v/>
      </c>
      <c r="X40" s="1" t="str">
        <f t="shared" si="2"/>
        <v/>
      </c>
      <c r="Y40" s="1" t="str">
        <f t="shared" si="2"/>
        <v/>
      </c>
      <c r="Z40" s="1" t="str">
        <f t="shared" si="2"/>
        <v/>
      </c>
      <c r="AA40" s="1" t="str">
        <f t="shared" si="2"/>
        <v/>
      </c>
      <c r="AB40" s="1" t="str">
        <f t="shared" si="2"/>
        <v/>
      </c>
      <c r="AC40" s="1" t="str">
        <f t="shared" si="2"/>
        <v/>
      </c>
    </row>
    <row r="41" spans="20:29" x14ac:dyDescent="0.25">
      <c r="T41" s="1" t="str">
        <f t="shared" si="2"/>
        <v/>
      </c>
      <c r="U41" s="1" t="str">
        <f t="shared" si="2"/>
        <v>█</v>
      </c>
      <c r="V41" s="1" t="str">
        <f t="shared" si="2"/>
        <v>█</v>
      </c>
      <c r="W41" s="1" t="str">
        <f t="shared" si="2"/>
        <v>█</v>
      </c>
      <c r="X41" s="1" t="str">
        <f t="shared" si="2"/>
        <v>█</v>
      </c>
      <c r="Y41" s="1" t="str">
        <f t="shared" si="2"/>
        <v>█</v>
      </c>
      <c r="Z41" s="1" t="str">
        <f t="shared" si="2"/>
        <v>█</v>
      </c>
      <c r="AA41" s="1" t="str">
        <f t="shared" si="2"/>
        <v>█</v>
      </c>
      <c r="AB41" s="1" t="str">
        <f t="shared" si="2"/>
        <v>█</v>
      </c>
      <c r="AC41" s="1" t="str">
        <f t="shared" si="2"/>
        <v>█</v>
      </c>
    </row>
  </sheetData>
  <sheetProtection sheet="1" formatCells="0" formatColumns="0" formatRows="0" insertColumns="0" insertRows="0" insertHyperlinks="0" deleteColumns="0" deleteRows="0" sort="0" autoFilter="0" pivotTables="0"/>
  <customSheetViews>
    <customSheetView guid="{60251D44-998B-425E-BE6C-7231703F4025}" showGridLines="0" showRowCol="0" hiddenRows="1" topLeftCell="A2">
      <selection activeCell="G7" sqref="G7"/>
      <pageMargins left="0.7" right="0.7" top="0.75" bottom="0.75" header="0.3" footer="0.3"/>
      <pageSetup paperSize="9" orientation="portrait" r:id="rId1"/>
    </customSheetView>
  </customSheetViews>
  <conditionalFormatting sqref="B1:J1048576">
    <cfRule type="expression" dxfId="19" priority="1">
      <formula>$J1=2</formula>
    </cfRule>
    <cfRule type="expression" dxfId="18" priority="2">
      <formula>$J1=1</formula>
    </cfRule>
    <cfRule type="expression" dxfId="17" priority="3">
      <formula>($J1&lt;&gt;"")*($J1=0)</formula>
    </cfRule>
    <cfRule type="expression" dxfId="16" priority="4">
      <formula>OR($E1="Ryan",$H1="Ryan")</formula>
    </cfRule>
    <cfRule type="expression" dxfId="15" priority="5">
      <formula>CELL("row")=ROW()</formula>
    </cfRule>
    <cfRule type="expression" dxfId="14" priority="12">
      <formula>IF(NOT(ISBLANK($B1)),MOD(ROW($B2),2)=0)</formula>
    </cfRule>
  </conditionalFormatting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9933FF"/>
  </sheetPr>
  <dimension ref="A1:H19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8" sqref="C18"/>
    </sheetView>
  </sheetViews>
  <sheetFormatPr defaultRowHeight="15" x14ac:dyDescent="0.25"/>
  <cols>
    <col min="1" max="1" width="4" style="447" bestFit="1" customWidth="1"/>
    <col min="2" max="2" width="80.140625" style="447" bestFit="1" customWidth="1"/>
    <col min="3" max="3" width="28.5703125" style="447" bestFit="1" customWidth="1"/>
    <col min="4" max="4" width="67.140625" style="447" bestFit="1" customWidth="1"/>
    <col min="5" max="5" width="21.85546875" style="447" bestFit="1" customWidth="1"/>
    <col min="6" max="6" width="9.140625" style="447"/>
    <col min="7" max="7" width="9.5703125" style="447" customWidth="1"/>
    <col min="8" max="8" width="11" style="447" customWidth="1"/>
    <col min="9" max="16384" width="9.140625" style="447"/>
  </cols>
  <sheetData>
    <row r="1" spans="1:8" x14ac:dyDescent="0.25">
      <c r="B1" s="279" t="s">
        <v>1044</v>
      </c>
      <c r="C1" s="447" t="s">
        <v>1066</v>
      </c>
    </row>
    <row r="2" spans="1:8" ht="15.75" x14ac:dyDescent="0.25">
      <c r="B2" s="449" t="s">
        <v>1190</v>
      </c>
      <c r="C2" s="448" t="s">
        <v>285</v>
      </c>
      <c r="D2" s="448" t="s">
        <v>1063</v>
      </c>
      <c r="E2" s="448" t="s">
        <v>1192</v>
      </c>
      <c r="F2" s="448" t="s">
        <v>1064</v>
      </c>
      <c r="G2" s="448" t="s">
        <v>1065</v>
      </c>
      <c r="H2" s="447" t="s">
        <v>1191</v>
      </c>
    </row>
    <row r="3" spans="1:8" x14ac:dyDescent="0.25">
      <c r="A3" s="450"/>
      <c r="B3" s="451" t="s">
        <v>883</v>
      </c>
      <c r="C3" s="448"/>
      <c r="D3" s="448"/>
      <c r="E3" s="448"/>
      <c r="F3" s="448"/>
      <c r="G3" s="448"/>
      <c r="H3" s="448"/>
    </row>
    <row r="4" spans="1:8" x14ac:dyDescent="0.25">
      <c r="C4" s="448"/>
    </row>
    <row r="5" spans="1:8" x14ac:dyDescent="0.25">
      <c r="B5" s="452" t="s">
        <v>884</v>
      </c>
      <c r="C5" s="448"/>
    </row>
    <row r="6" spans="1:8" x14ac:dyDescent="0.25">
      <c r="A6" s="447">
        <f>IF(H6="LINK",COUNTIF(H$6:H6,"LINK"),"")</f>
        <v>1</v>
      </c>
      <c r="B6" s="279" t="s">
        <v>885</v>
      </c>
      <c r="C6" s="448" t="str">
        <f t="shared" ref="C6:C56" si="0">IF(H6="LINK",IFERROR(LEFT(B6,FIND("(",B6)-2),IFERROR(LEFT(B6,FIND("""",B6)-2),B6)),"")</f>
        <v>Julius Caesar</v>
      </c>
      <c r="D6" s="447" t="str">
        <f>IF(H6="LINK",IFERROR(MID(B6,FIND("(",B6),99),IFERROR(MID(B6,FIND("""",B6),99),"")),"")</f>
        <v>(Dictator)</v>
      </c>
      <c r="E6" s="447" t="str">
        <f>IF(ISNA(MATCH('Roman Emperors'!C6,'Damnatio Memoriae'!A:A,0)),"",E$2)</f>
        <v/>
      </c>
      <c r="F6" s="279" t="str">
        <f>IF(H6="LINK",HYPERLINK("https://www.bing.com/search?q=" &amp;C6, "Bing"),"")</f>
        <v>Bing</v>
      </c>
      <c r="G6" s="279" t="str">
        <f>IF(H6="LINK",HYPERLINK("https://www.google.co.uk/search?q=" &amp;C6, "Google"),"")</f>
        <v>Google</v>
      </c>
      <c r="H6" s="447" t="str">
        <f>IF(IsHyperlink(B6),"LINK","NO LINK")</f>
        <v>LINK</v>
      </c>
    </row>
    <row r="7" spans="1:8" x14ac:dyDescent="0.25">
      <c r="A7" s="447">
        <f>IF(H7="LINK",COUNTIF(H$6:H7,"LINK"),"")</f>
        <v>2</v>
      </c>
      <c r="B7" s="279" t="s">
        <v>886</v>
      </c>
      <c r="C7" s="448" t="str">
        <f t="shared" si="0"/>
        <v>Augustus Caesar</v>
      </c>
      <c r="D7" s="447" t="str">
        <f t="shared" ref="D7:D70" si="1">IF(H7="LINK",IFERROR(MID(B7,FIND("(",B7),99),IFERROR(MID(B7,FIND("""",B7),99),"")),"")</f>
        <v xml:space="preserve">"The first Roman Emperor" </v>
      </c>
      <c r="E7" s="447" t="str">
        <f>IF(ISNA(MATCH('Roman Emperors'!C7,'Damnatio Memoriae'!A:A,0)),"",E$2)</f>
        <v/>
      </c>
      <c r="F7" s="279" t="str">
        <f t="shared" ref="F7:F70" si="2">IF(H7="LINK",HYPERLINK("https://www.bing.com/search?q=" &amp;C7, "Bing"),"")</f>
        <v>Bing</v>
      </c>
      <c r="G7" s="279" t="str">
        <f t="shared" ref="G7:G70" si="3">IF(H7="LINK",HYPERLINK("https://www.google.co.uk/search?q=" &amp;C7, "Google"),"")</f>
        <v>Google</v>
      </c>
      <c r="H7" s="447" t="str">
        <f>IF(IsHyperlink(B7),"LINK","NO LINK")</f>
        <v>LINK</v>
      </c>
    </row>
    <row r="8" spans="1:8" x14ac:dyDescent="0.25">
      <c r="A8" s="447">
        <f>IF(H8="LINK",COUNTIF(H$6:H8,"LINK"),"")</f>
        <v>3</v>
      </c>
      <c r="B8" s="279" t="s">
        <v>887</v>
      </c>
      <c r="C8" s="448" t="str">
        <f t="shared" si="0"/>
        <v>Tiberius</v>
      </c>
      <c r="D8" s="447" t="str">
        <f t="shared" si="1"/>
        <v xml:space="preserve">"The Emperor who trusted Sejanus and lived in Capri" </v>
      </c>
      <c r="E8" s="447" t="str">
        <f>IF(ISNA(MATCH('Roman Emperors'!C8,'Damnatio Memoriae'!A:A,0)),"",E$2)</f>
        <v/>
      </c>
      <c r="F8" s="279" t="str">
        <f t="shared" si="2"/>
        <v>Bing</v>
      </c>
      <c r="G8" s="279" t="str">
        <f t="shared" si="3"/>
        <v>Google</v>
      </c>
      <c r="H8" s="447" t="str">
        <f>IF(IsHyperlink(B8),"LINK","NO LINK")</f>
        <v>LINK</v>
      </c>
    </row>
    <row r="9" spans="1:8" x14ac:dyDescent="0.25">
      <c r="A9" s="447">
        <f>IF(H9="LINK",COUNTIF(H$6:H9,"LINK"),"")</f>
        <v>4</v>
      </c>
      <c r="B9" s="279" t="s">
        <v>888</v>
      </c>
      <c r="C9" s="448" t="str">
        <f t="shared" si="0"/>
        <v>Caligula</v>
      </c>
      <c r="D9" s="447" t="str">
        <f t="shared" si="1"/>
        <v xml:space="preserve">"The Evil Emperor who proclaimed himself a god" </v>
      </c>
      <c r="E9" s="447" t="str">
        <f>IF(ISNA(MATCH('Roman Emperors'!C9,'Damnatio Memoriae'!A:A,0)),"",E$2)</f>
        <v>Damnatio Memoriae</v>
      </c>
      <c r="F9" s="279" t="str">
        <f t="shared" si="2"/>
        <v>Bing</v>
      </c>
      <c r="G9" s="279" t="str">
        <f t="shared" si="3"/>
        <v>Google</v>
      </c>
      <c r="H9" s="447" t="str">
        <f>IF(IsHyperlink(B9),"LINK","NO LINK")</f>
        <v>LINK</v>
      </c>
    </row>
    <row r="10" spans="1:8" x14ac:dyDescent="0.25">
      <c r="A10" s="447">
        <f>IF(H10="LINK",COUNTIF(H$6:H10,"LINK"),"")</f>
        <v>5</v>
      </c>
      <c r="B10" s="279" t="s">
        <v>889</v>
      </c>
      <c r="C10" s="448" t="str">
        <f t="shared" si="0"/>
        <v>Claudius</v>
      </c>
      <c r="D10" s="447" t="str">
        <f t="shared" si="1"/>
        <v>"The bumbling Emperor who married the infamous Messalina"</v>
      </c>
      <c r="E10" s="447" t="str">
        <f>IF(ISNA(MATCH('Roman Emperors'!C10,'Damnatio Memoriae'!A:A,0)),"",E$2)</f>
        <v/>
      </c>
      <c r="F10" s="279" t="str">
        <f t="shared" si="2"/>
        <v>Bing</v>
      </c>
      <c r="G10" s="279" t="str">
        <f t="shared" si="3"/>
        <v>Google</v>
      </c>
      <c r="H10" s="447" t="str">
        <f>IF(IsHyperlink(B10),"LINK","NO LINK")</f>
        <v>LINK</v>
      </c>
    </row>
    <row r="11" spans="1:8" x14ac:dyDescent="0.25">
      <c r="A11" s="447">
        <f>IF(H11="LINK",COUNTIF(H$6:H11,"LINK"),"")</f>
        <v>6</v>
      </c>
      <c r="B11" s="279" t="s">
        <v>890</v>
      </c>
      <c r="C11" s="448" t="str">
        <f t="shared" si="0"/>
        <v>Nero</v>
      </c>
      <c r="D11" s="447" t="str">
        <f t="shared" si="1"/>
        <v xml:space="preserve">"The mad tyrant who blamed the Christians for the burning of Rome" </v>
      </c>
      <c r="E11" s="447" t="str">
        <f>IF(ISNA(MATCH('Roman Emperors'!C11,'Damnatio Memoriae'!A:A,0)),"",E$2)</f>
        <v>Damnatio Memoriae</v>
      </c>
      <c r="F11" s="279" t="str">
        <f t="shared" si="2"/>
        <v>Bing</v>
      </c>
      <c r="G11" s="279" t="str">
        <f t="shared" si="3"/>
        <v>Google</v>
      </c>
      <c r="H11" s="447" t="str">
        <f>IF(IsHyperlink(B11),"LINK","NO LINK")</f>
        <v>LINK</v>
      </c>
    </row>
    <row r="12" spans="1:8" x14ac:dyDescent="0.25">
      <c r="A12" s="447" t="str">
        <f>IF(H12="LINK",COUNTIF(H$6:H12,"LINK"),"")</f>
        <v/>
      </c>
      <c r="C12" s="448" t="str">
        <f t="shared" si="0"/>
        <v/>
      </c>
      <c r="D12" s="447" t="str">
        <f t="shared" si="1"/>
        <v/>
      </c>
      <c r="E12" s="447" t="str">
        <f>IF(ISNA(MATCH('Roman Emperors'!C12,'Damnatio Memoriae'!A:A,0)),"",E$2)</f>
        <v/>
      </c>
      <c r="F12" s="279" t="str">
        <f t="shared" si="2"/>
        <v/>
      </c>
      <c r="G12" s="279" t="str">
        <f t="shared" si="3"/>
        <v/>
      </c>
      <c r="H12" s="447" t="str">
        <f>IF(IsHyperlink(B12),"LINK","NO LINK")</f>
        <v>NO LINK</v>
      </c>
    </row>
    <row r="13" spans="1:8" x14ac:dyDescent="0.25">
      <c r="A13" s="447" t="str">
        <f>IF(H13="LINK",COUNTIF(H$6:H13,"LINK"),"")</f>
        <v/>
      </c>
      <c r="B13" s="451" t="s">
        <v>891</v>
      </c>
      <c r="C13" s="448" t="str">
        <f t="shared" si="0"/>
        <v/>
      </c>
      <c r="D13" s="447" t="str">
        <f t="shared" si="1"/>
        <v/>
      </c>
      <c r="E13" s="447" t="str">
        <f>IF(ISNA(MATCH('Roman Emperors'!C13,'Damnatio Memoriae'!A:A,0)),"",E$2)</f>
        <v/>
      </c>
      <c r="F13" s="279" t="str">
        <f t="shared" si="2"/>
        <v/>
      </c>
      <c r="G13" s="279" t="str">
        <f t="shared" si="3"/>
        <v/>
      </c>
      <c r="H13" s="447" t="str">
        <f>IF(IsHyperlink(B13),"LINK","NO LINK")</f>
        <v>NO LINK</v>
      </c>
    </row>
    <row r="14" spans="1:8" x14ac:dyDescent="0.25">
      <c r="A14" s="447" t="str">
        <f>IF(H14="LINK",COUNTIF(H$6:H14,"LINK"),"")</f>
        <v/>
      </c>
      <c r="C14" s="448" t="str">
        <f t="shared" si="0"/>
        <v/>
      </c>
      <c r="D14" s="447" t="str">
        <f t="shared" si="1"/>
        <v/>
      </c>
      <c r="E14" s="447" t="str">
        <f>IF(ISNA(MATCH('Roman Emperors'!C14,'Damnatio Memoriae'!A:A,0)),"",E$2)</f>
        <v/>
      </c>
      <c r="F14" s="279" t="str">
        <f t="shared" si="2"/>
        <v/>
      </c>
      <c r="G14" s="279" t="str">
        <f t="shared" si="3"/>
        <v/>
      </c>
      <c r="H14" s="447" t="str">
        <f>IF(IsHyperlink(B14),"LINK","NO LINK")</f>
        <v>NO LINK</v>
      </c>
    </row>
    <row r="15" spans="1:8" x14ac:dyDescent="0.25">
      <c r="A15" s="447">
        <f>IF(H15="LINK",COUNTIF(H$6:H15,"LINK"),"")</f>
        <v>7</v>
      </c>
      <c r="B15" s="279" t="s">
        <v>892</v>
      </c>
      <c r="C15" s="448" t="str">
        <f t="shared" si="0"/>
        <v>Galba</v>
      </c>
      <c r="D15" s="447" t="str">
        <f t="shared" si="1"/>
        <v xml:space="preserve">"The old man the first in the Year of the four Emperors" </v>
      </c>
      <c r="E15" s="447" t="str">
        <f>IF(ISNA(MATCH('Roman Emperors'!C15,'Damnatio Memoriae'!A:A,0)),"",E$2)</f>
        <v/>
      </c>
      <c r="F15" s="279" t="str">
        <f t="shared" si="2"/>
        <v>Bing</v>
      </c>
      <c r="G15" s="279" t="str">
        <f t="shared" si="3"/>
        <v>Google</v>
      </c>
      <c r="H15" s="447" t="str">
        <f>IF(IsHyperlink(B15),"LINK","NO LINK")</f>
        <v>LINK</v>
      </c>
    </row>
    <row r="16" spans="1:8" x14ac:dyDescent="0.25">
      <c r="A16" s="447">
        <f>IF(H16="LINK",COUNTIF(H$6:H16,"LINK"),"")</f>
        <v>8</v>
      </c>
      <c r="B16" s="279" t="s">
        <v>893</v>
      </c>
      <c r="C16" s="448" t="str">
        <f t="shared" si="0"/>
        <v>Otho</v>
      </c>
      <c r="D16" s="447" t="str">
        <f t="shared" si="1"/>
        <v>"The greedy ruler who lasted just three months"</v>
      </c>
      <c r="E16" s="447" t="str">
        <f>IF(ISNA(MATCH('Roman Emperors'!C16,'Damnatio Memoriae'!A:A,0)),"",E$2)</f>
        <v/>
      </c>
      <c r="F16" s="279" t="str">
        <f t="shared" si="2"/>
        <v>Bing</v>
      </c>
      <c r="G16" s="279" t="str">
        <f t="shared" si="3"/>
        <v>Google</v>
      </c>
      <c r="H16" s="447" t="str">
        <f>IF(IsHyperlink(B16),"LINK","NO LINK")</f>
        <v>LINK</v>
      </c>
    </row>
    <row r="17" spans="1:8" x14ac:dyDescent="0.25">
      <c r="A17" s="447">
        <f>IF(H17="LINK",COUNTIF(H$6:H17,"LINK"),"")</f>
        <v>9</v>
      </c>
      <c r="B17" s="279" t="s">
        <v>894</v>
      </c>
      <c r="C17" s="448" t="str">
        <f t="shared" si="0"/>
        <v>Vitellius</v>
      </c>
      <c r="D17" s="447" t="str">
        <f t="shared" si="1"/>
        <v>"The man who killed his dissolute son"</v>
      </c>
      <c r="E17" s="447" t="str">
        <f>IF(ISNA(MATCH('Roman Emperors'!C17,'Damnatio Memoriae'!A:A,0)),"",E$2)</f>
        <v/>
      </c>
      <c r="F17" s="279" t="str">
        <f t="shared" si="2"/>
        <v>Bing</v>
      </c>
      <c r="G17" s="279" t="str">
        <f t="shared" si="3"/>
        <v>Google</v>
      </c>
      <c r="H17" s="447" t="str">
        <f>IF(IsHyperlink(B17),"LINK","NO LINK")</f>
        <v>LINK</v>
      </c>
    </row>
    <row r="18" spans="1:8" x14ac:dyDescent="0.25">
      <c r="A18" s="447">
        <f>IF(H18="LINK",COUNTIF(H$6:H18,"LINK"),"")</f>
        <v>10</v>
      </c>
      <c r="B18" s="279" t="s">
        <v>895</v>
      </c>
      <c r="C18" s="448" t="str">
        <f t="shared" si="0"/>
        <v>Vespasian</v>
      </c>
      <c r="D18" s="447" t="str">
        <f t="shared" si="1"/>
        <v>"The Emperor who built the Colosseum"</v>
      </c>
      <c r="E18" s="447" t="str">
        <f>IF(ISNA(MATCH('Roman Emperors'!C18,'Damnatio Memoriae'!A:A,0)),"",E$2)</f>
        <v/>
      </c>
      <c r="F18" s="279" t="str">
        <f t="shared" si="2"/>
        <v>Bing</v>
      </c>
      <c r="G18" s="279" t="str">
        <f t="shared" si="3"/>
        <v>Google</v>
      </c>
      <c r="H18" s="447" t="str">
        <f>IF(IsHyperlink(B18),"LINK","NO LINK")</f>
        <v>LINK</v>
      </c>
    </row>
    <row r="19" spans="1:8" x14ac:dyDescent="0.25">
      <c r="A19" s="447" t="str">
        <f>IF(H19="LINK",COUNTIF(H$6:H19,"LINK"),"")</f>
        <v/>
      </c>
      <c r="C19" s="448" t="str">
        <f t="shared" si="0"/>
        <v/>
      </c>
      <c r="D19" s="447" t="str">
        <f t="shared" si="1"/>
        <v/>
      </c>
      <c r="E19" s="447" t="str">
        <f>IF(ISNA(MATCH('Roman Emperors'!C19,'Damnatio Memoriae'!A:A,0)),"",E$2)</f>
        <v/>
      </c>
      <c r="F19" s="279" t="str">
        <f t="shared" si="2"/>
        <v/>
      </c>
      <c r="G19" s="279" t="str">
        <f t="shared" si="3"/>
        <v/>
      </c>
      <c r="H19" s="447" t="str">
        <f>IF(IsHyperlink(B19),"LINK","NO LINK")</f>
        <v>NO LINK</v>
      </c>
    </row>
    <row r="20" spans="1:8" x14ac:dyDescent="0.25">
      <c r="A20" s="447" t="str">
        <f>IF(H20="LINK",COUNTIF(H$6:H20,"LINK"),"")</f>
        <v/>
      </c>
      <c r="B20" s="451" t="s">
        <v>896</v>
      </c>
      <c r="C20" s="448" t="str">
        <f t="shared" si="0"/>
        <v/>
      </c>
      <c r="D20" s="447" t="str">
        <f t="shared" si="1"/>
        <v/>
      </c>
      <c r="E20" s="447" t="str">
        <f>IF(ISNA(MATCH('Roman Emperors'!C20,'Damnatio Memoriae'!A:A,0)),"",E$2)</f>
        <v/>
      </c>
      <c r="F20" s="279" t="str">
        <f t="shared" si="2"/>
        <v/>
      </c>
      <c r="G20" s="279" t="str">
        <f t="shared" si="3"/>
        <v/>
      </c>
      <c r="H20" s="447" t="str">
        <f>IF(IsHyperlink(B20),"LINK","NO LINK")</f>
        <v>NO LINK</v>
      </c>
    </row>
    <row r="21" spans="1:8" x14ac:dyDescent="0.25">
      <c r="A21" s="447" t="str">
        <f>IF(H21="LINK",COUNTIF(H$6:H21,"LINK"),"")</f>
        <v/>
      </c>
      <c r="C21" s="448" t="str">
        <f t="shared" si="0"/>
        <v/>
      </c>
      <c r="D21" s="447" t="str">
        <f t="shared" si="1"/>
        <v/>
      </c>
      <c r="E21" s="447" t="str">
        <f>IF(ISNA(MATCH('Roman Emperors'!C21,'Damnatio Memoriae'!A:A,0)),"",E$2)</f>
        <v/>
      </c>
      <c r="F21" s="279" t="str">
        <f t="shared" si="2"/>
        <v/>
      </c>
      <c r="G21" s="279" t="str">
        <f t="shared" si="3"/>
        <v/>
      </c>
      <c r="H21" s="447" t="str">
        <f>IF(IsHyperlink(B21),"LINK","NO LINK")</f>
        <v>NO LINK</v>
      </c>
    </row>
    <row r="22" spans="1:8" x14ac:dyDescent="0.25">
      <c r="A22" s="447" t="str">
        <f>IF(H22="LINK",COUNTIF(H$6:H22,"LINK"),"")</f>
        <v/>
      </c>
      <c r="B22" s="452" t="s">
        <v>897</v>
      </c>
      <c r="C22" s="448" t="str">
        <f t="shared" si="0"/>
        <v/>
      </c>
      <c r="D22" s="447" t="str">
        <f t="shared" si="1"/>
        <v/>
      </c>
      <c r="E22" s="447" t="str">
        <f>IF(ISNA(MATCH('Roman Emperors'!C22,'Damnatio Memoriae'!A:A,0)),"",E$2)</f>
        <v/>
      </c>
      <c r="F22" s="279" t="str">
        <f t="shared" si="2"/>
        <v/>
      </c>
      <c r="G22" s="279" t="str">
        <f t="shared" si="3"/>
        <v/>
      </c>
      <c r="H22" s="447" t="str">
        <f>IF(IsHyperlink(B22),"LINK","NO LINK")</f>
        <v>NO LINK</v>
      </c>
    </row>
    <row r="23" spans="1:8" x14ac:dyDescent="0.25">
      <c r="A23" s="447">
        <f>IF(H23="LINK",COUNTIF(H$6:H23,"LINK"),"")</f>
        <v>11</v>
      </c>
      <c r="B23" s="279" t="s">
        <v>898</v>
      </c>
      <c r="C23" s="448" t="str">
        <f t="shared" si="0"/>
        <v>Vespasian</v>
      </c>
      <c r="D23" s="447" t="str">
        <f t="shared" si="1"/>
        <v/>
      </c>
      <c r="E23" s="447" t="str">
        <f>IF(ISNA(MATCH('Roman Emperors'!C23,'Damnatio Memoriae'!A:A,0)),"",E$2)</f>
        <v/>
      </c>
      <c r="F23" s="279" t="str">
        <f t="shared" si="2"/>
        <v>Bing</v>
      </c>
      <c r="G23" s="279" t="str">
        <f t="shared" si="3"/>
        <v>Google</v>
      </c>
      <c r="H23" s="447" t="str">
        <f>IF(IsHyperlink(B23),"LINK","NO LINK")</f>
        <v>LINK</v>
      </c>
    </row>
    <row r="24" spans="1:8" x14ac:dyDescent="0.25">
      <c r="A24" s="447">
        <f>IF(H24="LINK",COUNTIF(H$6:H24,"LINK"),"")</f>
        <v>12</v>
      </c>
      <c r="B24" s="279" t="s">
        <v>899</v>
      </c>
      <c r="C24" s="448" t="str">
        <f t="shared" si="0"/>
        <v>Titus</v>
      </c>
      <c r="D24" s="447" t="str">
        <f t="shared" si="1"/>
        <v>"The Emperor who destroyed the temple in Jerusalem"</v>
      </c>
      <c r="E24" s="447" t="str">
        <f>IF(ISNA(MATCH('Roman Emperors'!C24,'Damnatio Memoriae'!A:A,0)),"",E$2)</f>
        <v/>
      </c>
      <c r="F24" s="279" t="str">
        <f t="shared" si="2"/>
        <v>Bing</v>
      </c>
      <c r="G24" s="279" t="str">
        <f t="shared" si="3"/>
        <v>Google</v>
      </c>
      <c r="H24" s="447" t="str">
        <f>IF(IsHyperlink(B24),"LINK","NO LINK")</f>
        <v>LINK</v>
      </c>
    </row>
    <row r="25" spans="1:8" x14ac:dyDescent="0.25">
      <c r="A25" s="447">
        <f>IF(H25="LINK",COUNTIF(H$6:H25,"LINK"),"")</f>
        <v>13</v>
      </c>
      <c r="B25" s="279" t="s">
        <v>900</v>
      </c>
      <c r="C25" s="448" t="str">
        <f t="shared" si="0"/>
        <v>Domitian</v>
      </c>
      <c r="D25" s="447" t="str">
        <f t="shared" si="1"/>
        <v>"The evil emperor who murdered thousands of Christians"</v>
      </c>
      <c r="E25" s="447" t="str">
        <f>IF(ISNA(MATCH('Roman Emperors'!C25,'Damnatio Memoriae'!A:A,0)),"",E$2)</f>
        <v>Damnatio Memoriae</v>
      </c>
      <c r="F25" s="279" t="str">
        <f t="shared" si="2"/>
        <v>Bing</v>
      </c>
      <c r="G25" s="279" t="str">
        <f t="shared" si="3"/>
        <v>Google</v>
      </c>
      <c r="H25" s="447" t="str">
        <f>IF(IsHyperlink(B25),"LINK","NO LINK")</f>
        <v>LINK</v>
      </c>
    </row>
    <row r="26" spans="1:8" x14ac:dyDescent="0.25">
      <c r="A26" s="447" t="str">
        <f>IF(H26="LINK",COUNTIF(H$6:H26,"LINK"),"")</f>
        <v/>
      </c>
      <c r="C26" s="448" t="str">
        <f t="shared" si="0"/>
        <v/>
      </c>
      <c r="D26" s="447" t="str">
        <f t="shared" si="1"/>
        <v/>
      </c>
      <c r="E26" s="447" t="str">
        <f>IF(ISNA(MATCH('Roman Emperors'!C26,'Damnatio Memoriae'!A:A,0)),"",E$2)</f>
        <v/>
      </c>
      <c r="F26" s="279" t="str">
        <f t="shared" si="2"/>
        <v/>
      </c>
      <c r="G26" s="279" t="str">
        <f t="shared" si="3"/>
        <v/>
      </c>
      <c r="H26" s="447" t="str">
        <f>IF(IsHyperlink(B26),"LINK","NO LINK")</f>
        <v>NO LINK</v>
      </c>
    </row>
    <row r="27" spans="1:8" x14ac:dyDescent="0.25">
      <c r="A27" s="447" t="str">
        <f>IF(H27="LINK",COUNTIF(H$6:H27,"LINK"),"")</f>
        <v/>
      </c>
      <c r="B27" s="451" t="s">
        <v>901</v>
      </c>
      <c r="C27" s="448" t="str">
        <f t="shared" si="0"/>
        <v/>
      </c>
      <c r="D27" s="447" t="str">
        <f t="shared" si="1"/>
        <v/>
      </c>
      <c r="E27" s="447" t="str">
        <f>IF(ISNA(MATCH('Roman Emperors'!C27,'Damnatio Memoriae'!A:A,0)),"",E$2)</f>
        <v/>
      </c>
      <c r="F27" s="279" t="str">
        <f t="shared" si="2"/>
        <v/>
      </c>
      <c r="G27" s="279" t="str">
        <f t="shared" si="3"/>
        <v/>
      </c>
      <c r="H27" s="447" t="str">
        <f>IF(IsHyperlink(B27),"LINK","NO LINK")</f>
        <v>NO LINK</v>
      </c>
    </row>
    <row r="28" spans="1:8" x14ac:dyDescent="0.25">
      <c r="A28" s="447" t="str">
        <f>IF(H28="LINK",COUNTIF(H$6:H28,"LINK"),"")</f>
        <v/>
      </c>
      <c r="C28" s="448" t="str">
        <f t="shared" si="0"/>
        <v/>
      </c>
      <c r="D28" s="447" t="str">
        <f t="shared" si="1"/>
        <v/>
      </c>
      <c r="E28" s="447" t="str">
        <f>IF(ISNA(MATCH('Roman Emperors'!C28,'Damnatio Memoriae'!A:A,0)),"",E$2)</f>
        <v/>
      </c>
      <c r="F28" s="279" t="str">
        <f t="shared" si="2"/>
        <v/>
      </c>
      <c r="G28" s="279" t="str">
        <f t="shared" si="3"/>
        <v/>
      </c>
      <c r="H28" s="447" t="str">
        <f>IF(IsHyperlink(B28),"LINK","NO LINK")</f>
        <v>NO LINK</v>
      </c>
    </row>
    <row r="29" spans="1:8" x14ac:dyDescent="0.25">
      <c r="A29" s="447" t="str">
        <f>IF(H29="LINK",COUNTIF(H$6:H29,"LINK"),"")</f>
        <v/>
      </c>
      <c r="B29" s="452" t="s">
        <v>902</v>
      </c>
      <c r="C29" s="448" t="str">
        <f t="shared" si="0"/>
        <v/>
      </c>
      <c r="D29" s="447" t="str">
        <f t="shared" si="1"/>
        <v/>
      </c>
      <c r="E29" s="447" t="str">
        <f>IF(ISNA(MATCH('Roman Emperors'!C29,'Damnatio Memoriae'!A:A,0)),"",E$2)</f>
        <v/>
      </c>
      <c r="F29" s="279" t="str">
        <f t="shared" si="2"/>
        <v/>
      </c>
      <c r="G29" s="279" t="str">
        <f t="shared" si="3"/>
        <v/>
      </c>
      <c r="H29" s="447" t="str">
        <f>IF(IsHyperlink(B29),"LINK","NO LINK")</f>
        <v>NO LINK</v>
      </c>
    </row>
    <row r="30" spans="1:8" x14ac:dyDescent="0.25">
      <c r="A30" s="447">
        <f>IF(H30="LINK",COUNTIF(H$6:H30,"LINK"),"")</f>
        <v>14</v>
      </c>
      <c r="B30" s="279" t="s">
        <v>903</v>
      </c>
      <c r="C30" s="448" t="str">
        <f t="shared" si="0"/>
        <v>Nerva</v>
      </c>
      <c r="D30" s="447" t="str">
        <f t="shared" si="1"/>
        <v>"The first of the Five Good Emperors"</v>
      </c>
      <c r="E30" s="447" t="str">
        <f>IF(ISNA(MATCH('Roman Emperors'!C30,'Damnatio Memoriae'!A:A,0)),"",E$2)</f>
        <v/>
      </c>
      <c r="F30" s="279" t="str">
        <f t="shared" si="2"/>
        <v>Bing</v>
      </c>
      <c r="G30" s="279" t="str">
        <f t="shared" si="3"/>
        <v>Google</v>
      </c>
      <c r="H30" s="447" t="str">
        <f>IF(IsHyperlink(B30),"LINK","NO LINK")</f>
        <v>LINK</v>
      </c>
    </row>
    <row r="31" spans="1:8" x14ac:dyDescent="0.25">
      <c r="A31" s="447">
        <f>IF(H31="LINK",COUNTIF(H$6:H31,"LINK"),"")</f>
        <v>15</v>
      </c>
      <c r="B31" s="279" t="s">
        <v>904</v>
      </c>
      <c r="C31" s="448" t="str">
        <f t="shared" si="0"/>
        <v>Trajan</v>
      </c>
      <c r="D31" s="447" t="str">
        <f t="shared" si="1"/>
        <v>"The Emperor who left the legacy of Trajan's market and Column"</v>
      </c>
      <c r="E31" s="447" t="str">
        <f>IF(ISNA(MATCH('Roman Emperors'!C31,'Damnatio Memoriae'!A:A,0)),"",E$2)</f>
        <v/>
      </c>
      <c r="F31" s="279" t="str">
        <f t="shared" si="2"/>
        <v>Bing</v>
      </c>
      <c r="G31" s="279" t="str">
        <f t="shared" si="3"/>
        <v>Google</v>
      </c>
      <c r="H31" s="447" t="str">
        <f>IF(IsHyperlink(B31),"LINK","NO LINK")</f>
        <v>LINK</v>
      </c>
    </row>
    <row r="32" spans="1:8" x14ac:dyDescent="0.25">
      <c r="A32" s="447">
        <f>IF(H32="LINK",COUNTIF(H$6:H32,"LINK"),"")</f>
        <v>16</v>
      </c>
      <c r="B32" s="279" t="s">
        <v>905</v>
      </c>
      <c r="C32" s="448" t="str">
        <f t="shared" si="0"/>
        <v>Hadrian</v>
      </c>
      <c r="D32" s="447" t="str">
        <f t="shared" si="1"/>
        <v>"The Emperor who built Hadrian's Wall"</v>
      </c>
      <c r="E32" s="447" t="str">
        <f>IF(ISNA(MATCH('Roman Emperors'!C32,'Damnatio Memoriae'!A:A,0)),"",E$2)</f>
        <v/>
      </c>
      <c r="F32" s="279" t="str">
        <f t="shared" si="2"/>
        <v>Bing</v>
      </c>
      <c r="G32" s="279" t="str">
        <f t="shared" si="3"/>
        <v>Google</v>
      </c>
      <c r="H32" s="447" t="str">
        <f>IF(IsHyperlink(B32),"LINK","NO LINK")</f>
        <v>LINK</v>
      </c>
    </row>
    <row r="33" spans="1:8" x14ac:dyDescent="0.25">
      <c r="A33" s="447">
        <f>IF(H33="LINK",COUNTIF(H$6:H33,"LINK"),"")</f>
        <v>17</v>
      </c>
      <c r="B33" s="279" t="s">
        <v>906</v>
      </c>
      <c r="C33" s="448" t="str">
        <f t="shared" si="0"/>
        <v>Antoninus Pius</v>
      </c>
      <c r="D33" s="447" t="str">
        <f t="shared" si="1"/>
        <v>"The Excellent Emperor"</v>
      </c>
      <c r="E33" s="447" t="str">
        <f>IF(ISNA(MATCH('Roman Emperors'!C33,'Damnatio Memoriae'!A:A,0)),"",E$2)</f>
        <v/>
      </c>
      <c r="F33" s="279" t="str">
        <f t="shared" si="2"/>
        <v>Bing</v>
      </c>
      <c r="G33" s="279" t="str">
        <f t="shared" si="3"/>
        <v>Google</v>
      </c>
      <c r="H33" s="447" t="str">
        <f>IF(IsHyperlink(B33),"LINK","NO LINK")</f>
        <v>LINK</v>
      </c>
    </row>
    <row r="34" spans="1:8" x14ac:dyDescent="0.25">
      <c r="A34" s="447">
        <f>IF(H34="LINK",COUNTIF(H$6:H34,"LINK"),"")</f>
        <v>18</v>
      </c>
      <c r="B34" s="279" t="s">
        <v>907</v>
      </c>
      <c r="C34" s="448" t="str">
        <f t="shared" si="0"/>
        <v>Marcus Aurelius</v>
      </c>
      <c r="D34" s="447" t="str">
        <f t="shared" si="1"/>
        <v>"The Philosopher, last of the Five Good Emperors"</v>
      </c>
      <c r="E34" s="447" t="str">
        <f>IF(ISNA(MATCH('Roman Emperors'!C34,'Damnatio Memoriae'!A:A,0)),"",E$2)</f>
        <v/>
      </c>
      <c r="F34" s="279" t="str">
        <f t="shared" si="2"/>
        <v>Bing</v>
      </c>
      <c r="G34" s="279" t="str">
        <f t="shared" si="3"/>
        <v>Google</v>
      </c>
      <c r="H34" s="447" t="str">
        <f>IF(IsHyperlink(B34),"LINK","NO LINK")</f>
        <v>LINK</v>
      </c>
    </row>
    <row r="35" spans="1:8" x14ac:dyDescent="0.25">
      <c r="A35" s="447" t="str">
        <f>IF(H35="LINK",COUNTIF(H$6:H35,"LINK"),"")</f>
        <v/>
      </c>
      <c r="C35" s="448" t="str">
        <f t="shared" si="0"/>
        <v/>
      </c>
      <c r="D35" s="447" t="str">
        <f t="shared" si="1"/>
        <v/>
      </c>
      <c r="E35" s="447" t="str">
        <f>IF(ISNA(MATCH('Roman Emperors'!C35,'Damnatio Memoriae'!A:A,0)),"",E$2)</f>
        <v/>
      </c>
      <c r="F35" s="279" t="str">
        <f t="shared" si="2"/>
        <v/>
      </c>
      <c r="G35" s="279" t="str">
        <f t="shared" si="3"/>
        <v/>
      </c>
      <c r="H35" s="447" t="str">
        <f>IF(IsHyperlink(B35),"LINK","NO LINK")</f>
        <v>NO LINK</v>
      </c>
    </row>
    <row r="36" spans="1:8" x14ac:dyDescent="0.25">
      <c r="A36" s="447" t="str">
        <f>IF(H36="LINK",COUNTIF(H$6:H36,"LINK"),"")</f>
        <v/>
      </c>
      <c r="B36" s="451" t="s">
        <v>908</v>
      </c>
      <c r="C36" s="448" t="str">
        <f t="shared" si="0"/>
        <v/>
      </c>
      <c r="D36" s="447" t="str">
        <f t="shared" si="1"/>
        <v/>
      </c>
      <c r="E36" s="447" t="str">
        <f>IF(ISNA(MATCH('Roman Emperors'!C36,'Damnatio Memoriae'!A:A,0)),"",E$2)</f>
        <v/>
      </c>
      <c r="F36" s="279" t="str">
        <f t="shared" si="2"/>
        <v/>
      </c>
      <c r="G36" s="279" t="str">
        <f t="shared" si="3"/>
        <v/>
      </c>
      <c r="H36" s="447" t="str">
        <f>IF(IsHyperlink(B36),"LINK","NO LINK")</f>
        <v>NO LINK</v>
      </c>
    </row>
    <row r="37" spans="1:8" x14ac:dyDescent="0.25">
      <c r="A37" s="447" t="str">
        <f>IF(H37="LINK",COUNTIF(H$6:H37,"LINK"),"")</f>
        <v/>
      </c>
      <c r="C37" s="448" t="str">
        <f t="shared" si="0"/>
        <v/>
      </c>
      <c r="D37" s="447" t="str">
        <f t="shared" si="1"/>
        <v/>
      </c>
      <c r="E37" s="447" t="str">
        <f>IF(ISNA(MATCH('Roman Emperors'!C37,'Damnatio Memoriae'!A:A,0)),"",E$2)</f>
        <v/>
      </c>
      <c r="F37" s="279" t="str">
        <f t="shared" si="2"/>
        <v/>
      </c>
      <c r="G37" s="279" t="str">
        <f t="shared" si="3"/>
        <v/>
      </c>
      <c r="H37" s="447" t="str">
        <f>IF(IsHyperlink(B37),"LINK","NO LINK")</f>
        <v>NO LINK</v>
      </c>
    </row>
    <row r="38" spans="1:8" x14ac:dyDescent="0.25">
      <c r="A38" s="447" t="str">
        <f>IF(H38="LINK",COUNTIF(H$6:H38,"LINK"),"")</f>
        <v/>
      </c>
      <c r="B38" s="452" t="s">
        <v>909</v>
      </c>
      <c r="C38" s="448" t="str">
        <f t="shared" si="0"/>
        <v/>
      </c>
      <c r="D38" s="447" t="str">
        <f t="shared" si="1"/>
        <v/>
      </c>
      <c r="E38" s="447" t="str">
        <f>IF(ISNA(MATCH('Roman Emperors'!C38,'Damnatio Memoriae'!A:A,0)),"",E$2)</f>
        <v/>
      </c>
      <c r="F38" s="279" t="str">
        <f t="shared" si="2"/>
        <v/>
      </c>
      <c r="G38" s="279" t="str">
        <f t="shared" si="3"/>
        <v/>
      </c>
      <c r="H38" s="447" t="str">
        <f>IF(IsHyperlink(B38),"LINK","NO LINK")</f>
        <v>NO LINK</v>
      </c>
    </row>
    <row r="39" spans="1:8" x14ac:dyDescent="0.25">
      <c r="A39" s="447">
        <f>IF(H39="LINK",COUNTIF(H$6:H39,"LINK"),"")</f>
        <v>19</v>
      </c>
      <c r="B39" s="279" t="s">
        <v>910</v>
      </c>
      <c r="C39" s="448" t="str">
        <f t="shared" si="0"/>
        <v>Lucius Verus</v>
      </c>
      <c r="D39" s="447" t="str">
        <f t="shared" si="1"/>
        <v>( ruled jointly with Marcus Aurelius)</v>
      </c>
      <c r="E39" s="447" t="str">
        <f>IF(ISNA(MATCH('Roman Emperors'!C39,'Damnatio Memoriae'!A:A,0)),"",E$2)</f>
        <v/>
      </c>
      <c r="F39" s="279" t="str">
        <f t="shared" si="2"/>
        <v>Bing</v>
      </c>
      <c r="G39" s="279" t="str">
        <f t="shared" si="3"/>
        <v>Google</v>
      </c>
      <c r="H39" s="447" t="str">
        <f>IF(IsHyperlink(B39),"LINK","NO LINK")</f>
        <v>LINK</v>
      </c>
    </row>
    <row r="40" spans="1:8" x14ac:dyDescent="0.25">
      <c r="A40" s="447">
        <f>IF(H40="LINK",COUNTIF(H$6:H40,"LINK"),"")</f>
        <v>20</v>
      </c>
      <c r="B40" s="279" t="s">
        <v>911</v>
      </c>
      <c r="C40" s="448" t="str">
        <f t="shared" si="0"/>
        <v>Commodus</v>
      </c>
      <c r="D40" s="447" t="str">
        <f t="shared" si="1"/>
        <v>"More savage than Domitian, more foul than Nero".</v>
      </c>
      <c r="E40" s="447" t="str">
        <f>IF(ISNA(MATCH('Roman Emperors'!C40,'Damnatio Memoriae'!A:A,0)),"",E$2)</f>
        <v>Damnatio Memoriae</v>
      </c>
      <c r="F40" s="279" t="str">
        <f t="shared" si="2"/>
        <v>Bing</v>
      </c>
      <c r="G40" s="279" t="str">
        <f t="shared" si="3"/>
        <v>Google</v>
      </c>
      <c r="H40" s="447" t="str">
        <f>IF(IsHyperlink(B40),"LINK","NO LINK")</f>
        <v>LINK</v>
      </c>
    </row>
    <row r="41" spans="1:8" x14ac:dyDescent="0.25">
      <c r="A41" s="447" t="str">
        <f>IF(H41="LINK",COUNTIF(H$6:H41,"LINK"),"")</f>
        <v/>
      </c>
      <c r="C41" s="448" t="str">
        <f t="shared" si="0"/>
        <v/>
      </c>
      <c r="D41" s="447" t="str">
        <f t="shared" si="1"/>
        <v/>
      </c>
      <c r="E41" s="447" t="str">
        <f>IF(ISNA(MATCH('Roman Emperors'!C41,'Damnatio Memoriae'!A:A,0)),"",E$2)</f>
        <v/>
      </c>
      <c r="F41" s="279" t="str">
        <f t="shared" si="2"/>
        <v/>
      </c>
      <c r="G41" s="279" t="str">
        <f t="shared" si="3"/>
        <v/>
      </c>
      <c r="H41" s="447" t="str">
        <f>IF(IsHyperlink(B41),"LINK","NO LINK")</f>
        <v>NO LINK</v>
      </c>
    </row>
    <row r="42" spans="1:8" x14ac:dyDescent="0.25">
      <c r="A42" s="447" t="str">
        <f>IF(H42="LINK",COUNTIF(H$6:H42,"LINK"),"")</f>
        <v/>
      </c>
      <c r="B42" s="451" t="s">
        <v>912</v>
      </c>
      <c r="C42" s="448" t="str">
        <f t="shared" si="0"/>
        <v/>
      </c>
      <c r="D42" s="447" t="str">
        <f t="shared" si="1"/>
        <v/>
      </c>
      <c r="E42" s="447" t="str">
        <f>IF(ISNA(MATCH('Roman Emperors'!C42,'Damnatio Memoriae'!A:A,0)),"",E$2)</f>
        <v/>
      </c>
      <c r="F42" s="279" t="str">
        <f t="shared" si="2"/>
        <v/>
      </c>
      <c r="G42" s="279" t="str">
        <f t="shared" si="3"/>
        <v/>
      </c>
      <c r="H42" s="447" t="str">
        <f>IF(IsHyperlink(B42),"LINK","NO LINK")</f>
        <v>NO LINK</v>
      </c>
    </row>
    <row r="43" spans="1:8" x14ac:dyDescent="0.25">
      <c r="A43" s="447" t="str">
        <f>IF(H43="LINK",COUNTIF(H$6:H43,"LINK"),"")</f>
        <v/>
      </c>
      <c r="C43" s="448" t="str">
        <f t="shared" si="0"/>
        <v/>
      </c>
      <c r="D43" s="447" t="str">
        <f t="shared" si="1"/>
        <v/>
      </c>
      <c r="E43" s="447" t="str">
        <f>IF(ISNA(MATCH('Roman Emperors'!C43,'Damnatio Memoriae'!A:A,0)),"",E$2)</f>
        <v/>
      </c>
      <c r="F43" s="279" t="str">
        <f t="shared" si="2"/>
        <v/>
      </c>
      <c r="G43" s="279" t="str">
        <f t="shared" si="3"/>
        <v/>
      </c>
      <c r="H43" s="447" t="str">
        <f>IF(IsHyperlink(B43),"LINK","NO LINK")</f>
        <v>NO LINK</v>
      </c>
    </row>
    <row r="44" spans="1:8" x14ac:dyDescent="0.25">
      <c r="A44" s="447">
        <f>IF(H44="LINK",COUNTIF(H$6:H44,"LINK"),"")</f>
        <v>21</v>
      </c>
      <c r="B44" s="279" t="s">
        <v>913</v>
      </c>
      <c r="C44" s="448" t="str">
        <f t="shared" si="0"/>
        <v>Pertinax</v>
      </c>
      <c r="D44" s="447" t="str">
        <f t="shared" si="1"/>
        <v xml:space="preserve">"The Emperor who was murdered by the Praetorian guard" </v>
      </c>
      <c r="E44" s="447" t="str">
        <f>IF(ISNA(MATCH('Roman Emperors'!C44,'Damnatio Memoriae'!A:A,0)),"",E$2)</f>
        <v/>
      </c>
      <c r="F44" s="279" t="str">
        <f t="shared" si="2"/>
        <v>Bing</v>
      </c>
      <c r="G44" s="279" t="str">
        <f t="shared" si="3"/>
        <v>Google</v>
      </c>
      <c r="H44" s="447" t="str">
        <f>IF(IsHyperlink(B44),"LINK","NO LINK")</f>
        <v>LINK</v>
      </c>
    </row>
    <row r="45" spans="1:8" x14ac:dyDescent="0.25">
      <c r="A45" s="447">
        <f>IF(H45="LINK",COUNTIF(H$6:H45,"LINK"),"")</f>
        <v>22</v>
      </c>
      <c r="B45" s="279" t="s">
        <v>914</v>
      </c>
      <c r="C45" s="448" t="str">
        <f t="shared" si="0"/>
        <v>Didius Julianus</v>
      </c>
      <c r="D45" s="447" t="str">
        <f t="shared" si="1"/>
        <v xml:space="preserve">"The man who paid to become Emperor" </v>
      </c>
      <c r="E45" s="447" t="str">
        <f>IF(ISNA(MATCH('Roman Emperors'!C45,'Damnatio Memoriae'!A:A,0)),"",E$2)</f>
        <v/>
      </c>
      <c r="F45" s="279" t="str">
        <f t="shared" si="2"/>
        <v>Bing</v>
      </c>
      <c r="G45" s="279" t="str">
        <f t="shared" si="3"/>
        <v>Google</v>
      </c>
      <c r="H45" s="447" t="str">
        <f>IF(IsHyperlink(B45),"LINK","NO LINK")</f>
        <v>LINK</v>
      </c>
    </row>
    <row r="46" spans="1:8" x14ac:dyDescent="0.25">
      <c r="A46" s="447">
        <f>IF(H46="LINK",COUNTIF(H$6:H46,"LINK"),"")</f>
        <v>23</v>
      </c>
      <c r="B46" s="279" t="s">
        <v>915</v>
      </c>
      <c r="C46" s="448" t="str">
        <f t="shared" si="0"/>
        <v>Pescennius Niger</v>
      </c>
      <c r="D46" s="447" t="str">
        <f t="shared" si="1"/>
        <v>"The Black Emperor" </v>
      </c>
      <c r="E46" s="447" t="str">
        <f>IF(ISNA(MATCH('Roman Emperors'!C46,'Damnatio Memoriae'!A:A,0)),"",E$2)</f>
        <v/>
      </c>
      <c r="F46" s="279" t="str">
        <f t="shared" si="2"/>
        <v>Bing</v>
      </c>
      <c r="G46" s="279" t="str">
        <f t="shared" si="3"/>
        <v>Google</v>
      </c>
      <c r="H46" s="447" t="str">
        <f>IF(IsHyperlink(B46),"LINK","NO LINK")</f>
        <v>LINK</v>
      </c>
    </row>
    <row r="47" spans="1:8" x14ac:dyDescent="0.25">
      <c r="A47" s="447">
        <f>IF(H47="LINK",COUNTIF(H$6:H47,"LINK"),"")</f>
        <v>24</v>
      </c>
      <c r="B47" s="279" t="s">
        <v>916</v>
      </c>
      <c r="C47" s="448" t="str">
        <f t="shared" si="0"/>
        <v>Claudius Albinus</v>
      </c>
      <c r="D47" s="447" t="str">
        <f t="shared" si="1"/>
        <v xml:space="preserve">"The Emperor who made a bad deal..."  </v>
      </c>
      <c r="E47" s="447" t="str">
        <f>IF(ISNA(MATCH('Roman Emperors'!C47,'Damnatio Memoriae'!A:A,0)),"",E$2)</f>
        <v/>
      </c>
      <c r="F47" s="279" t="str">
        <f t="shared" si="2"/>
        <v>Bing</v>
      </c>
      <c r="G47" s="279" t="str">
        <f t="shared" si="3"/>
        <v>Google</v>
      </c>
      <c r="H47" s="447" t="str">
        <f>IF(IsHyperlink(B47),"LINK","NO LINK")</f>
        <v>LINK</v>
      </c>
    </row>
    <row r="48" spans="1:8" x14ac:dyDescent="0.25">
      <c r="A48" s="447">
        <f>IF(H48="LINK",COUNTIF(H$6:H48,"LINK"),"")</f>
        <v>25</v>
      </c>
      <c r="B48" s="279" t="s">
        <v>917</v>
      </c>
      <c r="C48" s="448" t="str">
        <f t="shared" si="0"/>
        <v>Septimius Severus</v>
      </c>
      <c r="D48" s="447" t="str">
        <f t="shared" si="1"/>
        <v xml:space="preserve">"Emperor who increased the Praetorian Guards to 50,000"  </v>
      </c>
      <c r="E48" s="447" t="str">
        <f>IF(ISNA(MATCH('Roman Emperors'!C48,'Damnatio Memoriae'!A:A,0)),"",E$2)</f>
        <v/>
      </c>
      <c r="F48" s="279" t="str">
        <f t="shared" si="2"/>
        <v>Bing</v>
      </c>
      <c r="G48" s="279" t="str">
        <f t="shared" si="3"/>
        <v>Google</v>
      </c>
      <c r="H48" s="447" t="str">
        <f>IF(IsHyperlink(B48),"LINK","NO LINK")</f>
        <v>LINK</v>
      </c>
    </row>
    <row r="49" spans="1:8" x14ac:dyDescent="0.25">
      <c r="A49" s="447" t="str">
        <f>IF(H49="LINK",COUNTIF(H$6:H49,"LINK"),"")</f>
        <v/>
      </c>
      <c r="C49" s="448" t="str">
        <f t="shared" si="0"/>
        <v/>
      </c>
      <c r="D49" s="447" t="str">
        <f t="shared" si="1"/>
        <v/>
      </c>
      <c r="E49" s="447" t="str">
        <f>IF(ISNA(MATCH('Roman Emperors'!C49,'Damnatio Memoriae'!A:A,0)),"",E$2)</f>
        <v/>
      </c>
      <c r="F49" s="279" t="str">
        <f t="shared" si="2"/>
        <v/>
      </c>
      <c r="G49" s="279" t="str">
        <f t="shared" si="3"/>
        <v/>
      </c>
      <c r="H49" s="447" t="str">
        <f>IF(IsHyperlink(B49),"LINK","NO LINK")</f>
        <v>NO LINK</v>
      </c>
    </row>
    <row r="50" spans="1:8" x14ac:dyDescent="0.25">
      <c r="A50" s="447" t="str">
        <f>IF(H50="LINK",COUNTIF(H$6:H50,"LINK"),"")</f>
        <v/>
      </c>
      <c r="B50" s="451" t="s">
        <v>918</v>
      </c>
      <c r="C50" s="448" t="str">
        <f t="shared" si="0"/>
        <v/>
      </c>
      <c r="D50" s="447" t="str">
        <f t="shared" si="1"/>
        <v/>
      </c>
      <c r="E50" s="447" t="str">
        <f>IF(ISNA(MATCH('Roman Emperors'!C50,'Damnatio Memoriae'!A:A,0)),"",E$2)</f>
        <v/>
      </c>
      <c r="F50" s="279" t="str">
        <f t="shared" si="2"/>
        <v/>
      </c>
      <c r="G50" s="279" t="str">
        <f t="shared" si="3"/>
        <v/>
      </c>
      <c r="H50" s="447" t="str">
        <f>IF(IsHyperlink(B50),"LINK","NO LINK")</f>
        <v>NO LINK</v>
      </c>
    </row>
    <row r="51" spans="1:8" x14ac:dyDescent="0.25">
      <c r="A51" s="447" t="str">
        <f>IF(H51="LINK",COUNTIF(H$6:H51,"LINK"),"")</f>
        <v/>
      </c>
      <c r="C51" s="448" t="str">
        <f t="shared" si="0"/>
        <v/>
      </c>
      <c r="D51" s="447" t="str">
        <f t="shared" si="1"/>
        <v/>
      </c>
      <c r="E51" s="447" t="str">
        <f>IF(ISNA(MATCH('Roman Emperors'!C51,'Damnatio Memoriae'!A:A,0)),"",E$2)</f>
        <v/>
      </c>
      <c r="F51" s="279" t="str">
        <f t="shared" si="2"/>
        <v/>
      </c>
      <c r="G51" s="279" t="str">
        <f t="shared" si="3"/>
        <v/>
      </c>
      <c r="H51" s="447" t="str">
        <f>IF(IsHyperlink(B51),"LINK","NO LINK")</f>
        <v>NO LINK</v>
      </c>
    </row>
    <row r="52" spans="1:8" x14ac:dyDescent="0.25">
      <c r="A52" s="447" t="str">
        <f>IF(H52="LINK",COUNTIF(H$6:H52,"LINK"),"")</f>
        <v/>
      </c>
      <c r="B52" s="452" t="s">
        <v>919</v>
      </c>
      <c r="C52" s="448" t="str">
        <f t="shared" si="0"/>
        <v/>
      </c>
      <c r="D52" s="447" t="str">
        <f t="shared" si="1"/>
        <v/>
      </c>
      <c r="E52" s="447" t="str">
        <f>IF(ISNA(MATCH('Roman Emperors'!C52,'Damnatio Memoriae'!A:A,0)),"",E$2)</f>
        <v/>
      </c>
      <c r="F52" s="279" t="str">
        <f t="shared" si="2"/>
        <v/>
      </c>
      <c r="G52" s="279" t="str">
        <f t="shared" si="3"/>
        <v/>
      </c>
      <c r="H52" s="447" t="str">
        <f>IF(IsHyperlink(B52),"LINK","NO LINK")</f>
        <v>NO LINK</v>
      </c>
    </row>
    <row r="53" spans="1:8" x14ac:dyDescent="0.25">
      <c r="A53" s="447">
        <f>IF(H53="LINK",COUNTIF(H$6:H53,"LINK"),"")</f>
        <v>26</v>
      </c>
      <c r="B53" s="279" t="s">
        <v>920</v>
      </c>
      <c r="C53" s="448" t="str">
        <f t="shared" si="0"/>
        <v>Septimius Severus</v>
      </c>
      <c r="D53" s="447" t="str">
        <f t="shared" si="1"/>
        <v/>
      </c>
      <c r="E53" s="447" t="str">
        <f>IF(ISNA(MATCH('Roman Emperors'!C53,'Damnatio Memoriae'!A:A,0)),"",E$2)</f>
        <v/>
      </c>
      <c r="F53" s="279" t="str">
        <f t="shared" si="2"/>
        <v>Bing</v>
      </c>
      <c r="G53" s="279" t="str">
        <f t="shared" si="3"/>
        <v>Google</v>
      </c>
      <c r="H53" s="447" t="str">
        <f>IF(IsHyperlink(B53),"LINK","NO LINK")</f>
        <v>LINK</v>
      </c>
    </row>
    <row r="54" spans="1:8" x14ac:dyDescent="0.25">
      <c r="A54" s="447">
        <f>IF(H54="LINK",COUNTIF(H$6:H54,"LINK"),"")</f>
        <v>27</v>
      </c>
      <c r="B54" s="279" t="s">
        <v>921</v>
      </c>
      <c r="C54" s="448" t="str">
        <f t="shared" si="0"/>
        <v>Caracalla</v>
      </c>
      <c r="D54" s="447" t="str">
        <f t="shared" si="1"/>
        <v xml:space="preserve">"The common enemy of mankind." </v>
      </c>
      <c r="E54" s="447" t="str">
        <f>IF(ISNA(MATCH('Roman Emperors'!C54,'Damnatio Memoriae'!A:A,0)),"",E$2)</f>
        <v/>
      </c>
      <c r="F54" s="279" t="str">
        <f t="shared" si="2"/>
        <v>Bing</v>
      </c>
      <c r="G54" s="279" t="str">
        <f t="shared" si="3"/>
        <v>Google</v>
      </c>
      <c r="H54" s="447" t="str">
        <f>IF(IsHyperlink(B54),"LINK","NO LINK")</f>
        <v>LINK</v>
      </c>
    </row>
    <row r="55" spans="1:8" x14ac:dyDescent="0.25">
      <c r="A55" s="447">
        <f>IF(H55="LINK",COUNTIF(H$6:H55,"LINK"),"")</f>
        <v>28</v>
      </c>
      <c r="B55" s="279" t="s">
        <v>922</v>
      </c>
      <c r="C55" s="448" t="str">
        <f t="shared" si="0"/>
        <v>Geta</v>
      </c>
      <c r="D55" s="447" t="str">
        <f t="shared" si="1"/>
        <v>"The hated brother of Caracalla..."</v>
      </c>
      <c r="E55" s="447" t="str">
        <f>IF(ISNA(MATCH('Roman Emperors'!C55,'Damnatio Memoriae'!A:A,0)),"",E$2)</f>
        <v>Damnatio Memoriae</v>
      </c>
      <c r="F55" s="279" t="str">
        <f t="shared" si="2"/>
        <v>Bing</v>
      </c>
      <c r="G55" s="279" t="str">
        <f t="shared" si="3"/>
        <v>Google</v>
      </c>
      <c r="H55" s="447" t="str">
        <f>IF(IsHyperlink(B55),"LINK","NO LINK")</f>
        <v>LINK</v>
      </c>
    </row>
    <row r="56" spans="1:8" x14ac:dyDescent="0.25">
      <c r="A56" s="447">
        <f>IF(H56="LINK",COUNTIF(H$6:H56,"LINK"),"")</f>
        <v>29</v>
      </c>
      <c r="B56" s="279" t="s">
        <v>923</v>
      </c>
      <c r="C56" s="448" t="str">
        <f t="shared" si="0"/>
        <v>Macrinus</v>
      </c>
      <c r="D56" s="447" t="str">
        <f t="shared" si="1"/>
        <v xml:space="preserve">"The Praetorian guard who killed Caracalla..." </v>
      </c>
      <c r="E56" s="447" t="str">
        <f>IF(ISNA(MATCH('Roman Emperors'!C56,'Damnatio Memoriae'!A:A,0)),"",E$2)</f>
        <v>Damnatio Memoriae</v>
      </c>
      <c r="F56" s="279" t="str">
        <f t="shared" si="2"/>
        <v>Bing</v>
      </c>
      <c r="G56" s="279" t="str">
        <f t="shared" si="3"/>
        <v>Google</v>
      </c>
      <c r="H56" s="447" t="str">
        <f>IF(IsHyperlink(B56),"LINK","NO LINK")</f>
        <v>LINK</v>
      </c>
    </row>
    <row r="57" spans="1:8" x14ac:dyDescent="0.25">
      <c r="A57" s="447">
        <f>IF(H57="LINK",COUNTIF(H$6:H57,"LINK"),"")</f>
        <v>30</v>
      </c>
      <c r="B57" s="279" t="s">
        <v>924</v>
      </c>
      <c r="C57" s="448" t="str">
        <f>IF(H57="LINK",IFERROR(LEFT(B57,FIND("(",B57)-2),IFERROR(LEFT(B57,FIND("""",B57)-2),B57)),"")</f>
        <v>Diadumenian</v>
      </c>
      <c r="D57" s="447" t="str">
        <f t="shared" si="1"/>
        <v>(son of Macrinus)"Boy-Caesar - killed when he was 10 years old"</v>
      </c>
      <c r="E57" s="447" t="str">
        <f>IF(ISNA(MATCH('Roman Emperors'!C57,'Damnatio Memoriae'!A:A,0)),"",E$2)</f>
        <v>Damnatio Memoriae</v>
      </c>
      <c r="F57" s="279" t="str">
        <f t="shared" si="2"/>
        <v>Bing</v>
      </c>
      <c r="G57" s="279" t="str">
        <f t="shared" si="3"/>
        <v>Google</v>
      </c>
      <c r="H57" s="447" t="str">
        <f>IF(IsHyperlink(B57),"LINK","NO LINK")</f>
        <v>LINK</v>
      </c>
    </row>
    <row r="58" spans="1:8" x14ac:dyDescent="0.25">
      <c r="A58" s="447">
        <f>IF(H58="LINK",COUNTIF(H$6:H58,"LINK"),"")</f>
        <v>31</v>
      </c>
      <c r="B58" s="279" t="s">
        <v>925</v>
      </c>
      <c r="C58" s="448" t="str">
        <f t="shared" ref="C58:C121" si="4">IF(H58="LINK",IFERROR(LEFT(B58,FIND("(",B58)-2),IFERROR(LEFT(B58,FIND("""",B58)-2),B58)),"")</f>
        <v>Elagabalus</v>
      </c>
      <c r="D58" s="447" t="str">
        <f t="shared" si="1"/>
        <v>"He married a Vestal Virgin and then took a husband..."</v>
      </c>
      <c r="E58" s="447" t="str">
        <f>IF(ISNA(MATCH('Roman Emperors'!C58,'Damnatio Memoriae'!A:A,0)),"",E$2)</f>
        <v>Damnatio Memoriae</v>
      </c>
      <c r="F58" s="279" t="str">
        <f t="shared" si="2"/>
        <v>Bing</v>
      </c>
      <c r="G58" s="279" t="str">
        <f t="shared" si="3"/>
        <v>Google</v>
      </c>
      <c r="H58" s="447" t="str">
        <f>IF(IsHyperlink(B58),"LINK","NO LINK")</f>
        <v>LINK</v>
      </c>
    </row>
    <row r="59" spans="1:8" x14ac:dyDescent="0.25">
      <c r="A59" s="447">
        <f>IF(H59="LINK",COUNTIF(H$6:H59,"LINK"),"")</f>
        <v>32</v>
      </c>
      <c r="B59" s="279" t="s">
        <v>926</v>
      </c>
      <c r="C59" s="448" t="str">
        <f t="shared" si="4"/>
        <v>Alexander Severus</v>
      </c>
      <c r="D59" s="447" t="str">
        <f t="shared" si="1"/>
        <v>"He who revoked all former edicts against the Christians"</v>
      </c>
      <c r="E59" s="447" t="str">
        <f>IF(ISNA(MATCH('Roman Emperors'!C59,'Damnatio Memoriae'!A:A,0)),"",E$2)</f>
        <v/>
      </c>
      <c r="F59" s="279" t="str">
        <f t="shared" si="2"/>
        <v>Bing</v>
      </c>
      <c r="G59" s="279" t="str">
        <f t="shared" si="3"/>
        <v>Google</v>
      </c>
      <c r="H59" s="447" t="str">
        <f>IF(IsHyperlink(B59),"LINK","NO LINK")</f>
        <v>LINK</v>
      </c>
    </row>
    <row r="60" spans="1:8" x14ac:dyDescent="0.25">
      <c r="A60" s="447" t="str">
        <f>IF(H60="LINK",COUNTIF(H$6:H60,"LINK"),"")</f>
        <v/>
      </c>
      <c r="C60" s="448" t="str">
        <f t="shared" si="4"/>
        <v/>
      </c>
      <c r="D60" s="447" t="str">
        <f t="shared" si="1"/>
        <v/>
      </c>
      <c r="E60" s="447" t="str">
        <f>IF(ISNA(MATCH('Roman Emperors'!C60,'Damnatio Memoriae'!A:A,0)),"",E$2)</f>
        <v/>
      </c>
      <c r="F60" s="279" t="str">
        <f t="shared" si="2"/>
        <v/>
      </c>
      <c r="G60" s="279" t="str">
        <f t="shared" si="3"/>
        <v/>
      </c>
      <c r="H60" s="447" t="str">
        <f>IF(IsHyperlink(B60),"LINK","NO LINK")</f>
        <v>NO LINK</v>
      </c>
    </row>
    <row r="61" spans="1:8" x14ac:dyDescent="0.25">
      <c r="A61" s="447" t="str">
        <f>IF(H61="LINK",COUNTIF(H$6:H61,"LINK"),"")</f>
        <v/>
      </c>
      <c r="B61" s="451" t="s">
        <v>927</v>
      </c>
      <c r="C61" s="448" t="str">
        <f t="shared" si="4"/>
        <v/>
      </c>
      <c r="D61" s="447" t="str">
        <f t="shared" si="1"/>
        <v/>
      </c>
      <c r="E61" s="447" t="str">
        <f>IF(ISNA(MATCH('Roman Emperors'!C61,'Damnatio Memoriae'!A:A,0)),"",E$2)</f>
        <v/>
      </c>
      <c r="F61" s="279" t="str">
        <f t="shared" si="2"/>
        <v/>
      </c>
      <c r="G61" s="279" t="str">
        <f t="shared" si="3"/>
        <v/>
      </c>
      <c r="H61" s="447" t="str">
        <f>IF(IsHyperlink(B61),"LINK","NO LINK")</f>
        <v>NO LINK</v>
      </c>
    </row>
    <row r="62" spans="1:8" x14ac:dyDescent="0.25">
      <c r="A62" s="447" t="str">
        <f>IF(H62="LINK",COUNTIF(H$6:H62,"LINK"),"")</f>
        <v/>
      </c>
      <c r="B62" s="451" t="s">
        <v>928</v>
      </c>
      <c r="C62" s="448" t="str">
        <f t="shared" si="4"/>
        <v/>
      </c>
      <c r="D62" s="447" t="str">
        <f t="shared" si="1"/>
        <v/>
      </c>
      <c r="E62" s="447" t="str">
        <f>IF(ISNA(MATCH('Roman Emperors'!C62,'Damnatio Memoriae'!A:A,0)),"",E$2)</f>
        <v/>
      </c>
      <c r="F62" s="279" t="str">
        <f t="shared" si="2"/>
        <v/>
      </c>
      <c r="G62" s="279" t="str">
        <f t="shared" si="3"/>
        <v/>
      </c>
      <c r="H62" s="447" t="str">
        <f>IF(IsHyperlink(B62),"LINK","NO LINK")</f>
        <v>NO LINK</v>
      </c>
    </row>
    <row r="63" spans="1:8" x14ac:dyDescent="0.25">
      <c r="A63" s="447" t="str">
        <f>IF(H63="LINK",COUNTIF(H$6:H63,"LINK"),"")</f>
        <v/>
      </c>
      <c r="C63" s="448" t="str">
        <f t="shared" si="4"/>
        <v/>
      </c>
      <c r="D63" s="447" t="str">
        <f t="shared" si="1"/>
        <v/>
      </c>
      <c r="E63" s="447" t="str">
        <f>IF(ISNA(MATCH('Roman Emperors'!C63,'Damnatio Memoriae'!A:A,0)),"",E$2)</f>
        <v/>
      </c>
      <c r="F63" s="279" t="str">
        <f t="shared" si="2"/>
        <v/>
      </c>
      <c r="G63" s="279" t="str">
        <f t="shared" si="3"/>
        <v/>
      </c>
      <c r="H63" s="447" t="str">
        <f>IF(IsHyperlink(B63),"LINK","NO LINK")</f>
        <v>NO LINK</v>
      </c>
    </row>
    <row r="64" spans="1:8" x14ac:dyDescent="0.25">
      <c r="A64" s="447">
        <f>IF(H64="LINK",COUNTIF(H$6:H64,"LINK"),"")</f>
        <v>33</v>
      </c>
      <c r="B64" s="279" t="s">
        <v>929</v>
      </c>
      <c r="C64" s="448" t="str">
        <f t="shared" si="4"/>
        <v>Maximinus Thrax</v>
      </c>
      <c r="D64" s="447" t="str">
        <f t="shared" si="1"/>
        <v xml:space="preserve">"The Thug..." </v>
      </c>
      <c r="E64" s="447" t="str">
        <f>IF(ISNA(MATCH('Roman Emperors'!C64,'Damnatio Memoriae'!A:A,0)),"",E$2)</f>
        <v>Damnatio Memoriae</v>
      </c>
      <c r="F64" s="279" t="str">
        <f t="shared" si="2"/>
        <v>Bing</v>
      </c>
      <c r="G64" s="279" t="str">
        <f t="shared" si="3"/>
        <v>Google</v>
      </c>
      <c r="H64" s="447" t="str">
        <f>IF(IsHyperlink(B64),"LINK","NO LINK")</f>
        <v>LINK</v>
      </c>
    </row>
    <row r="65" spans="1:8" x14ac:dyDescent="0.25">
      <c r="A65" s="447">
        <f>IF(H65="LINK",COUNTIF(H$6:H65,"LINK"),"")</f>
        <v>34</v>
      </c>
      <c r="B65" s="279" t="s">
        <v>930</v>
      </c>
      <c r="C65" s="448" t="str">
        <f t="shared" si="4"/>
        <v>Gordian I</v>
      </c>
      <c r="D65" s="447" t="str">
        <f t="shared" si="1"/>
        <v>"The Octogenarian..." </v>
      </c>
      <c r="E65" s="447" t="str">
        <f>IF(ISNA(MATCH('Roman Emperors'!C65,'Damnatio Memoriae'!A:A,0)),"",E$2)</f>
        <v/>
      </c>
      <c r="F65" s="279" t="str">
        <f t="shared" si="2"/>
        <v>Bing</v>
      </c>
      <c r="G65" s="279" t="str">
        <f t="shared" si="3"/>
        <v>Google</v>
      </c>
      <c r="H65" s="447" t="str">
        <f>IF(IsHyperlink(B65),"LINK","NO LINK")</f>
        <v>LINK</v>
      </c>
    </row>
    <row r="66" spans="1:8" x14ac:dyDescent="0.25">
      <c r="A66" s="447">
        <f>IF(H66="LINK",COUNTIF(H$6:H66,"LINK"),"")</f>
        <v>35</v>
      </c>
      <c r="B66" s="279" t="s">
        <v>931</v>
      </c>
      <c r="C66" s="448" t="str">
        <f t="shared" si="4"/>
        <v>Gordian II</v>
      </c>
      <c r="D66" s="447" t="str">
        <f t="shared" si="1"/>
        <v>"Co-Emperor with his father"</v>
      </c>
      <c r="E66" s="447" t="str">
        <f>IF(ISNA(MATCH('Roman Emperors'!C66,'Damnatio Memoriae'!A:A,0)),"",E$2)</f>
        <v/>
      </c>
      <c r="F66" s="279" t="str">
        <f t="shared" si="2"/>
        <v>Bing</v>
      </c>
      <c r="G66" s="279" t="str">
        <f t="shared" si="3"/>
        <v>Google</v>
      </c>
      <c r="H66" s="447" t="str">
        <f>IF(IsHyperlink(B66),"LINK","NO LINK")</f>
        <v>LINK</v>
      </c>
    </row>
    <row r="67" spans="1:8" x14ac:dyDescent="0.25">
      <c r="A67" s="447">
        <f>IF(H67="LINK",COUNTIF(H$6:H67,"LINK"),"")</f>
        <v>36</v>
      </c>
      <c r="B67" s="279" t="s">
        <v>932</v>
      </c>
      <c r="C67" s="448" t="str">
        <f t="shared" si="4"/>
        <v>Balbinus</v>
      </c>
      <c r="D67" s="447" t="str">
        <f t="shared" si="1"/>
        <v>"The Orator and Poet..."</v>
      </c>
      <c r="E67" s="447" t="str">
        <f>IF(ISNA(MATCH('Roman Emperors'!C67,'Damnatio Memoriae'!A:A,0)),"",E$2)</f>
        <v/>
      </c>
      <c r="F67" s="279" t="str">
        <f t="shared" si="2"/>
        <v>Bing</v>
      </c>
      <c r="G67" s="279" t="str">
        <f t="shared" si="3"/>
        <v>Google</v>
      </c>
      <c r="H67" s="447" t="str">
        <f>IF(IsHyperlink(B67),"LINK","NO LINK")</f>
        <v>LINK</v>
      </c>
    </row>
    <row r="68" spans="1:8" x14ac:dyDescent="0.25">
      <c r="A68" s="447">
        <f>IF(H68="LINK",COUNTIF(H$6:H68,"LINK"),"")</f>
        <v>37</v>
      </c>
      <c r="B68" s="279" t="s">
        <v>933</v>
      </c>
      <c r="C68" s="448" t="str">
        <f t="shared" si="4"/>
        <v>Pupienus</v>
      </c>
      <c r="D68" s="447" t="str">
        <f t="shared" si="1"/>
        <v>"The Disciplinarian..."</v>
      </c>
      <c r="E68" s="447" t="str">
        <f>IF(ISNA(MATCH('Roman Emperors'!C68,'Damnatio Memoriae'!A:A,0)),"",E$2)</f>
        <v/>
      </c>
      <c r="F68" s="279" t="str">
        <f t="shared" si="2"/>
        <v>Bing</v>
      </c>
      <c r="G68" s="279" t="str">
        <f t="shared" si="3"/>
        <v>Google</v>
      </c>
      <c r="H68" s="447" t="str">
        <f>IF(IsHyperlink(B68),"LINK","NO LINK")</f>
        <v>LINK</v>
      </c>
    </row>
    <row r="69" spans="1:8" x14ac:dyDescent="0.25">
      <c r="A69" s="447">
        <f>IF(H69="LINK",COUNTIF(H$6:H69,"LINK"),"")</f>
        <v>38</v>
      </c>
      <c r="B69" s="279" t="s">
        <v>934</v>
      </c>
      <c r="C69" s="448" t="str">
        <f t="shared" si="4"/>
        <v>Gordian III</v>
      </c>
      <c r="D69" s="447" t="str">
        <f t="shared" si="1"/>
        <v xml:space="preserve">"Grandson Of Gordian I and Nephew Of Gordian II" </v>
      </c>
      <c r="E69" s="447" t="str">
        <f>IF(ISNA(MATCH('Roman Emperors'!C69,'Damnatio Memoriae'!A:A,0)),"",E$2)</f>
        <v/>
      </c>
      <c r="F69" s="279" t="str">
        <f t="shared" si="2"/>
        <v>Bing</v>
      </c>
      <c r="G69" s="279" t="str">
        <f t="shared" si="3"/>
        <v>Google</v>
      </c>
      <c r="H69" s="447" t="str">
        <f>IF(IsHyperlink(B69),"LINK","NO LINK")</f>
        <v>LINK</v>
      </c>
    </row>
    <row r="70" spans="1:8" x14ac:dyDescent="0.25">
      <c r="A70" s="447" t="str">
        <f>IF(H70="LINK",COUNTIF(H$6:H70,"LINK"),"")</f>
        <v/>
      </c>
      <c r="C70" s="448" t="str">
        <f t="shared" si="4"/>
        <v/>
      </c>
      <c r="D70" s="447" t="str">
        <f t="shared" si="1"/>
        <v/>
      </c>
      <c r="E70" s="447" t="str">
        <f>IF(ISNA(MATCH('Roman Emperors'!C70,'Damnatio Memoriae'!A:A,0)),"",E$2)</f>
        <v/>
      </c>
      <c r="F70" s="279" t="str">
        <f t="shared" si="2"/>
        <v/>
      </c>
      <c r="G70" s="279" t="str">
        <f t="shared" si="3"/>
        <v/>
      </c>
      <c r="H70" s="447" t="str">
        <f>IF(IsHyperlink(B70),"LINK","NO LINK")</f>
        <v>NO LINK</v>
      </c>
    </row>
    <row r="71" spans="1:8" x14ac:dyDescent="0.25">
      <c r="A71" s="447" t="str">
        <f>IF(H71="LINK",COUNTIF(H$6:H71,"LINK"),"")</f>
        <v/>
      </c>
      <c r="C71" s="448" t="str">
        <f t="shared" si="4"/>
        <v/>
      </c>
      <c r="D71" s="447" t="str">
        <f t="shared" ref="D71:D134" si="5">IF(H71="LINK",IFERROR(MID(B71,FIND("(",B71),99),IFERROR(MID(B71,FIND("""",B71),99),"")),"")</f>
        <v/>
      </c>
      <c r="E71" s="447" t="str">
        <f>IF(ISNA(MATCH('Roman Emperors'!C71,'Damnatio Memoriae'!A:A,0)),"",E$2)</f>
        <v/>
      </c>
      <c r="F71" s="279" t="str">
        <f t="shared" ref="F71:F134" si="6">IF(H71="LINK",HYPERLINK("https://www.bing.com/search?q=" &amp;C71, "Bing"),"")</f>
        <v/>
      </c>
      <c r="G71" s="279" t="str">
        <f t="shared" ref="G71:G134" si="7">IF(H71="LINK",HYPERLINK("https://www.google.co.uk/search?q=" &amp;C71, "Google"),"")</f>
        <v/>
      </c>
      <c r="H71" s="447" t="str">
        <f>IF(IsHyperlink(B71),"LINK","NO LINK")</f>
        <v>NO LINK</v>
      </c>
    </row>
    <row r="72" spans="1:8" x14ac:dyDescent="0.25">
      <c r="A72" s="447" t="str">
        <f>IF(H72="LINK",COUNTIF(H$6:H72,"LINK"),"")</f>
        <v/>
      </c>
      <c r="C72" s="448" t="str">
        <f t="shared" si="4"/>
        <v/>
      </c>
      <c r="D72" s="447" t="str">
        <f t="shared" si="5"/>
        <v/>
      </c>
      <c r="E72" s="447" t="str">
        <f>IF(ISNA(MATCH('Roman Emperors'!C72,'Damnatio Memoriae'!A:A,0)),"",E$2)</f>
        <v/>
      </c>
      <c r="F72" s="279" t="str">
        <f t="shared" si="6"/>
        <v/>
      </c>
      <c r="G72" s="279" t="str">
        <f t="shared" si="7"/>
        <v/>
      </c>
      <c r="H72" s="447" t="str">
        <f>IF(IsHyperlink(B72),"LINK","NO LINK")</f>
        <v>NO LINK</v>
      </c>
    </row>
    <row r="73" spans="1:8" x14ac:dyDescent="0.25">
      <c r="A73" s="447" t="str">
        <f>IF(H73="LINK",COUNTIF(H$6:H73,"LINK"),"")</f>
        <v/>
      </c>
      <c r="B73" s="451" t="s">
        <v>935</v>
      </c>
      <c r="C73" s="448" t="str">
        <f t="shared" si="4"/>
        <v/>
      </c>
      <c r="D73" s="447" t="str">
        <f t="shared" si="5"/>
        <v/>
      </c>
      <c r="E73" s="447" t="str">
        <f>IF(ISNA(MATCH('Roman Emperors'!C73,'Damnatio Memoriae'!A:A,0)),"",E$2)</f>
        <v/>
      </c>
      <c r="F73" s="279" t="str">
        <f t="shared" si="6"/>
        <v/>
      </c>
      <c r="G73" s="279" t="str">
        <f t="shared" si="7"/>
        <v/>
      </c>
      <c r="H73" s="447" t="str">
        <f>IF(IsHyperlink(B73),"LINK","NO LINK")</f>
        <v>NO LINK</v>
      </c>
    </row>
    <row r="74" spans="1:8" x14ac:dyDescent="0.25">
      <c r="A74" s="447" t="str">
        <f>IF(H74="LINK",COUNTIF(H$6:H74,"LINK"),"")</f>
        <v/>
      </c>
      <c r="C74" s="448" t="str">
        <f t="shared" si="4"/>
        <v/>
      </c>
      <c r="D74" s="447" t="str">
        <f t="shared" si="5"/>
        <v/>
      </c>
      <c r="E74" s="447" t="str">
        <f>IF(ISNA(MATCH('Roman Emperors'!C74,'Damnatio Memoriae'!A:A,0)),"",E$2)</f>
        <v/>
      </c>
      <c r="F74" s="279" t="str">
        <f t="shared" si="6"/>
        <v/>
      </c>
      <c r="G74" s="279" t="str">
        <f t="shared" si="7"/>
        <v/>
      </c>
      <c r="H74" s="447" t="str">
        <f>IF(IsHyperlink(B74),"LINK","NO LINK")</f>
        <v>NO LINK</v>
      </c>
    </row>
    <row r="75" spans="1:8" x14ac:dyDescent="0.25">
      <c r="A75" s="447" t="str">
        <f>IF(H75="LINK",COUNTIF(H$6:H75,"LINK"),"")</f>
        <v/>
      </c>
      <c r="B75" s="452" t="s">
        <v>936</v>
      </c>
      <c r="C75" s="448" t="str">
        <f t="shared" si="4"/>
        <v/>
      </c>
      <c r="D75" s="447" t="str">
        <f t="shared" si="5"/>
        <v/>
      </c>
      <c r="E75" s="447" t="str">
        <f>IF(ISNA(MATCH('Roman Emperors'!C75,'Damnatio Memoriae'!A:A,0)),"",E$2)</f>
        <v/>
      </c>
      <c r="F75" s="279" t="str">
        <f t="shared" si="6"/>
        <v/>
      </c>
      <c r="G75" s="279" t="str">
        <f t="shared" si="7"/>
        <v/>
      </c>
      <c r="H75" s="447" t="str">
        <f>IF(IsHyperlink(B75),"LINK","NO LINK")</f>
        <v>NO LINK</v>
      </c>
    </row>
    <row r="76" spans="1:8" x14ac:dyDescent="0.25">
      <c r="A76" s="447">
        <f>IF(H76="LINK",COUNTIF(H$6:H76,"LINK"),"")</f>
        <v>39</v>
      </c>
      <c r="B76" s="279" t="s">
        <v>937</v>
      </c>
      <c r="C76" s="448" t="str">
        <f t="shared" si="4"/>
        <v>Philip the Arab</v>
      </c>
      <c r="D76" s="447" t="str">
        <f t="shared" si="5"/>
        <v xml:space="preserve">"Philip and Severa - the first Christian imperial couple"   </v>
      </c>
      <c r="E76" s="447" t="str">
        <f>IF(ISNA(MATCH('Roman Emperors'!C76,'Damnatio Memoriae'!A:A,0)),"",E$2)</f>
        <v>Damnatio Memoriae</v>
      </c>
      <c r="F76" s="279" t="str">
        <f t="shared" si="6"/>
        <v>Bing</v>
      </c>
      <c r="G76" s="279" t="str">
        <f t="shared" si="7"/>
        <v>Google</v>
      </c>
      <c r="H76" s="447" t="str">
        <f>IF(IsHyperlink(B76),"LINK","NO LINK")</f>
        <v>LINK</v>
      </c>
    </row>
    <row r="77" spans="1:8" x14ac:dyDescent="0.25">
      <c r="A77" s="447">
        <f>IF(H77="LINK",COUNTIF(H$6:H77,"LINK"),"")</f>
        <v>40</v>
      </c>
      <c r="B77" s="279" t="s">
        <v>938</v>
      </c>
      <c r="C77" s="448" t="str">
        <f t="shared" si="4"/>
        <v>Philip II</v>
      </c>
      <c r="D77" s="447" t="str">
        <f t="shared" si="5"/>
        <v xml:space="preserve">"The boy emperor who died in his mother's arms"  </v>
      </c>
      <c r="E77" s="447" t="str">
        <f>IF(ISNA(MATCH('Roman Emperors'!C77,'Damnatio Memoriae'!A:A,0)),"",E$2)</f>
        <v>Damnatio Memoriae</v>
      </c>
      <c r="F77" s="279" t="str">
        <f t="shared" si="6"/>
        <v>Bing</v>
      </c>
      <c r="G77" s="279" t="str">
        <f t="shared" si="7"/>
        <v>Google</v>
      </c>
      <c r="H77" s="447" t="str">
        <f>IF(IsHyperlink(B77),"LINK","NO LINK")</f>
        <v>LINK</v>
      </c>
    </row>
    <row r="78" spans="1:8" x14ac:dyDescent="0.25">
      <c r="A78" s="447">
        <f>IF(H78="LINK",COUNTIF(H$6:H78,"LINK"),"")</f>
        <v>41</v>
      </c>
      <c r="B78" s="279" t="s">
        <v>939</v>
      </c>
      <c r="C78" s="448" t="str">
        <f t="shared" si="4"/>
        <v>Pacatian</v>
      </c>
      <c r="D78" s="447" t="str">
        <f t="shared" si="5"/>
        <v>"The Usurper from Bulgaria..."</v>
      </c>
      <c r="E78" s="447" t="str">
        <f>IF(ISNA(MATCH('Roman Emperors'!C78,'Damnatio Memoriae'!A:A,0)),"",E$2)</f>
        <v/>
      </c>
      <c r="F78" s="279" t="str">
        <f t="shared" si="6"/>
        <v>Bing</v>
      </c>
      <c r="G78" s="279" t="str">
        <f t="shared" si="7"/>
        <v>Google</v>
      </c>
      <c r="H78" s="447" t="str">
        <f>IF(IsHyperlink(B78),"LINK","NO LINK")</f>
        <v>LINK</v>
      </c>
    </row>
    <row r="79" spans="1:8" x14ac:dyDescent="0.25">
      <c r="A79" s="447">
        <f>IF(H79="LINK",COUNTIF(H$6:H79,"LINK"),"")</f>
        <v>42</v>
      </c>
      <c r="B79" s="279" t="s">
        <v>940</v>
      </c>
      <c r="C79" s="448" t="str">
        <f t="shared" si="4"/>
        <v>Jotapian</v>
      </c>
      <c r="D79" s="447" t="str">
        <f t="shared" si="5"/>
        <v>"The Usurper from Syria..."</v>
      </c>
      <c r="E79" s="447" t="str">
        <f>IF(ISNA(MATCH('Roman Emperors'!C79,'Damnatio Memoriae'!A:A,0)),"",E$2)</f>
        <v/>
      </c>
      <c r="F79" s="279" t="str">
        <f t="shared" si="6"/>
        <v>Bing</v>
      </c>
      <c r="G79" s="279" t="str">
        <f t="shared" si="7"/>
        <v>Google</v>
      </c>
      <c r="H79" s="447" t="str">
        <f>IF(IsHyperlink(B79),"LINK","NO LINK")</f>
        <v>LINK</v>
      </c>
    </row>
    <row r="80" spans="1:8" x14ac:dyDescent="0.25">
      <c r="A80" s="447">
        <f>IF(H80="LINK",COUNTIF(H$6:H80,"LINK"),"")</f>
        <v>43</v>
      </c>
      <c r="B80" s="279" t="s">
        <v>941</v>
      </c>
      <c r="C80" s="448" t="str">
        <f t="shared" si="4"/>
        <v>Trajan Decius</v>
      </c>
      <c r="D80" s="447" t="str">
        <f t="shared" si="5"/>
        <v xml:space="preserve">"One of the most cruel persecutors of the Christians" </v>
      </c>
      <c r="E80" s="447" t="str">
        <f>IF(ISNA(MATCH('Roman Emperors'!C80,'Damnatio Memoriae'!A:A,0)),"",E$2)</f>
        <v/>
      </c>
      <c r="F80" s="279" t="str">
        <f t="shared" si="6"/>
        <v>Bing</v>
      </c>
      <c r="G80" s="279" t="str">
        <f t="shared" si="7"/>
        <v>Google</v>
      </c>
      <c r="H80" s="447" t="str">
        <f>IF(IsHyperlink(B80),"LINK","NO LINK")</f>
        <v>LINK</v>
      </c>
    </row>
    <row r="81" spans="1:8" x14ac:dyDescent="0.25">
      <c r="A81" s="447">
        <f>IF(H81="LINK",COUNTIF(H$6:H81,"LINK"),"")</f>
        <v>44</v>
      </c>
      <c r="B81" s="279" t="s">
        <v>942</v>
      </c>
      <c r="C81" s="448" t="str">
        <f t="shared" si="4"/>
        <v>Herennius Etruscus</v>
      </c>
      <c r="D81" s="447" t="str">
        <f t="shared" si="5"/>
        <v>"Killed by a Goth's arrow"</v>
      </c>
      <c r="E81" s="447" t="str">
        <f>IF(ISNA(MATCH('Roman Emperors'!C81,'Damnatio Memoriae'!A:A,0)),"",E$2)</f>
        <v>Damnatio Memoriae</v>
      </c>
      <c r="F81" s="279" t="str">
        <f t="shared" si="6"/>
        <v>Bing</v>
      </c>
      <c r="G81" s="279" t="str">
        <f t="shared" si="7"/>
        <v>Google</v>
      </c>
      <c r="H81" s="447" t="str">
        <f>IF(IsHyperlink(B81),"LINK","NO LINK")</f>
        <v>LINK</v>
      </c>
    </row>
    <row r="82" spans="1:8" x14ac:dyDescent="0.25">
      <c r="A82" s="447">
        <f>IF(H82="LINK",COUNTIF(H$6:H82,"LINK"),"")</f>
        <v>45</v>
      </c>
      <c r="B82" s="279" t="s">
        <v>943</v>
      </c>
      <c r="C82" s="448" t="str">
        <f t="shared" si="4"/>
        <v>Hostilian</v>
      </c>
      <c r="D82" s="447" t="str">
        <f t="shared" si="5"/>
        <v>"The Emperor who died from the Plague"</v>
      </c>
      <c r="E82" s="447" t="str">
        <f>IF(ISNA(MATCH('Roman Emperors'!C82,'Damnatio Memoriae'!A:A,0)),"",E$2)</f>
        <v>Damnatio Memoriae</v>
      </c>
      <c r="F82" s="279" t="str">
        <f t="shared" si="6"/>
        <v>Bing</v>
      </c>
      <c r="G82" s="279" t="str">
        <f t="shared" si="7"/>
        <v>Google</v>
      </c>
      <c r="H82" s="447" t="str">
        <f>IF(IsHyperlink(B82),"LINK","NO LINK")</f>
        <v>LINK</v>
      </c>
    </row>
    <row r="83" spans="1:8" x14ac:dyDescent="0.25">
      <c r="A83" s="447">
        <f>IF(H83="LINK",COUNTIF(H$6:H83,"LINK"),"")</f>
        <v>46</v>
      </c>
      <c r="B83" s="279" t="s">
        <v>944</v>
      </c>
      <c r="C83" s="448" t="str">
        <f t="shared" si="4"/>
        <v>Trebonianus Gallus</v>
      </c>
      <c r="D83" s="447" t="str">
        <f t="shared" si="5"/>
        <v xml:space="preserve">"The Emperor, the Plague, the Persians and the mutiny"  </v>
      </c>
      <c r="E83" s="447" t="str">
        <f>IF(ISNA(MATCH('Roman Emperors'!C83,'Damnatio Memoriae'!A:A,0)),"",E$2)</f>
        <v/>
      </c>
      <c r="F83" s="279" t="str">
        <f t="shared" si="6"/>
        <v>Bing</v>
      </c>
      <c r="G83" s="279" t="str">
        <f t="shared" si="7"/>
        <v>Google</v>
      </c>
      <c r="H83" s="447" t="str">
        <f>IF(IsHyperlink(B83),"LINK","NO LINK")</f>
        <v>LINK</v>
      </c>
    </row>
    <row r="84" spans="1:8" x14ac:dyDescent="0.25">
      <c r="A84" s="447">
        <f>IF(H84="LINK",COUNTIF(H$6:H84,"LINK"),"")</f>
        <v>47</v>
      </c>
      <c r="B84" s="279" t="s">
        <v>945</v>
      </c>
      <c r="C84" s="448" t="str">
        <f t="shared" si="4"/>
        <v>Volusian</v>
      </c>
      <c r="D84" s="447" t="str">
        <f t="shared" si="5"/>
        <v xml:space="preserve">"The son who was raised to the position of Joint Emperor"  </v>
      </c>
      <c r="E84" s="447" t="str">
        <f>IF(ISNA(MATCH('Roman Emperors'!C84,'Damnatio Memoriae'!A:A,0)),"",E$2)</f>
        <v/>
      </c>
      <c r="F84" s="279" t="str">
        <f t="shared" si="6"/>
        <v>Bing</v>
      </c>
      <c r="G84" s="279" t="str">
        <f t="shared" si="7"/>
        <v>Google</v>
      </c>
      <c r="H84" s="447" t="str">
        <f>IF(IsHyperlink(B84),"LINK","NO LINK")</f>
        <v>LINK</v>
      </c>
    </row>
    <row r="85" spans="1:8" x14ac:dyDescent="0.25">
      <c r="A85" s="447">
        <f>IF(H85="LINK",COUNTIF(H$6:H85,"LINK"),"")</f>
        <v>48</v>
      </c>
      <c r="B85" s="279" t="s">
        <v>946</v>
      </c>
      <c r="C85" s="448" t="str">
        <f t="shared" si="4"/>
        <v>Aemilian</v>
      </c>
      <c r="D85" s="447" t="str">
        <f t="shared" si="5"/>
        <v>"Three months as Emperor, then death"</v>
      </c>
      <c r="E85" s="447" t="str">
        <f>IF(ISNA(MATCH('Roman Emperors'!C85,'Damnatio Memoriae'!A:A,0)),"",E$2)</f>
        <v/>
      </c>
      <c r="F85" s="279" t="str">
        <f t="shared" si="6"/>
        <v>Bing</v>
      </c>
      <c r="G85" s="279" t="str">
        <f t="shared" si="7"/>
        <v>Google</v>
      </c>
      <c r="H85" s="447" t="str">
        <f>IF(IsHyperlink(B85),"LINK","NO LINK")</f>
        <v>LINK</v>
      </c>
    </row>
    <row r="86" spans="1:8" x14ac:dyDescent="0.25">
      <c r="A86" s="447">
        <f>IF(H86="LINK",COUNTIF(H$6:H86,"LINK"),"")</f>
        <v>49</v>
      </c>
      <c r="B86" s="279" t="s">
        <v>947</v>
      </c>
      <c r="C86" s="448" t="str">
        <f t="shared" si="4"/>
        <v>Valerian</v>
      </c>
      <c r="D86" s="447" t="str">
        <f t="shared" si="5"/>
        <v xml:space="preserve">"The Emperor who was skinned and stuffed with manure"  </v>
      </c>
      <c r="E86" s="447" t="str">
        <f>IF(ISNA(MATCH('Roman Emperors'!C86,'Damnatio Memoriae'!A:A,0)),"",E$2)</f>
        <v/>
      </c>
      <c r="F86" s="279" t="str">
        <f t="shared" si="6"/>
        <v>Bing</v>
      </c>
      <c r="G86" s="279" t="str">
        <f t="shared" si="7"/>
        <v>Google</v>
      </c>
      <c r="H86" s="447" t="str">
        <f>IF(IsHyperlink(B86),"LINK","NO LINK")</f>
        <v>LINK</v>
      </c>
    </row>
    <row r="87" spans="1:8" x14ac:dyDescent="0.25">
      <c r="A87" s="447">
        <f>IF(H87="LINK",COUNTIF(H$6:H87,"LINK"),"")</f>
        <v>50</v>
      </c>
      <c r="B87" s="279" t="s">
        <v>948</v>
      </c>
      <c r="C87" s="448" t="str">
        <f t="shared" si="4"/>
        <v>Gallienus</v>
      </c>
      <c r="D87" s="447" t="str">
        <f t="shared" si="5"/>
        <v>"Famine, Plague and the 'Thirty Tyrants"</v>
      </c>
      <c r="E87" s="447" t="str">
        <f>IF(ISNA(MATCH('Roman Emperors'!C87,'Damnatio Memoriae'!A:A,0)),"",E$2)</f>
        <v>Damnatio Memoriae</v>
      </c>
      <c r="F87" s="279" t="str">
        <f t="shared" si="6"/>
        <v>Bing</v>
      </c>
      <c r="G87" s="279" t="str">
        <f t="shared" si="7"/>
        <v>Google</v>
      </c>
      <c r="H87" s="447" t="str">
        <f>IF(IsHyperlink(B87),"LINK","NO LINK")</f>
        <v>LINK</v>
      </c>
    </row>
    <row r="88" spans="1:8" x14ac:dyDescent="0.25">
      <c r="A88" s="447" t="str">
        <f>IF(H88="LINK",COUNTIF(H$6:H88,"LINK"),"")</f>
        <v/>
      </c>
      <c r="C88" s="448" t="str">
        <f t="shared" si="4"/>
        <v/>
      </c>
      <c r="D88" s="447" t="str">
        <f t="shared" si="5"/>
        <v/>
      </c>
      <c r="E88" s="447" t="str">
        <f>IF(ISNA(MATCH('Roman Emperors'!C88,'Damnatio Memoriae'!A:A,0)),"",E$2)</f>
        <v/>
      </c>
      <c r="F88" s="279" t="str">
        <f t="shared" si="6"/>
        <v/>
      </c>
      <c r="G88" s="279" t="str">
        <f t="shared" si="7"/>
        <v/>
      </c>
      <c r="H88" s="447" t="str">
        <f>IF(IsHyperlink(B88),"LINK","NO LINK")</f>
        <v>NO LINK</v>
      </c>
    </row>
    <row r="89" spans="1:8" x14ac:dyDescent="0.25">
      <c r="A89" s="447" t="str">
        <f>IF(H89="LINK",COUNTIF(H$6:H89,"LINK"),"")</f>
        <v/>
      </c>
      <c r="B89" s="451" t="s">
        <v>949</v>
      </c>
      <c r="C89" s="448" t="str">
        <f t="shared" si="4"/>
        <v/>
      </c>
      <c r="D89" s="447" t="str">
        <f t="shared" si="5"/>
        <v/>
      </c>
      <c r="E89" s="447" t="str">
        <f>IF(ISNA(MATCH('Roman Emperors'!C89,'Damnatio Memoriae'!A:A,0)),"",E$2)</f>
        <v/>
      </c>
      <c r="F89" s="279" t="str">
        <f t="shared" si="6"/>
        <v/>
      </c>
      <c r="G89" s="279" t="str">
        <f t="shared" si="7"/>
        <v/>
      </c>
      <c r="H89" s="447" t="str">
        <f>IF(IsHyperlink(B89),"LINK","NO LINK")</f>
        <v>NO LINK</v>
      </c>
    </row>
    <row r="90" spans="1:8" x14ac:dyDescent="0.25">
      <c r="A90" s="447" t="str">
        <f>IF(H90="LINK",COUNTIF(H$6:H90,"LINK"),"")</f>
        <v/>
      </c>
      <c r="C90" s="448" t="str">
        <f t="shared" si="4"/>
        <v/>
      </c>
      <c r="D90" s="447" t="str">
        <f t="shared" si="5"/>
        <v/>
      </c>
      <c r="E90" s="447" t="str">
        <f>IF(ISNA(MATCH('Roman Emperors'!C90,'Damnatio Memoriae'!A:A,0)),"",E$2)</f>
        <v/>
      </c>
      <c r="F90" s="279" t="str">
        <f t="shared" si="6"/>
        <v/>
      </c>
      <c r="G90" s="279" t="str">
        <f t="shared" si="7"/>
        <v/>
      </c>
      <c r="H90" s="447" t="str">
        <f>IF(IsHyperlink(B90),"LINK","NO LINK")</f>
        <v>NO LINK</v>
      </c>
    </row>
    <row r="91" spans="1:8" x14ac:dyDescent="0.25">
      <c r="A91" s="447" t="str">
        <f>IF(H91="LINK",COUNTIF(H$6:H91,"LINK"),"")</f>
        <v/>
      </c>
      <c r="B91" s="452" t="s">
        <v>950</v>
      </c>
      <c r="C91" s="448" t="str">
        <f t="shared" si="4"/>
        <v/>
      </c>
      <c r="D91" s="447" t="str">
        <f t="shared" si="5"/>
        <v/>
      </c>
      <c r="E91" s="447" t="str">
        <f>IF(ISNA(MATCH('Roman Emperors'!C91,'Damnatio Memoriae'!A:A,0)),"",E$2)</f>
        <v/>
      </c>
      <c r="F91" s="279" t="str">
        <f t="shared" si="6"/>
        <v/>
      </c>
      <c r="G91" s="279" t="str">
        <f t="shared" si="7"/>
        <v/>
      </c>
      <c r="H91" s="447" t="str">
        <f>IF(IsHyperlink(B91),"LINK","NO LINK")</f>
        <v>NO LINK</v>
      </c>
    </row>
    <row r="92" spans="1:8" x14ac:dyDescent="0.25">
      <c r="A92" s="447" t="str">
        <f>IF(H92="LINK",COUNTIF(H$6:H92,"LINK"),"")</f>
        <v/>
      </c>
      <c r="B92" s="452" t="s">
        <v>951</v>
      </c>
      <c r="C92" s="448" t="str">
        <f t="shared" si="4"/>
        <v/>
      </c>
      <c r="D92" s="447" t="str">
        <f t="shared" si="5"/>
        <v/>
      </c>
      <c r="E92" s="447" t="str">
        <f>IF(ISNA(MATCH('Roman Emperors'!C92,'Damnatio Memoriae'!A:A,0)),"",E$2)</f>
        <v/>
      </c>
      <c r="F92" s="279" t="str">
        <f t="shared" si="6"/>
        <v/>
      </c>
      <c r="G92" s="279" t="str">
        <f t="shared" si="7"/>
        <v/>
      </c>
      <c r="H92" s="447" t="str">
        <f>IF(IsHyperlink(B92),"LINK","NO LINK")</f>
        <v>NO LINK</v>
      </c>
    </row>
    <row r="93" spans="1:8" x14ac:dyDescent="0.25">
      <c r="A93" s="447" t="str">
        <f>IF(H93="LINK",COUNTIF(H$6:H93,"LINK"),"")</f>
        <v/>
      </c>
      <c r="B93" s="452" t="s">
        <v>952</v>
      </c>
      <c r="C93" s="448" t="str">
        <f t="shared" si="4"/>
        <v/>
      </c>
      <c r="D93" s="447" t="str">
        <f t="shared" si="5"/>
        <v/>
      </c>
      <c r="E93" s="447" t="str">
        <f>IF(ISNA(MATCH('Roman Emperors'!C93,'Damnatio Memoriae'!A:A,0)),"",E$2)</f>
        <v/>
      </c>
      <c r="F93" s="279" t="str">
        <f t="shared" si="6"/>
        <v/>
      </c>
      <c r="G93" s="279" t="str">
        <f t="shared" si="7"/>
        <v/>
      </c>
      <c r="H93" s="447" t="str">
        <f>IF(IsHyperlink(B93),"LINK","NO LINK")</f>
        <v>NO LINK</v>
      </c>
    </row>
    <row r="94" spans="1:8" x14ac:dyDescent="0.25">
      <c r="A94" s="447" t="str">
        <f>IF(H94="LINK",COUNTIF(H$6:H94,"LINK"),"")</f>
        <v/>
      </c>
      <c r="B94" s="452" t="s">
        <v>953</v>
      </c>
      <c r="C94" s="448" t="str">
        <f t="shared" si="4"/>
        <v/>
      </c>
      <c r="D94" s="447" t="str">
        <f t="shared" si="5"/>
        <v/>
      </c>
      <c r="E94" s="447" t="str">
        <f>IF(ISNA(MATCH('Roman Emperors'!C94,'Damnatio Memoriae'!A:A,0)),"",E$2)</f>
        <v/>
      </c>
      <c r="F94" s="279" t="str">
        <f t="shared" si="6"/>
        <v/>
      </c>
      <c r="G94" s="279" t="str">
        <f t="shared" si="7"/>
        <v/>
      </c>
      <c r="H94" s="447" t="str">
        <f>IF(IsHyperlink(B94),"LINK","NO LINK")</f>
        <v>NO LINK</v>
      </c>
    </row>
    <row r="95" spans="1:8" x14ac:dyDescent="0.25">
      <c r="A95" s="447" t="str">
        <f>IF(H95="LINK",COUNTIF(H$6:H95,"LINK"),"")</f>
        <v/>
      </c>
      <c r="B95" s="452" t="s">
        <v>954</v>
      </c>
      <c r="C95" s="448" t="str">
        <f t="shared" si="4"/>
        <v/>
      </c>
      <c r="D95" s="447" t="str">
        <f t="shared" si="5"/>
        <v/>
      </c>
      <c r="E95" s="447" t="str">
        <f>IF(ISNA(MATCH('Roman Emperors'!C95,'Damnatio Memoriae'!A:A,0)),"",E$2)</f>
        <v/>
      </c>
      <c r="F95" s="279" t="str">
        <f t="shared" si="6"/>
        <v/>
      </c>
      <c r="G95" s="279" t="str">
        <f t="shared" si="7"/>
        <v/>
      </c>
      <c r="H95" s="447" t="str">
        <f>IF(IsHyperlink(B95),"LINK","NO LINK")</f>
        <v>NO LINK</v>
      </c>
    </row>
    <row r="96" spans="1:8" x14ac:dyDescent="0.25">
      <c r="A96" s="447" t="str">
        <f>IF(H96="LINK",COUNTIF(H$6:H96,"LINK"),"")</f>
        <v/>
      </c>
      <c r="B96" s="452" t="s">
        <v>955</v>
      </c>
      <c r="C96" s="448" t="str">
        <f t="shared" si="4"/>
        <v/>
      </c>
      <c r="D96" s="447" t="str">
        <f t="shared" si="5"/>
        <v/>
      </c>
      <c r="E96" s="447" t="str">
        <f>IF(ISNA(MATCH('Roman Emperors'!C96,'Damnatio Memoriae'!A:A,0)),"",E$2)</f>
        <v/>
      </c>
      <c r="F96" s="279" t="str">
        <f t="shared" si="6"/>
        <v/>
      </c>
      <c r="G96" s="279" t="str">
        <f t="shared" si="7"/>
        <v/>
      </c>
      <c r="H96" s="447" t="str">
        <f>IF(IsHyperlink(B96),"LINK","NO LINK")</f>
        <v>NO LINK</v>
      </c>
    </row>
    <row r="97" spans="1:8" x14ac:dyDescent="0.25">
      <c r="A97" s="447" t="str">
        <f>IF(H97="LINK",COUNTIF(H$6:H97,"LINK"),"")</f>
        <v/>
      </c>
      <c r="B97" s="452" t="s">
        <v>956</v>
      </c>
      <c r="C97" s="448" t="str">
        <f t="shared" si="4"/>
        <v/>
      </c>
      <c r="D97" s="447" t="str">
        <f t="shared" si="5"/>
        <v/>
      </c>
      <c r="E97" s="447" t="str">
        <f>IF(ISNA(MATCH('Roman Emperors'!C97,'Damnatio Memoriae'!A:A,0)),"",E$2)</f>
        <v/>
      </c>
      <c r="F97" s="279" t="str">
        <f t="shared" si="6"/>
        <v/>
      </c>
      <c r="G97" s="279" t="str">
        <f t="shared" si="7"/>
        <v/>
      </c>
      <c r="H97" s="447" t="str">
        <f>IF(IsHyperlink(B97),"LINK","NO LINK")</f>
        <v>NO LINK</v>
      </c>
    </row>
    <row r="98" spans="1:8" x14ac:dyDescent="0.25">
      <c r="A98" s="447" t="str">
        <f>IF(H98="LINK",COUNTIF(H$6:H98,"LINK"),"")</f>
        <v/>
      </c>
      <c r="B98" s="452" t="s">
        <v>957</v>
      </c>
      <c r="C98" s="448" t="str">
        <f t="shared" si="4"/>
        <v/>
      </c>
      <c r="D98" s="447" t="str">
        <f t="shared" si="5"/>
        <v/>
      </c>
      <c r="E98" s="447" t="str">
        <f>IF(ISNA(MATCH('Roman Emperors'!C98,'Damnatio Memoriae'!A:A,0)),"",E$2)</f>
        <v/>
      </c>
      <c r="F98" s="279" t="str">
        <f t="shared" si="6"/>
        <v/>
      </c>
      <c r="G98" s="279" t="str">
        <f t="shared" si="7"/>
        <v/>
      </c>
      <c r="H98" s="447" t="str">
        <f>IF(IsHyperlink(B98),"LINK","NO LINK")</f>
        <v>NO LINK</v>
      </c>
    </row>
    <row r="99" spans="1:8" x14ac:dyDescent="0.25">
      <c r="A99" s="447" t="str">
        <f>IF(H99="LINK",COUNTIF(H$6:H99,"LINK"),"")</f>
        <v/>
      </c>
      <c r="B99" s="452" t="s">
        <v>958</v>
      </c>
      <c r="C99" s="448" t="str">
        <f t="shared" si="4"/>
        <v/>
      </c>
      <c r="D99" s="447" t="str">
        <f t="shared" si="5"/>
        <v/>
      </c>
      <c r="E99" s="447" t="str">
        <f>IF(ISNA(MATCH('Roman Emperors'!C99,'Damnatio Memoriae'!A:A,0)),"",E$2)</f>
        <v/>
      </c>
      <c r="F99" s="279" t="str">
        <f t="shared" si="6"/>
        <v/>
      </c>
      <c r="G99" s="279" t="str">
        <f t="shared" si="7"/>
        <v/>
      </c>
      <c r="H99" s="447" t="str">
        <f>IF(IsHyperlink(B99),"LINK","NO LINK")</f>
        <v>NO LINK</v>
      </c>
    </row>
    <row r="100" spans="1:8" x14ac:dyDescent="0.25">
      <c r="A100" s="447" t="str">
        <f>IF(H100="LINK",COUNTIF(H$6:H100,"LINK"),"")</f>
        <v/>
      </c>
      <c r="B100" s="452" t="s">
        <v>959</v>
      </c>
      <c r="C100" s="448" t="str">
        <f t="shared" si="4"/>
        <v/>
      </c>
      <c r="D100" s="447" t="str">
        <f t="shared" si="5"/>
        <v/>
      </c>
      <c r="E100" s="447" t="str">
        <f>IF(ISNA(MATCH('Roman Emperors'!C100,'Damnatio Memoriae'!A:A,0)),"",E$2)</f>
        <v/>
      </c>
      <c r="F100" s="279" t="str">
        <f t="shared" si="6"/>
        <v/>
      </c>
      <c r="G100" s="279" t="str">
        <f t="shared" si="7"/>
        <v/>
      </c>
      <c r="H100" s="447" t="str">
        <f>IF(IsHyperlink(B100),"LINK","NO LINK")</f>
        <v>NO LINK</v>
      </c>
    </row>
    <row r="101" spans="1:8" x14ac:dyDescent="0.25">
      <c r="A101" s="447" t="str">
        <f>IF(H101="LINK",COUNTIF(H$6:H101,"LINK"),"")</f>
        <v/>
      </c>
      <c r="B101" s="452" t="s">
        <v>960</v>
      </c>
      <c r="C101" s="448" t="str">
        <f t="shared" si="4"/>
        <v/>
      </c>
      <c r="D101" s="447" t="str">
        <f t="shared" si="5"/>
        <v/>
      </c>
      <c r="E101" s="447" t="str">
        <f>IF(ISNA(MATCH('Roman Emperors'!C101,'Damnatio Memoriae'!A:A,0)),"",E$2)</f>
        <v/>
      </c>
      <c r="F101" s="279" t="str">
        <f t="shared" si="6"/>
        <v/>
      </c>
      <c r="G101" s="279" t="str">
        <f t="shared" si="7"/>
        <v/>
      </c>
      <c r="H101" s="447" t="str">
        <f>IF(IsHyperlink(B101),"LINK","NO LINK")</f>
        <v>NO LINK</v>
      </c>
    </row>
    <row r="102" spans="1:8" x14ac:dyDescent="0.25">
      <c r="A102" s="447" t="str">
        <f>IF(H102="LINK",COUNTIF(H$6:H102,"LINK"),"")</f>
        <v/>
      </c>
      <c r="B102" s="452" t="s">
        <v>961</v>
      </c>
      <c r="C102" s="448" t="str">
        <f t="shared" si="4"/>
        <v/>
      </c>
      <c r="D102" s="447" t="str">
        <f t="shared" si="5"/>
        <v/>
      </c>
      <c r="E102" s="447" t="str">
        <f>IF(ISNA(MATCH('Roman Emperors'!C102,'Damnatio Memoriae'!A:A,0)),"",E$2)</f>
        <v/>
      </c>
      <c r="F102" s="279" t="str">
        <f t="shared" si="6"/>
        <v/>
      </c>
      <c r="G102" s="279" t="str">
        <f t="shared" si="7"/>
        <v/>
      </c>
      <c r="H102" s="447" t="str">
        <f>IF(IsHyperlink(B102),"LINK","NO LINK")</f>
        <v>NO LINK</v>
      </c>
    </row>
    <row r="103" spans="1:8" x14ac:dyDescent="0.25">
      <c r="A103" s="447" t="str">
        <f>IF(H103="LINK",COUNTIF(H$6:H103,"LINK"),"")</f>
        <v/>
      </c>
      <c r="B103" s="452" t="s">
        <v>962</v>
      </c>
      <c r="C103" s="448" t="str">
        <f t="shared" si="4"/>
        <v/>
      </c>
      <c r="D103" s="447" t="str">
        <f t="shared" si="5"/>
        <v/>
      </c>
      <c r="E103" s="447" t="str">
        <f>IF(ISNA(MATCH('Roman Emperors'!C103,'Damnatio Memoriae'!A:A,0)),"",E$2)</f>
        <v/>
      </c>
      <c r="F103" s="279" t="str">
        <f t="shared" si="6"/>
        <v/>
      </c>
      <c r="G103" s="279" t="str">
        <f t="shared" si="7"/>
        <v/>
      </c>
      <c r="H103" s="447" t="str">
        <f>IF(IsHyperlink(B103),"LINK","NO LINK")</f>
        <v>NO LINK</v>
      </c>
    </row>
    <row r="104" spans="1:8" x14ac:dyDescent="0.25">
      <c r="A104" s="447" t="str">
        <f>IF(H104="LINK",COUNTIF(H$6:H104,"LINK"),"")</f>
        <v/>
      </c>
      <c r="C104" s="448" t="str">
        <f t="shared" si="4"/>
        <v/>
      </c>
      <c r="D104" s="447" t="str">
        <f t="shared" si="5"/>
        <v/>
      </c>
      <c r="E104" s="447" t="str">
        <f>IF(ISNA(MATCH('Roman Emperors'!C104,'Damnatio Memoriae'!A:A,0)),"",E$2)</f>
        <v/>
      </c>
      <c r="F104" s="279" t="str">
        <f t="shared" si="6"/>
        <v/>
      </c>
      <c r="G104" s="279" t="str">
        <f t="shared" si="7"/>
        <v/>
      </c>
      <c r="H104" s="447" t="str">
        <f>IF(IsHyperlink(B104),"LINK","NO LINK")</f>
        <v>NO LINK</v>
      </c>
    </row>
    <row r="105" spans="1:8" x14ac:dyDescent="0.25">
      <c r="A105" s="447" t="str">
        <f>IF(H105="LINK",COUNTIF(H$6:H105,"LINK"),"")</f>
        <v/>
      </c>
      <c r="B105" s="451" t="s">
        <v>963</v>
      </c>
      <c r="C105" s="448" t="str">
        <f t="shared" si="4"/>
        <v/>
      </c>
      <c r="D105" s="447" t="str">
        <f t="shared" si="5"/>
        <v/>
      </c>
      <c r="E105" s="447" t="str">
        <f>IF(ISNA(MATCH('Roman Emperors'!C105,'Damnatio Memoriae'!A:A,0)),"",E$2)</f>
        <v/>
      </c>
      <c r="F105" s="279" t="str">
        <f t="shared" si="6"/>
        <v/>
      </c>
      <c r="G105" s="279" t="str">
        <f t="shared" si="7"/>
        <v/>
      </c>
      <c r="H105" s="447" t="str">
        <f>IF(IsHyperlink(B105),"LINK","NO LINK")</f>
        <v>NO LINK</v>
      </c>
    </row>
    <row r="106" spans="1:8" x14ac:dyDescent="0.25">
      <c r="A106" s="447" t="str">
        <f>IF(H106="LINK",COUNTIF(H$6:H106,"LINK"),"")</f>
        <v/>
      </c>
      <c r="C106" s="448" t="str">
        <f t="shared" si="4"/>
        <v/>
      </c>
      <c r="D106" s="447" t="str">
        <f t="shared" si="5"/>
        <v/>
      </c>
      <c r="E106" s="447" t="str">
        <f>IF(ISNA(MATCH('Roman Emperors'!C106,'Damnatio Memoriae'!A:A,0)),"",E$2)</f>
        <v/>
      </c>
      <c r="F106" s="279" t="str">
        <f t="shared" si="6"/>
        <v/>
      </c>
      <c r="G106" s="279" t="str">
        <f t="shared" si="7"/>
        <v/>
      </c>
      <c r="H106" s="447" t="str">
        <f>IF(IsHyperlink(B106),"LINK","NO LINK")</f>
        <v>NO LINK</v>
      </c>
    </row>
    <row r="107" spans="1:8" x14ac:dyDescent="0.25">
      <c r="A107" s="447" t="str">
        <f>IF(H107="LINK",COUNTIF(H$6:H107,"LINK"),"")</f>
        <v/>
      </c>
      <c r="B107" s="452" t="s">
        <v>964</v>
      </c>
      <c r="C107" s="448" t="str">
        <f t="shared" si="4"/>
        <v/>
      </c>
      <c r="D107" s="447" t="str">
        <f t="shared" si="5"/>
        <v/>
      </c>
      <c r="E107" s="447" t="str">
        <f>IF(ISNA(MATCH('Roman Emperors'!C107,'Damnatio Memoriae'!A:A,0)),"",E$2)</f>
        <v/>
      </c>
      <c r="F107" s="279" t="str">
        <f t="shared" si="6"/>
        <v/>
      </c>
      <c r="G107" s="279" t="str">
        <f t="shared" si="7"/>
        <v/>
      </c>
      <c r="H107" s="447" t="str">
        <f>IF(IsHyperlink(B107),"LINK","NO LINK")</f>
        <v>NO LINK</v>
      </c>
    </row>
    <row r="108" spans="1:8" x14ac:dyDescent="0.25">
      <c r="A108" s="447">
        <f>IF(H108="LINK",COUNTIF(H$6:H108,"LINK"),"")</f>
        <v>51</v>
      </c>
      <c r="B108" s="279" t="s">
        <v>965</v>
      </c>
      <c r="C108" s="448" t="str">
        <f t="shared" si="4"/>
        <v>Claudius II</v>
      </c>
      <c r="D108" s="447" t="str">
        <f t="shared" si="5"/>
        <v>(Gothicus) "He fought the Goths, the Vandals and Traitors..."</v>
      </c>
      <c r="E108" s="447" t="str">
        <f>IF(ISNA(MATCH('Roman Emperors'!C108,'Damnatio Memoriae'!A:A,0)),"",E$2)</f>
        <v/>
      </c>
      <c r="F108" s="279" t="str">
        <f t="shared" si="6"/>
        <v>Bing</v>
      </c>
      <c r="G108" s="279" t="str">
        <f t="shared" si="7"/>
        <v>Google</v>
      </c>
      <c r="H108" s="447" t="str">
        <f>IF(IsHyperlink(B108),"LINK","NO LINK")</f>
        <v>LINK</v>
      </c>
    </row>
    <row r="109" spans="1:8" x14ac:dyDescent="0.25">
      <c r="A109" s="447">
        <f>IF(H109="LINK",COUNTIF(H$6:H109,"LINK"),"")</f>
        <v>52</v>
      </c>
      <c r="B109" s="279" t="s">
        <v>966</v>
      </c>
      <c r="C109" s="448" t="str">
        <f t="shared" si="4"/>
        <v>Quintillus</v>
      </c>
      <c r="D109" s="447" t="str">
        <f t="shared" si="5"/>
        <v>"Champion of the Senate"</v>
      </c>
      <c r="E109" s="447" t="str">
        <f>IF(ISNA(MATCH('Roman Emperors'!C109,'Damnatio Memoriae'!A:A,0)),"",E$2)</f>
        <v/>
      </c>
      <c r="F109" s="279" t="str">
        <f t="shared" si="6"/>
        <v>Bing</v>
      </c>
      <c r="G109" s="279" t="str">
        <f t="shared" si="7"/>
        <v>Google</v>
      </c>
      <c r="H109" s="447" t="str">
        <f>IF(IsHyperlink(B109),"LINK","NO LINK")</f>
        <v>LINK</v>
      </c>
    </row>
    <row r="110" spans="1:8" x14ac:dyDescent="0.25">
      <c r="A110" s="447">
        <f>IF(H110="LINK",COUNTIF(H$6:H110,"LINK"),"")</f>
        <v>53</v>
      </c>
      <c r="B110" s="279" t="s">
        <v>967</v>
      </c>
      <c r="C110" s="448" t="str">
        <f t="shared" si="4"/>
        <v>Aurelian</v>
      </c>
      <c r="D110" s="447" t="str">
        <f t="shared" si="5"/>
        <v>"The illiterate military genius..." </v>
      </c>
      <c r="E110" s="447" t="str">
        <f>IF(ISNA(MATCH('Roman Emperors'!C110,'Damnatio Memoriae'!A:A,0)),"",E$2)</f>
        <v>Damnatio Memoriae</v>
      </c>
      <c r="F110" s="279" t="str">
        <f t="shared" si="6"/>
        <v>Bing</v>
      </c>
      <c r="G110" s="279" t="str">
        <f t="shared" si="7"/>
        <v>Google</v>
      </c>
      <c r="H110" s="447" t="str">
        <f>IF(IsHyperlink(B110),"LINK","NO LINK")</f>
        <v>LINK</v>
      </c>
    </row>
    <row r="111" spans="1:8" x14ac:dyDescent="0.25">
      <c r="A111" s="447">
        <f>IF(H111="LINK",COUNTIF(H$6:H111,"LINK"),"")</f>
        <v>54</v>
      </c>
      <c r="B111" s="279" t="s">
        <v>968</v>
      </c>
      <c r="C111" s="448" t="str">
        <f t="shared" si="4"/>
        <v>Zenobia</v>
      </c>
      <c r="D111" s="447" t="str">
        <f t="shared" si="5"/>
        <v>(Empress) "The Warrior Queen..."</v>
      </c>
      <c r="E111" s="447" t="str">
        <f>IF(ISNA(MATCH('Roman Emperors'!C111,'Damnatio Memoriae'!A:A,0)),"",E$2)</f>
        <v/>
      </c>
      <c r="F111" s="279" t="str">
        <f t="shared" si="6"/>
        <v>Bing</v>
      </c>
      <c r="G111" s="279" t="str">
        <f t="shared" si="7"/>
        <v>Google</v>
      </c>
      <c r="H111" s="447" t="str">
        <f>IF(IsHyperlink(B111),"LINK","NO LINK")</f>
        <v>LINK</v>
      </c>
    </row>
    <row r="112" spans="1:8" x14ac:dyDescent="0.25">
      <c r="A112" s="447">
        <f>IF(H112="LINK",COUNTIF(H$6:H112,"LINK"),"")</f>
        <v>55</v>
      </c>
      <c r="B112" s="279" t="s">
        <v>969</v>
      </c>
      <c r="C112" s="448" t="str">
        <f t="shared" si="4"/>
        <v>Tacitus</v>
      </c>
      <c r="D112" s="447" t="str">
        <f t="shared" si="5"/>
        <v>"The Emperor who followed the Interregnum..."</v>
      </c>
      <c r="E112" s="447" t="str">
        <f>IF(ISNA(MATCH('Roman Emperors'!C112,'Damnatio Memoriae'!A:A,0)),"",E$2)</f>
        <v/>
      </c>
      <c r="F112" s="279" t="str">
        <f t="shared" si="6"/>
        <v>Bing</v>
      </c>
      <c r="G112" s="279" t="str">
        <f t="shared" si="7"/>
        <v>Google</v>
      </c>
      <c r="H112" s="447" t="str">
        <f>IF(IsHyperlink(B112),"LINK","NO LINK")</f>
        <v>LINK</v>
      </c>
    </row>
    <row r="113" spans="1:8" x14ac:dyDescent="0.25">
      <c r="A113" s="447">
        <f>IF(H113="LINK",COUNTIF(H$6:H113,"LINK"),"")</f>
        <v>56</v>
      </c>
      <c r="B113" s="279" t="s">
        <v>970</v>
      </c>
      <c r="C113" s="448" t="str">
        <f t="shared" si="4"/>
        <v>Florianus</v>
      </c>
      <c r="D113" s="447" t="str">
        <f t="shared" si="5"/>
        <v xml:space="preserve">"The Emperor who ruled for 88 days..." </v>
      </c>
      <c r="E113" s="447" t="str">
        <f>IF(ISNA(MATCH('Roman Emperors'!C113,'Damnatio Memoriae'!A:A,0)),"",E$2)</f>
        <v/>
      </c>
      <c r="F113" s="279" t="str">
        <f t="shared" si="6"/>
        <v>Bing</v>
      </c>
      <c r="G113" s="279" t="str">
        <f t="shared" si="7"/>
        <v>Google</v>
      </c>
      <c r="H113" s="447" t="str">
        <f>IF(IsHyperlink(B113),"LINK","NO LINK")</f>
        <v>LINK</v>
      </c>
    </row>
    <row r="114" spans="1:8" x14ac:dyDescent="0.25">
      <c r="A114" s="447">
        <f>IF(H114="LINK",COUNTIF(H$6:H114,"LINK"),"")</f>
        <v>57</v>
      </c>
      <c r="B114" s="279" t="s">
        <v>971</v>
      </c>
      <c r="C114" s="448" t="str">
        <f t="shared" si="4"/>
        <v>Probus</v>
      </c>
      <c r="D114" s="447" t="str">
        <f t="shared" si="5"/>
        <v xml:space="preserve">"The Emperor who believed that idle hands make mischief..." </v>
      </c>
      <c r="E114" s="447" t="str">
        <f>IF(ISNA(MATCH('Roman Emperors'!C114,'Damnatio Memoriae'!A:A,0)),"",E$2)</f>
        <v>Damnatio Memoriae</v>
      </c>
      <c r="F114" s="279" t="str">
        <f t="shared" si="6"/>
        <v>Bing</v>
      </c>
      <c r="G114" s="279" t="str">
        <f t="shared" si="7"/>
        <v>Google</v>
      </c>
      <c r="H114" s="447" t="str">
        <f>IF(IsHyperlink(B114),"LINK","NO LINK")</f>
        <v>LINK</v>
      </c>
    </row>
    <row r="115" spans="1:8" x14ac:dyDescent="0.25">
      <c r="A115" s="447">
        <f>IF(H115="LINK",COUNTIF(H$6:H115,"LINK"),"")</f>
        <v>58</v>
      </c>
      <c r="B115" s="279" t="s">
        <v>972</v>
      </c>
      <c r="C115" s="448" t="str">
        <f t="shared" si="4"/>
        <v>Carus</v>
      </c>
      <c r="D115" s="447" t="str">
        <f t="shared" si="5"/>
        <v>"The Frugal emperor..."</v>
      </c>
      <c r="E115" s="447" t="str">
        <f>IF(ISNA(MATCH('Roman Emperors'!C115,'Damnatio Memoriae'!A:A,0)),"",E$2)</f>
        <v>Damnatio Memoriae</v>
      </c>
      <c r="F115" s="279" t="str">
        <f t="shared" si="6"/>
        <v>Bing</v>
      </c>
      <c r="G115" s="279" t="str">
        <f t="shared" si="7"/>
        <v>Google</v>
      </c>
      <c r="H115" s="447" t="str">
        <f>IF(IsHyperlink(B115),"LINK","NO LINK")</f>
        <v>LINK</v>
      </c>
    </row>
    <row r="116" spans="1:8" x14ac:dyDescent="0.25">
      <c r="A116" s="447">
        <f>IF(H116="LINK",COUNTIF(H$6:H116,"LINK"),"")</f>
        <v>59</v>
      </c>
      <c r="B116" s="279" t="s">
        <v>973</v>
      </c>
      <c r="C116" s="448" t="str">
        <f t="shared" si="4"/>
        <v>Numerian</v>
      </c>
      <c r="D116" s="447" t="str">
        <f t="shared" si="5"/>
        <v>"The Emperor whose body was left to rot..."</v>
      </c>
      <c r="E116" s="447" t="str">
        <f>IF(ISNA(MATCH('Roman Emperors'!C116,'Damnatio Memoriae'!A:A,0)),"",E$2)</f>
        <v>Damnatio Memoriae</v>
      </c>
      <c r="F116" s="279" t="str">
        <f t="shared" si="6"/>
        <v>Bing</v>
      </c>
      <c r="G116" s="279" t="str">
        <f t="shared" si="7"/>
        <v>Google</v>
      </c>
      <c r="H116" s="447" t="str">
        <f>IF(IsHyperlink(B116),"LINK","NO LINK")</f>
        <v>LINK</v>
      </c>
    </row>
    <row r="117" spans="1:8" x14ac:dyDescent="0.25">
      <c r="A117" s="447">
        <f>IF(H117="LINK",COUNTIF(H$6:H117,"LINK"),"")</f>
        <v>60</v>
      </c>
      <c r="B117" s="279" t="s">
        <v>974</v>
      </c>
      <c r="C117" s="448" t="str">
        <f t="shared" si="4"/>
        <v>Carinus</v>
      </c>
      <c r="D117" s="447" t="str">
        <f t="shared" si="5"/>
        <v xml:space="preserve">"The debauched Emperor suspected of incest..."  </v>
      </c>
      <c r="E117" s="447" t="str">
        <f>IF(ISNA(MATCH('Roman Emperors'!C117,'Damnatio Memoriae'!A:A,0)),"",E$2)</f>
        <v>Damnatio Memoriae</v>
      </c>
      <c r="F117" s="279" t="str">
        <f t="shared" si="6"/>
        <v>Bing</v>
      </c>
      <c r="G117" s="279" t="str">
        <f t="shared" si="7"/>
        <v>Google</v>
      </c>
      <c r="H117" s="447" t="str">
        <f>IF(IsHyperlink(B117),"LINK","NO LINK")</f>
        <v>LINK</v>
      </c>
    </row>
    <row r="118" spans="1:8" x14ac:dyDescent="0.25">
      <c r="A118" s="447">
        <f>IF(H118="LINK",COUNTIF(H$6:H118,"LINK"),"")</f>
        <v>61</v>
      </c>
      <c r="B118" s="279" t="s">
        <v>975</v>
      </c>
      <c r="C118" s="448" t="str">
        <f t="shared" si="4"/>
        <v>Nigrian</v>
      </c>
      <c r="D118" s="447" t="str">
        <f t="shared" si="5"/>
        <v>"Was this infant the product of incest?"</v>
      </c>
      <c r="E118" s="447" t="str">
        <f>IF(ISNA(MATCH('Roman Emperors'!C118,'Damnatio Memoriae'!A:A,0)),"",E$2)</f>
        <v/>
      </c>
      <c r="F118" s="279" t="str">
        <f t="shared" si="6"/>
        <v>Bing</v>
      </c>
      <c r="G118" s="279" t="str">
        <f t="shared" si="7"/>
        <v>Google</v>
      </c>
      <c r="H118" s="447" t="str">
        <f>IF(IsHyperlink(B118),"LINK","NO LINK")</f>
        <v>LINK</v>
      </c>
    </row>
    <row r="119" spans="1:8" x14ac:dyDescent="0.25">
      <c r="A119" s="447">
        <f>IF(H119="LINK",COUNTIF(H$6:H119,"LINK"),"")</f>
        <v>62</v>
      </c>
      <c r="B119" s="279" t="s">
        <v>976</v>
      </c>
      <c r="C119" s="448" t="str">
        <f t="shared" si="4"/>
        <v>Julian of Pannonia</v>
      </c>
      <c r="D119" s="447" t="str">
        <f t="shared" si="5"/>
        <v>"The last usurper before the Roman Empire was split..."</v>
      </c>
      <c r="E119" s="447" t="str">
        <f>IF(ISNA(MATCH('Roman Emperors'!C119,'Damnatio Memoriae'!A:A,0)),"",E$2)</f>
        <v/>
      </c>
      <c r="F119" s="279" t="str">
        <f t="shared" si="6"/>
        <v>Bing</v>
      </c>
      <c r="G119" s="279" t="str">
        <f t="shared" si="7"/>
        <v>Google</v>
      </c>
      <c r="H119" s="447" t="str">
        <f>IF(IsHyperlink(B119),"LINK","NO LINK")</f>
        <v>LINK</v>
      </c>
    </row>
    <row r="120" spans="1:8" x14ac:dyDescent="0.25">
      <c r="A120" s="447" t="str">
        <f>IF(H120="LINK",COUNTIF(H$6:H120,"LINK"),"")</f>
        <v/>
      </c>
      <c r="C120" s="448" t="str">
        <f t="shared" si="4"/>
        <v/>
      </c>
      <c r="D120" s="447" t="str">
        <f t="shared" si="5"/>
        <v/>
      </c>
      <c r="E120" s="447" t="str">
        <f>IF(ISNA(MATCH('Roman Emperors'!C120,'Damnatio Memoriae'!A:A,0)),"",E$2)</f>
        <v/>
      </c>
      <c r="F120" s="279" t="str">
        <f t="shared" si="6"/>
        <v/>
      </c>
      <c r="G120" s="279" t="str">
        <f t="shared" si="7"/>
        <v/>
      </c>
      <c r="H120" s="447" t="str">
        <f>IF(IsHyperlink(B120),"LINK","NO LINK")</f>
        <v>NO LINK</v>
      </c>
    </row>
    <row r="121" spans="1:8" x14ac:dyDescent="0.25">
      <c r="A121" s="447" t="str">
        <f>IF(H121="LINK",COUNTIF(H$6:H121,"LINK"),"")</f>
        <v/>
      </c>
      <c r="B121" s="451" t="s">
        <v>977</v>
      </c>
      <c r="C121" s="448" t="str">
        <f t="shared" si="4"/>
        <v/>
      </c>
      <c r="D121" s="447" t="str">
        <f t="shared" si="5"/>
        <v/>
      </c>
      <c r="E121" s="447" t="str">
        <f>IF(ISNA(MATCH('Roman Emperors'!C121,'Damnatio Memoriae'!A:A,0)),"",E$2)</f>
        <v/>
      </c>
      <c r="F121" s="279" t="str">
        <f t="shared" si="6"/>
        <v/>
      </c>
      <c r="G121" s="279" t="str">
        <f t="shared" si="7"/>
        <v/>
      </c>
      <c r="H121" s="447" t="str">
        <f>IF(IsHyperlink(B121),"LINK","NO LINK")</f>
        <v>NO LINK</v>
      </c>
    </row>
    <row r="122" spans="1:8" x14ac:dyDescent="0.25">
      <c r="A122" s="447" t="str">
        <f>IF(H122="LINK",COUNTIF(H$6:H122,"LINK"),"")</f>
        <v/>
      </c>
      <c r="C122" s="448" t="str">
        <f t="shared" ref="C122:C185" si="8">IF(H122="LINK",IFERROR(LEFT(B122,FIND("(",B122)-2),IFERROR(LEFT(B122,FIND("""",B122)-2),B122)),"")</f>
        <v/>
      </c>
      <c r="D122" s="447" t="str">
        <f t="shared" si="5"/>
        <v/>
      </c>
      <c r="E122" s="447" t="str">
        <f>IF(ISNA(MATCH('Roman Emperors'!C122,'Damnatio Memoriae'!A:A,0)),"",E$2)</f>
        <v/>
      </c>
      <c r="F122" s="279" t="str">
        <f t="shared" si="6"/>
        <v/>
      </c>
      <c r="G122" s="279" t="str">
        <f t="shared" si="7"/>
        <v/>
      </c>
      <c r="H122" s="447" t="str">
        <f>IF(IsHyperlink(B122),"LINK","NO LINK")</f>
        <v>NO LINK</v>
      </c>
    </row>
    <row r="123" spans="1:8" x14ac:dyDescent="0.25">
      <c r="A123" s="447" t="str">
        <f>IF(H123="LINK",COUNTIF(H$6:H123,"LINK"),"")</f>
        <v/>
      </c>
      <c r="B123" s="451" t="s">
        <v>978</v>
      </c>
      <c r="C123" s="448" t="str">
        <f t="shared" si="8"/>
        <v/>
      </c>
      <c r="D123" s="447" t="str">
        <f t="shared" si="5"/>
        <v/>
      </c>
      <c r="E123" s="447" t="str">
        <f>IF(ISNA(MATCH('Roman Emperors'!C123,'Damnatio Memoriae'!A:A,0)),"",E$2)</f>
        <v/>
      </c>
      <c r="F123" s="279" t="str">
        <f t="shared" si="6"/>
        <v/>
      </c>
      <c r="G123" s="279" t="str">
        <f t="shared" si="7"/>
        <v/>
      </c>
      <c r="H123" s="447" t="str">
        <f>IF(IsHyperlink(B123),"LINK","NO LINK")</f>
        <v>NO LINK</v>
      </c>
    </row>
    <row r="124" spans="1:8" x14ac:dyDescent="0.25">
      <c r="A124" s="447" t="str">
        <f>IF(H124="LINK",COUNTIF(H$6:H124,"LINK"),"")</f>
        <v/>
      </c>
      <c r="C124" s="448" t="str">
        <f t="shared" si="8"/>
        <v/>
      </c>
      <c r="D124" s="447" t="str">
        <f t="shared" si="5"/>
        <v/>
      </c>
      <c r="E124" s="447" t="str">
        <f>IF(ISNA(MATCH('Roman Emperors'!C124,'Damnatio Memoriae'!A:A,0)),"",E$2)</f>
        <v/>
      </c>
      <c r="F124" s="279" t="str">
        <f t="shared" si="6"/>
        <v/>
      </c>
      <c r="G124" s="279" t="str">
        <f t="shared" si="7"/>
        <v/>
      </c>
      <c r="H124" s="447" t="str">
        <f>IF(IsHyperlink(B124),"LINK","NO LINK")</f>
        <v>NO LINK</v>
      </c>
    </row>
    <row r="125" spans="1:8" x14ac:dyDescent="0.25">
      <c r="A125" s="447" t="str">
        <f>IF(H125="LINK",COUNTIF(H$6:H125,"LINK"),"")</f>
        <v/>
      </c>
      <c r="B125" s="452" t="s">
        <v>979</v>
      </c>
      <c r="C125" s="448" t="str">
        <f t="shared" si="8"/>
        <v/>
      </c>
      <c r="D125" s="447" t="str">
        <f t="shared" si="5"/>
        <v/>
      </c>
      <c r="E125" s="447" t="str">
        <f>IF(ISNA(MATCH('Roman Emperors'!C125,'Damnatio Memoriae'!A:A,0)),"",E$2)</f>
        <v/>
      </c>
      <c r="F125" s="279" t="str">
        <f t="shared" si="6"/>
        <v/>
      </c>
      <c r="G125" s="279" t="str">
        <f t="shared" si="7"/>
        <v/>
      </c>
      <c r="H125" s="447" t="str">
        <f>IF(IsHyperlink(B125),"LINK","NO LINK")</f>
        <v>NO LINK</v>
      </c>
    </row>
    <row r="126" spans="1:8" x14ac:dyDescent="0.25">
      <c r="A126" s="447">
        <f>IF(H126="LINK",COUNTIF(H$6:H126,"LINK"),"")</f>
        <v>63</v>
      </c>
      <c r="B126" s="279" t="s">
        <v>980</v>
      </c>
      <c r="C126" s="448" t="str">
        <f t="shared" si="8"/>
        <v>Diocletian</v>
      </c>
      <c r="D126" s="447" t="str">
        <f t="shared" si="5"/>
        <v xml:space="preserve">"The Emperor who split the Roman Empire..."   </v>
      </c>
      <c r="E126" s="447" t="str">
        <f>IF(ISNA(MATCH('Roman Emperors'!C126,'Damnatio Memoriae'!A:A,0)),"",E$2)</f>
        <v>Damnatio Memoriae</v>
      </c>
      <c r="F126" s="279" t="str">
        <f t="shared" si="6"/>
        <v>Bing</v>
      </c>
      <c r="G126" s="279" t="str">
        <f t="shared" si="7"/>
        <v>Google</v>
      </c>
      <c r="H126" s="447" t="str">
        <f>IF(IsHyperlink(B126),"LINK","NO LINK")</f>
        <v>LINK</v>
      </c>
    </row>
    <row r="127" spans="1:8" x14ac:dyDescent="0.25">
      <c r="A127" s="447">
        <f>IF(H127="LINK",COUNTIF(H$6:H127,"LINK"),"")</f>
        <v>64</v>
      </c>
      <c r="B127" s="279" t="s">
        <v>981</v>
      </c>
      <c r="C127" s="448" t="str">
        <f t="shared" si="8"/>
        <v>Carausius</v>
      </c>
      <c r="D127" s="447" t="str">
        <f t="shared" si="5"/>
        <v>"The Usurper Emperor of the Britannic Empire..." </v>
      </c>
      <c r="E127" s="447" t="str">
        <f>IF(ISNA(MATCH('Roman Emperors'!C127,'Damnatio Memoriae'!A:A,0)),"",E$2)</f>
        <v/>
      </c>
      <c r="F127" s="279" t="str">
        <f t="shared" si="6"/>
        <v>Bing</v>
      </c>
      <c r="G127" s="279" t="str">
        <f t="shared" si="7"/>
        <v>Google</v>
      </c>
      <c r="H127" s="447" t="str">
        <f>IF(IsHyperlink(B127),"LINK","NO LINK")</f>
        <v>LINK</v>
      </c>
    </row>
    <row r="128" spans="1:8" x14ac:dyDescent="0.25">
      <c r="A128" s="447">
        <f>IF(H128="LINK",COUNTIF(H$6:H128,"LINK"),"")</f>
        <v>65</v>
      </c>
      <c r="B128" s="279" t="s">
        <v>982</v>
      </c>
      <c r="C128" s="448" t="str">
        <f t="shared" si="8"/>
        <v>Allectus</v>
      </c>
      <c r="D128" s="447" t="str">
        <f t="shared" si="5"/>
        <v>"The second Usurper Emperor of the Britannic Empire..."</v>
      </c>
      <c r="E128" s="447" t="str">
        <f>IF(ISNA(MATCH('Roman Emperors'!C128,'Damnatio Memoriae'!A:A,0)),"",E$2)</f>
        <v/>
      </c>
      <c r="F128" s="279" t="str">
        <f t="shared" si="6"/>
        <v>Bing</v>
      </c>
      <c r="G128" s="279" t="str">
        <f t="shared" si="7"/>
        <v>Google</v>
      </c>
      <c r="H128" s="447" t="str">
        <f>IF(IsHyperlink(B128),"LINK","NO LINK")</f>
        <v>LINK</v>
      </c>
    </row>
    <row r="129" spans="1:8" x14ac:dyDescent="0.25">
      <c r="A129" s="447">
        <f>IF(H129="LINK",COUNTIF(H$6:H129,"LINK"),"")</f>
        <v>66</v>
      </c>
      <c r="B129" s="279" t="s">
        <v>983</v>
      </c>
      <c r="C129" s="448" t="str">
        <f t="shared" si="8"/>
        <v>Domitius Domitianus</v>
      </c>
      <c r="D129" s="447" t="str">
        <f t="shared" si="5"/>
        <v>"The Usurper Emperor of Egypt..."</v>
      </c>
      <c r="E129" s="447" t="str">
        <f>IF(ISNA(MATCH('Roman Emperors'!C129,'Damnatio Memoriae'!A:A,0)),"",E$2)</f>
        <v/>
      </c>
      <c r="F129" s="279" t="str">
        <f t="shared" si="6"/>
        <v>Bing</v>
      </c>
      <c r="G129" s="279" t="str">
        <f t="shared" si="7"/>
        <v>Google</v>
      </c>
      <c r="H129" s="447" t="str">
        <f>IF(IsHyperlink(B129),"LINK","NO LINK")</f>
        <v>LINK</v>
      </c>
    </row>
    <row r="130" spans="1:8" x14ac:dyDescent="0.25">
      <c r="A130" s="447">
        <f>IF(H130="LINK",COUNTIF(H$6:H130,"LINK"),"")</f>
        <v>67</v>
      </c>
      <c r="B130" s="279" t="s">
        <v>984</v>
      </c>
      <c r="C130" s="448" t="str">
        <f t="shared" si="8"/>
        <v>Maximianus</v>
      </c>
      <c r="D130" s="447" t="str">
        <f t="shared" si="5"/>
        <v/>
      </c>
      <c r="E130" s="447" t="str">
        <f>IF(ISNA(MATCH('Roman Emperors'!C130,'Damnatio Memoriae'!A:A,0)),"",E$2)</f>
        <v/>
      </c>
      <c r="F130" s="279" t="str">
        <f t="shared" si="6"/>
        <v>Bing</v>
      </c>
      <c r="G130" s="279" t="str">
        <f t="shared" si="7"/>
        <v>Google</v>
      </c>
      <c r="H130" s="447" t="str">
        <f>IF(IsHyperlink(B130),"LINK","NO LINK")</f>
        <v>LINK</v>
      </c>
    </row>
    <row r="131" spans="1:8" x14ac:dyDescent="0.25">
      <c r="A131" s="447">
        <f>IF(H131="LINK",COUNTIF(H$6:H131,"LINK"),"")</f>
        <v>68</v>
      </c>
      <c r="B131" s="279" t="s">
        <v>985</v>
      </c>
      <c r="C131" s="448" t="str">
        <f t="shared" si="8"/>
        <v>Constantius I</v>
      </c>
      <c r="D131" s="447" t="str">
        <f t="shared" si="5"/>
        <v>"The Emperor who recovered Brittania..."</v>
      </c>
      <c r="E131" s="447" t="str">
        <f>IF(ISNA(MATCH('Roman Emperors'!C131,'Damnatio Memoriae'!A:A,0)),"",E$2)</f>
        <v/>
      </c>
      <c r="F131" s="279" t="str">
        <f t="shared" si="6"/>
        <v>Bing</v>
      </c>
      <c r="G131" s="279" t="str">
        <f t="shared" si="7"/>
        <v>Google</v>
      </c>
      <c r="H131" s="447" t="str">
        <f>IF(IsHyperlink(B131),"LINK","NO LINK")</f>
        <v>LINK</v>
      </c>
    </row>
    <row r="132" spans="1:8" x14ac:dyDescent="0.25">
      <c r="A132" s="447">
        <f>IF(H132="LINK",COUNTIF(H$6:H132,"LINK"),"")</f>
        <v>69</v>
      </c>
      <c r="B132" s="279" t="s">
        <v>986</v>
      </c>
      <c r="C132" s="448" t="str">
        <f t="shared" si="8"/>
        <v>Galerius</v>
      </c>
      <c r="D132" s="447" t="str">
        <f t="shared" si="5"/>
        <v xml:space="preserve">"Emperor who persecuted Christians and then begged for their prayers" </v>
      </c>
      <c r="E132" s="447" t="str">
        <f>IF(ISNA(MATCH('Roman Emperors'!C132,'Damnatio Memoriae'!A:A,0)),"",E$2)</f>
        <v>Damnatio Memoriae</v>
      </c>
      <c r="F132" s="279" t="str">
        <f t="shared" si="6"/>
        <v>Bing</v>
      </c>
      <c r="G132" s="279" t="str">
        <f t="shared" si="7"/>
        <v>Google</v>
      </c>
      <c r="H132" s="447" t="str">
        <f>IF(IsHyperlink(B132),"LINK","NO LINK")</f>
        <v>LINK</v>
      </c>
    </row>
    <row r="133" spans="1:8" x14ac:dyDescent="0.25">
      <c r="A133" s="447">
        <f>IF(H133="LINK",COUNTIF(H$6:H133,"LINK"),"")</f>
        <v>70</v>
      </c>
      <c r="B133" s="279" t="s">
        <v>987</v>
      </c>
      <c r="C133" s="448" t="str">
        <f t="shared" si="8"/>
        <v>Severus II </v>
      </c>
      <c r="D133" s="447" t="str">
        <f t="shared" si="5"/>
        <v>"The Emperor who was murdered at Tres Tabernae..."</v>
      </c>
      <c r="E133" s="447" t="str">
        <f>IF(ISNA(MATCH('Roman Emperors'!C133,'Damnatio Memoriae'!A:A,0)),"",E$2)</f>
        <v/>
      </c>
      <c r="F133" s="279" t="str">
        <f t="shared" si="6"/>
        <v>Bing</v>
      </c>
      <c r="G133" s="279" t="str">
        <f t="shared" si="7"/>
        <v>Google</v>
      </c>
      <c r="H133" s="447" t="str">
        <f>IF(IsHyperlink(B133),"LINK","NO LINK")</f>
        <v>LINK</v>
      </c>
    </row>
    <row r="134" spans="1:8" x14ac:dyDescent="0.25">
      <c r="A134" s="447">
        <f>IF(H134="LINK",COUNTIF(H$6:H134,"LINK"),"")</f>
        <v>71</v>
      </c>
      <c r="B134" s="279" t="s">
        <v>988</v>
      </c>
      <c r="C134" s="448" t="str">
        <f t="shared" si="8"/>
        <v>Maximinus</v>
      </c>
      <c r="D134" s="447" t="str">
        <f t="shared" si="5"/>
        <v>"Killed in Tarsus with his wife and children ..."</v>
      </c>
      <c r="E134" s="447" t="str">
        <f>IF(ISNA(MATCH('Roman Emperors'!C134,'Damnatio Memoriae'!A:A,0)),"",E$2)</f>
        <v/>
      </c>
      <c r="F134" s="279" t="str">
        <f t="shared" si="6"/>
        <v>Bing</v>
      </c>
      <c r="G134" s="279" t="str">
        <f t="shared" si="7"/>
        <v>Google</v>
      </c>
      <c r="H134" s="447" t="str">
        <f>IF(IsHyperlink(B134),"LINK","NO LINK")</f>
        <v>LINK</v>
      </c>
    </row>
    <row r="135" spans="1:8" x14ac:dyDescent="0.25">
      <c r="A135" s="447">
        <f>IF(H135="LINK",COUNTIF(H$6:H135,"LINK"),"")</f>
        <v>72</v>
      </c>
      <c r="B135" s="279" t="s">
        <v>989</v>
      </c>
      <c r="C135" s="448" t="str">
        <f t="shared" si="8"/>
        <v>Maxentius</v>
      </c>
      <c r="D135" s="447" t="str">
        <f t="shared" ref="D135:D196" si="9">IF(H135="LINK",IFERROR(MID(B135,FIND("(",B135),99),IFERROR(MID(B135,FIND("""",B135),99),"")),"")</f>
        <v>(usurper)</v>
      </c>
      <c r="E135" s="447" t="str">
        <f>IF(ISNA(MATCH('Roman Emperors'!C135,'Damnatio Memoriae'!A:A,0)),"",E$2)</f>
        <v>Damnatio Memoriae</v>
      </c>
      <c r="F135" s="279" t="str">
        <f t="shared" ref="F135:F196" si="10">IF(H135="LINK",HYPERLINK("https://www.bing.com/search?q=" &amp;C135, "Bing"),"")</f>
        <v>Bing</v>
      </c>
      <c r="G135" s="279" t="str">
        <f t="shared" ref="G135:G196" si="11">IF(H135="LINK",HYPERLINK("https://www.google.co.uk/search?q=" &amp;C135, "Google"),"")</f>
        <v>Google</v>
      </c>
      <c r="H135" s="447" t="str">
        <f>IF(IsHyperlink(B135),"LINK","NO LINK")</f>
        <v>LINK</v>
      </c>
    </row>
    <row r="136" spans="1:8" x14ac:dyDescent="0.25">
      <c r="A136" s="447">
        <f>IF(H136="LINK",COUNTIF(H$6:H136,"LINK"),"")</f>
        <v>73</v>
      </c>
      <c r="B136" s="279" t="s">
        <v>990</v>
      </c>
      <c r="C136" s="448" t="str">
        <f t="shared" si="8"/>
        <v>Valerius Romulus</v>
      </c>
      <c r="D136" s="447" t="str">
        <f t="shared" si="9"/>
        <v/>
      </c>
      <c r="E136" s="447" t="str">
        <f>IF(ISNA(MATCH('Roman Emperors'!C136,'Damnatio Memoriae'!A:A,0)),"",E$2)</f>
        <v/>
      </c>
      <c r="F136" s="279" t="str">
        <f t="shared" si="10"/>
        <v>Bing</v>
      </c>
      <c r="G136" s="279" t="str">
        <f t="shared" si="11"/>
        <v>Google</v>
      </c>
      <c r="H136" s="447" t="str">
        <f>IF(IsHyperlink(B136),"LINK","NO LINK")</f>
        <v>LINK</v>
      </c>
    </row>
    <row r="137" spans="1:8" x14ac:dyDescent="0.25">
      <c r="A137" s="447">
        <f>IF(H137="LINK",COUNTIF(H$6:H137,"LINK"),"")</f>
        <v>74</v>
      </c>
      <c r="B137" s="279" t="s">
        <v>991</v>
      </c>
      <c r="C137" s="448" t="str">
        <f t="shared" si="8"/>
        <v>Domitius Alexander</v>
      </c>
      <c r="D137" s="447" t="str">
        <f t="shared" si="9"/>
        <v>(usurper) "The usurper Emperor of Africa..." </v>
      </c>
      <c r="E137" s="447" t="str">
        <f>IF(ISNA(MATCH('Roman Emperors'!C137,'Damnatio Memoriae'!A:A,0)),"",E$2)</f>
        <v/>
      </c>
      <c r="F137" s="279" t="str">
        <f t="shared" si="10"/>
        <v>Bing</v>
      </c>
      <c r="G137" s="279" t="str">
        <f t="shared" si="11"/>
        <v>Google</v>
      </c>
      <c r="H137" s="447" t="str">
        <f>IF(IsHyperlink(B137),"LINK","NO LINK")</f>
        <v>LINK</v>
      </c>
    </row>
    <row r="138" spans="1:8" x14ac:dyDescent="0.25">
      <c r="A138" s="447">
        <f>IF(H138="LINK",COUNTIF(H$6:H138,"LINK"),"")</f>
        <v>75</v>
      </c>
      <c r="B138" s="279" t="s">
        <v>992</v>
      </c>
      <c r="C138" s="448" t="str">
        <f t="shared" si="8"/>
        <v>Licinius I</v>
      </c>
      <c r="D138" s="447" t="str">
        <f t="shared" si="9"/>
        <v>"The Emperor who fought against Constantine the Great..."</v>
      </c>
      <c r="E138" s="447" t="str">
        <f>IF(ISNA(MATCH('Roman Emperors'!C138,'Damnatio Memoriae'!A:A,0)),"",E$2)</f>
        <v/>
      </c>
      <c r="F138" s="279" t="str">
        <f t="shared" si="10"/>
        <v>Bing</v>
      </c>
      <c r="G138" s="279" t="str">
        <f t="shared" si="11"/>
        <v>Google</v>
      </c>
      <c r="H138" s="447" t="str">
        <f>IF(IsHyperlink(B138),"LINK","NO LINK")</f>
        <v>LINK</v>
      </c>
    </row>
    <row r="139" spans="1:8" x14ac:dyDescent="0.25">
      <c r="A139" s="447">
        <f>IF(H139="LINK",COUNTIF(H$6:H139,"LINK"),"")</f>
        <v>76</v>
      </c>
      <c r="B139" s="279" t="s">
        <v>993</v>
      </c>
      <c r="C139" s="448" t="str">
        <f t="shared" si="8"/>
        <v>Licinius II</v>
      </c>
      <c r="D139" s="447" t="str">
        <f t="shared" si="9"/>
        <v>"The Son of the Emperor who plotted with the Goths..."</v>
      </c>
      <c r="E139" s="447" t="str">
        <f>IF(ISNA(MATCH('Roman Emperors'!C139,'Damnatio Memoriae'!A:A,0)),"",E$2)</f>
        <v/>
      </c>
      <c r="F139" s="279" t="str">
        <f t="shared" si="10"/>
        <v>Bing</v>
      </c>
      <c r="G139" s="279" t="str">
        <f t="shared" si="11"/>
        <v>Google</v>
      </c>
      <c r="H139" s="447" t="str">
        <f>IF(IsHyperlink(B139),"LINK","NO LINK")</f>
        <v>LINK</v>
      </c>
    </row>
    <row r="140" spans="1:8" x14ac:dyDescent="0.25">
      <c r="A140" s="447">
        <f>IF(H140="LINK",COUNTIF(H$6:H140,"LINK"),"")</f>
        <v>77</v>
      </c>
      <c r="B140" s="279" t="s">
        <v>994</v>
      </c>
      <c r="C140" s="448" t="str">
        <f t="shared" si="8"/>
        <v>Valerian Valens</v>
      </c>
      <c r="D140" s="447" t="str">
        <f t="shared" si="9"/>
        <v>"The Emperor whose death formed part of a peace treaty..."</v>
      </c>
      <c r="E140" s="447" t="str">
        <f>IF(ISNA(MATCH('Roman Emperors'!C140,'Damnatio Memoriae'!A:A,0)),"",E$2)</f>
        <v/>
      </c>
      <c r="F140" s="279" t="str">
        <f t="shared" si="10"/>
        <v>Bing</v>
      </c>
      <c r="G140" s="279" t="str">
        <f t="shared" si="11"/>
        <v>Google</v>
      </c>
      <c r="H140" s="447" t="str">
        <f>IF(IsHyperlink(B140),"LINK","NO LINK")</f>
        <v>LINK</v>
      </c>
    </row>
    <row r="141" spans="1:8" x14ac:dyDescent="0.25">
      <c r="A141" s="447">
        <f>IF(H141="LINK",COUNTIF(H$6:H141,"LINK"),"")</f>
        <v>78</v>
      </c>
      <c r="B141" s="279" t="s">
        <v>995</v>
      </c>
      <c r="C141" s="448" t="str">
        <f t="shared" si="8"/>
        <v>Sextus Martinianus</v>
      </c>
      <c r="D141" s="447" t="str">
        <f t="shared" si="9"/>
        <v>"Executed on orders from Constantine"</v>
      </c>
      <c r="E141" s="447" t="str">
        <f>IF(ISNA(MATCH('Roman Emperors'!C141,'Damnatio Memoriae'!A:A,0)),"",E$2)</f>
        <v/>
      </c>
      <c r="F141" s="279" t="str">
        <f t="shared" si="10"/>
        <v>Bing</v>
      </c>
      <c r="G141" s="279" t="str">
        <f t="shared" si="11"/>
        <v>Google</v>
      </c>
      <c r="H141" s="447" t="str">
        <f>IF(IsHyperlink(B141),"LINK","NO LINK")</f>
        <v>LINK</v>
      </c>
    </row>
    <row r="142" spans="1:8" x14ac:dyDescent="0.25">
      <c r="A142" s="447">
        <f>IF(H142="LINK",COUNTIF(H$6:H142,"LINK"),"")</f>
        <v>79</v>
      </c>
      <c r="B142" s="279" t="s">
        <v>996</v>
      </c>
      <c r="C142" s="448" t="str">
        <f t="shared" si="8"/>
        <v>Constantine the Great</v>
      </c>
      <c r="D142" s="447" t="str">
        <f t="shared" si="9"/>
        <v xml:space="preserve">"The Christian Emperor who united the Empire..." </v>
      </c>
      <c r="E142" s="447" t="str">
        <f>IF(ISNA(MATCH('Roman Emperors'!C142,'Damnatio Memoriae'!A:A,0)),"",E$2)</f>
        <v/>
      </c>
      <c r="F142" s="279" t="str">
        <f t="shared" si="10"/>
        <v>Bing</v>
      </c>
      <c r="G142" s="279" t="str">
        <f t="shared" si="11"/>
        <v>Google</v>
      </c>
      <c r="H142" s="447" t="str">
        <f>IF(IsHyperlink(B142),"LINK","NO LINK")</f>
        <v>LINK</v>
      </c>
    </row>
    <row r="143" spans="1:8" x14ac:dyDescent="0.25">
      <c r="A143" s="447">
        <f>IF(H143="LINK",COUNTIF(H$6:H143,"LINK"),"")</f>
        <v>80</v>
      </c>
      <c r="B143" s="279" t="s">
        <v>997</v>
      </c>
      <c r="C143" s="448" t="str">
        <f t="shared" si="8"/>
        <v>Crispus</v>
      </c>
      <c r="D143" s="447" t="str">
        <f t="shared" si="9"/>
        <v>"The Caesar who was falsely accused of treason..."</v>
      </c>
      <c r="E143" s="447" t="str">
        <f>IF(ISNA(MATCH('Roman Emperors'!C143,'Damnatio Memoriae'!A:A,0)),"",E$2)</f>
        <v/>
      </c>
      <c r="F143" s="279" t="str">
        <f t="shared" si="10"/>
        <v>Bing</v>
      </c>
      <c r="G143" s="279" t="str">
        <f t="shared" si="11"/>
        <v>Google</v>
      </c>
      <c r="H143" s="447" t="str">
        <f>IF(IsHyperlink(B143),"LINK","NO LINK")</f>
        <v>LINK</v>
      </c>
    </row>
    <row r="144" spans="1:8" x14ac:dyDescent="0.25">
      <c r="A144" s="447">
        <f>IF(H144="LINK",COUNTIF(H$6:H144,"LINK"),"")</f>
        <v>81</v>
      </c>
      <c r="B144" s="279" t="s">
        <v>998</v>
      </c>
      <c r="C144" s="448" t="str">
        <f t="shared" si="8"/>
        <v>Constantine II</v>
      </c>
      <c r="D144" s="447" t="str">
        <f t="shared" si="9"/>
        <v>"Killed  fighting over territory with his brother..."</v>
      </c>
      <c r="E144" s="447" t="str">
        <f>IF(ISNA(MATCH('Roman Emperors'!C144,'Damnatio Memoriae'!A:A,0)),"",E$2)</f>
        <v>Damnatio Memoriae</v>
      </c>
      <c r="F144" s="279" t="str">
        <f t="shared" si="10"/>
        <v>Bing</v>
      </c>
      <c r="G144" s="279" t="str">
        <f t="shared" si="11"/>
        <v>Google</v>
      </c>
      <c r="H144" s="447" t="str">
        <f>IF(IsHyperlink(B144),"LINK","NO LINK")</f>
        <v>LINK</v>
      </c>
    </row>
    <row r="145" spans="1:8" x14ac:dyDescent="0.25">
      <c r="A145" s="447">
        <f>IF(H145="LINK",COUNTIF(H$6:H145,"LINK"),"")</f>
        <v>82</v>
      </c>
      <c r="B145" s="279" t="s">
        <v>999</v>
      </c>
      <c r="C145" s="448" t="str">
        <f t="shared" si="8"/>
        <v>Constans</v>
      </c>
      <c r="D145" s="447" t="str">
        <f t="shared" si="9"/>
        <v>"The Emperor who was put to death by an ambitious soldier..."</v>
      </c>
      <c r="E145" s="447" t="str">
        <f>IF(ISNA(MATCH('Roman Emperors'!C145,'Damnatio Memoriae'!A:A,0)),"",E$2)</f>
        <v>Damnatio Memoriae</v>
      </c>
      <c r="F145" s="279" t="str">
        <f t="shared" si="10"/>
        <v>Bing</v>
      </c>
      <c r="G145" s="279" t="str">
        <f t="shared" si="11"/>
        <v>Google</v>
      </c>
      <c r="H145" s="447" t="str">
        <f>IF(IsHyperlink(B145),"LINK","NO LINK")</f>
        <v>LINK</v>
      </c>
    </row>
    <row r="146" spans="1:8" x14ac:dyDescent="0.25">
      <c r="A146" s="447">
        <f>IF(H146="LINK",COUNTIF(H$6:H146,"LINK"),"")</f>
        <v>83</v>
      </c>
      <c r="B146" s="279" t="s">
        <v>1000</v>
      </c>
      <c r="C146" s="448" t="str">
        <f t="shared" si="8"/>
        <v>Constantius II</v>
      </c>
      <c r="D146" s="447" t="str">
        <f t="shared" si="9"/>
        <v>"The second and worst of the sons of Constantine the Great..."</v>
      </c>
      <c r="E146" s="447" t="str">
        <f>IF(ISNA(MATCH('Roman Emperors'!C146,'Damnatio Memoriae'!A:A,0)),"",E$2)</f>
        <v/>
      </c>
      <c r="F146" s="279" t="str">
        <f t="shared" si="10"/>
        <v>Bing</v>
      </c>
      <c r="G146" s="279" t="str">
        <f t="shared" si="11"/>
        <v>Google</v>
      </c>
      <c r="H146" s="447" t="str">
        <f>IF(IsHyperlink(B146),"LINK","NO LINK")</f>
        <v>LINK</v>
      </c>
    </row>
    <row r="147" spans="1:8" x14ac:dyDescent="0.25">
      <c r="A147" s="447">
        <f>IF(H147="LINK",COUNTIF(H$6:H147,"LINK"),"")</f>
        <v>84</v>
      </c>
      <c r="B147" s="279" t="s">
        <v>1001</v>
      </c>
      <c r="C147" s="448" t="str">
        <f t="shared" si="8"/>
        <v>Delmatius</v>
      </c>
      <c r="D147" s="447" t="str">
        <f t="shared" si="9"/>
        <v/>
      </c>
      <c r="E147" s="447" t="str">
        <f>IF(ISNA(MATCH('Roman Emperors'!C147,'Damnatio Memoriae'!A:A,0)),"",E$2)</f>
        <v/>
      </c>
      <c r="F147" s="279" t="str">
        <f t="shared" si="10"/>
        <v>Bing</v>
      </c>
      <c r="G147" s="279" t="str">
        <f t="shared" si="11"/>
        <v>Google</v>
      </c>
      <c r="H147" s="447" t="str">
        <f>IF(IsHyperlink(B147),"LINK","NO LINK")</f>
        <v>LINK</v>
      </c>
    </row>
    <row r="148" spans="1:8" x14ac:dyDescent="0.25">
      <c r="A148" s="447">
        <f>IF(H148="LINK",COUNTIF(H$6:H148,"LINK"),"")</f>
        <v>85</v>
      </c>
      <c r="B148" s="279" t="s">
        <v>1002</v>
      </c>
      <c r="C148" s="448" t="str">
        <f t="shared" si="8"/>
        <v>Hannibalianus</v>
      </c>
      <c r="D148" s="447" t="str">
        <f t="shared" si="9"/>
        <v/>
      </c>
      <c r="E148" s="447" t="str">
        <f>IF(ISNA(MATCH('Roman Emperors'!C148,'Damnatio Memoriae'!A:A,0)),"",E$2)</f>
        <v/>
      </c>
      <c r="F148" s="279" t="str">
        <f t="shared" si="10"/>
        <v>Bing</v>
      </c>
      <c r="G148" s="279" t="str">
        <f t="shared" si="11"/>
        <v>Google</v>
      </c>
      <c r="H148" s="447" t="str">
        <f>IF(IsHyperlink(B148),"LINK","NO LINK")</f>
        <v>LINK</v>
      </c>
    </row>
    <row r="149" spans="1:8" x14ac:dyDescent="0.25">
      <c r="A149" s="447">
        <f>IF(H149="LINK",COUNTIF(H$6:H149,"LINK"),"")</f>
        <v>86</v>
      </c>
      <c r="B149" s="279" t="s">
        <v>826</v>
      </c>
      <c r="C149" s="448" t="str">
        <f t="shared" si="8"/>
        <v>Magnentius</v>
      </c>
      <c r="D149" s="447" t="str">
        <f t="shared" si="9"/>
        <v/>
      </c>
      <c r="E149" s="447" t="str">
        <f>IF(ISNA(MATCH('Roman Emperors'!C149,'Damnatio Memoriae'!A:A,0)),"",E$2)</f>
        <v>Damnatio Memoriae</v>
      </c>
      <c r="F149" s="279" t="str">
        <f t="shared" si="10"/>
        <v>Bing</v>
      </c>
      <c r="G149" s="279" t="str">
        <f t="shared" si="11"/>
        <v>Google</v>
      </c>
      <c r="H149" s="447" t="str">
        <f>IF(IsHyperlink(B149),"LINK","NO LINK")</f>
        <v>LINK</v>
      </c>
    </row>
    <row r="150" spans="1:8" x14ac:dyDescent="0.25">
      <c r="A150" s="447">
        <f>IF(H150="LINK",COUNTIF(H$6:H150,"LINK"),"")</f>
        <v>87</v>
      </c>
      <c r="B150" s="279" t="s">
        <v>1003</v>
      </c>
      <c r="C150" s="448" t="str">
        <f t="shared" si="8"/>
        <v>Decentius</v>
      </c>
      <c r="D150" s="447" t="str">
        <f t="shared" si="9"/>
        <v>(usurper) "The Usurper Emperor who hung himself..."</v>
      </c>
      <c r="E150" s="447" t="str">
        <f>IF(ISNA(MATCH('Roman Emperors'!C150,'Damnatio Memoriae'!A:A,0)),"",E$2)</f>
        <v/>
      </c>
      <c r="F150" s="279" t="str">
        <f t="shared" si="10"/>
        <v>Bing</v>
      </c>
      <c r="G150" s="279" t="str">
        <f t="shared" si="11"/>
        <v>Google</v>
      </c>
      <c r="H150" s="447" t="str">
        <f>IF(IsHyperlink(B150),"LINK","NO LINK")</f>
        <v>LINK</v>
      </c>
    </row>
    <row r="151" spans="1:8" x14ac:dyDescent="0.25">
      <c r="A151" s="447">
        <f>IF(H151="LINK",COUNTIF(H$6:H151,"LINK"),"")</f>
        <v>88</v>
      </c>
      <c r="B151" s="279" t="s">
        <v>1004</v>
      </c>
      <c r="C151" s="448" t="str">
        <f t="shared" si="8"/>
        <v>Vetranio</v>
      </c>
      <c r="D151" s="447" t="str">
        <f t="shared" si="9"/>
        <v xml:space="preserve">"The Emperor who was stripped of the purple ..."   </v>
      </c>
      <c r="E151" s="447" t="str">
        <f>IF(ISNA(MATCH('Roman Emperors'!C151,'Damnatio Memoriae'!A:A,0)),"",E$2)</f>
        <v/>
      </c>
      <c r="F151" s="279" t="str">
        <f t="shared" si="10"/>
        <v>Bing</v>
      </c>
      <c r="G151" s="279" t="str">
        <f t="shared" si="11"/>
        <v>Google</v>
      </c>
      <c r="H151" s="447" t="str">
        <f>IF(IsHyperlink(B151),"LINK","NO LINK")</f>
        <v>LINK</v>
      </c>
    </row>
    <row r="152" spans="1:8" x14ac:dyDescent="0.25">
      <c r="A152" s="447">
        <f>IF(H152="LINK",COUNTIF(H$6:H152,"LINK"),"")</f>
        <v>89</v>
      </c>
      <c r="B152" s="279" t="s">
        <v>1005</v>
      </c>
      <c r="C152" s="448" t="str">
        <f t="shared" si="8"/>
        <v>Nepotian</v>
      </c>
      <c r="D152" s="447" t="str">
        <f t="shared" si="9"/>
        <v>"The Emperor who had his head paraded on a spear..."</v>
      </c>
      <c r="E152" s="447" t="str">
        <f>IF(ISNA(MATCH('Roman Emperors'!C152,'Damnatio Memoriae'!A:A,0)),"",E$2)</f>
        <v/>
      </c>
      <c r="F152" s="279" t="str">
        <f t="shared" si="10"/>
        <v>Bing</v>
      </c>
      <c r="G152" s="279" t="str">
        <f t="shared" si="11"/>
        <v>Google</v>
      </c>
      <c r="H152" s="447" t="str">
        <f>IF(IsHyperlink(B152),"LINK","NO LINK")</f>
        <v>LINK</v>
      </c>
    </row>
    <row r="153" spans="1:8" x14ac:dyDescent="0.25">
      <c r="A153" s="447">
        <f>IF(H153="LINK",COUNTIF(H$6:H153,"LINK"),"")</f>
        <v>90</v>
      </c>
      <c r="B153" s="279" t="s">
        <v>1006</v>
      </c>
      <c r="C153" s="448" t="str">
        <f t="shared" si="8"/>
        <v>Constantius Gallus</v>
      </c>
      <c r="D153" s="447" t="str">
        <f t="shared" si="9"/>
        <v>"His pardon failed to reach the executioner..."</v>
      </c>
      <c r="E153" s="447" t="str">
        <f>IF(ISNA(MATCH('Roman Emperors'!C153,'Damnatio Memoriae'!A:A,0)),"",E$2)</f>
        <v/>
      </c>
      <c r="F153" s="279" t="str">
        <f t="shared" si="10"/>
        <v>Bing</v>
      </c>
      <c r="G153" s="279" t="str">
        <f t="shared" si="11"/>
        <v>Google</v>
      </c>
      <c r="H153" s="447" t="str">
        <f>IF(IsHyperlink(B153),"LINK","NO LINK")</f>
        <v>LINK</v>
      </c>
    </row>
    <row r="154" spans="1:8" x14ac:dyDescent="0.25">
      <c r="A154" s="447">
        <f>IF(H154="LINK",COUNTIF(H$6:H154,"LINK"),"")</f>
        <v>91</v>
      </c>
      <c r="B154" s="279" t="s">
        <v>1007</v>
      </c>
      <c r="C154" s="448" t="str">
        <f t="shared" si="8"/>
        <v>Julian the Apostate</v>
      </c>
      <c r="D154" s="447" t="str">
        <f t="shared" si="9"/>
        <v xml:space="preserve">"The Last non-Christian Roman Emperor..." </v>
      </c>
      <c r="E154" s="447" t="str">
        <f>IF(ISNA(MATCH('Roman Emperors'!C154,'Damnatio Memoriae'!A:A,0)),"",E$2)</f>
        <v/>
      </c>
      <c r="F154" s="279" t="str">
        <f t="shared" si="10"/>
        <v>Bing</v>
      </c>
      <c r="G154" s="279" t="str">
        <f t="shared" si="11"/>
        <v>Google</v>
      </c>
      <c r="H154" s="447" t="str">
        <f>IF(IsHyperlink(B154),"LINK","NO LINK")</f>
        <v>LINK</v>
      </c>
    </row>
    <row r="155" spans="1:8" x14ac:dyDescent="0.25">
      <c r="A155" s="447">
        <f>IF(H155="LINK",COUNTIF(H$6:H155,"LINK"),"")</f>
        <v>92</v>
      </c>
      <c r="B155" s="279" t="s">
        <v>1008</v>
      </c>
      <c r="C155" s="448" t="str">
        <f t="shared" si="8"/>
        <v>Jovian</v>
      </c>
      <c r="D155" s="447" t="str">
        <f t="shared" si="9"/>
        <v>"The Emperor who re-established Christianity"</v>
      </c>
      <c r="E155" s="447" t="str">
        <f>IF(ISNA(MATCH('Roman Emperors'!C155,'Damnatio Memoriae'!A:A,0)),"",E$2)</f>
        <v/>
      </c>
      <c r="F155" s="279" t="str">
        <f t="shared" si="10"/>
        <v>Bing</v>
      </c>
      <c r="G155" s="279" t="str">
        <f t="shared" si="11"/>
        <v>Google</v>
      </c>
      <c r="H155" s="447" t="str">
        <f>IF(IsHyperlink(B155),"LINK","NO LINK")</f>
        <v>LINK</v>
      </c>
    </row>
    <row r="156" spans="1:8" x14ac:dyDescent="0.25">
      <c r="A156" s="447" t="str">
        <f>IF(H156="LINK",COUNTIF(H$6:H156,"LINK"),"")</f>
        <v/>
      </c>
      <c r="C156" s="448" t="str">
        <f t="shared" si="8"/>
        <v/>
      </c>
      <c r="D156" s="447" t="str">
        <f t="shared" si="9"/>
        <v/>
      </c>
      <c r="E156" s="447" t="str">
        <f>IF(ISNA(MATCH('Roman Emperors'!C156,'Damnatio Memoriae'!A:A,0)),"",E$2)</f>
        <v/>
      </c>
      <c r="F156" s="279" t="str">
        <f t="shared" si="10"/>
        <v/>
      </c>
      <c r="G156" s="279" t="str">
        <f t="shared" si="11"/>
        <v/>
      </c>
      <c r="H156" s="447" t="str">
        <f>IF(IsHyperlink(B156),"LINK","NO LINK")</f>
        <v>NO LINK</v>
      </c>
    </row>
    <row r="157" spans="1:8" x14ac:dyDescent="0.25">
      <c r="A157" s="447" t="str">
        <f>IF(H157="LINK",COUNTIF(H$6:H157,"LINK"),"")</f>
        <v/>
      </c>
      <c r="B157" s="451" t="s">
        <v>1009</v>
      </c>
      <c r="C157" s="448" t="str">
        <f t="shared" si="8"/>
        <v/>
      </c>
      <c r="D157" s="447" t="str">
        <f t="shared" si="9"/>
        <v/>
      </c>
      <c r="E157" s="447" t="str">
        <f>IF(ISNA(MATCH('Roman Emperors'!C157,'Damnatio Memoriae'!A:A,0)),"",E$2)</f>
        <v/>
      </c>
      <c r="F157" s="279" t="str">
        <f t="shared" si="10"/>
        <v/>
      </c>
      <c r="G157" s="279" t="str">
        <f t="shared" si="11"/>
        <v/>
      </c>
      <c r="H157" s="447" t="str">
        <f>IF(IsHyperlink(B157),"LINK","NO LINK")</f>
        <v>NO LINK</v>
      </c>
    </row>
    <row r="158" spans="1:8" x14ac:dyDescent="0.25">
      <c r="A158" s="447" t="str">
        <f>IF(H158="LINK",COUNTIF(H$6:H158,"LINK"),"")</f>
        <v/>
      </c>
      <c r="C158" s="448" t="str">
        <f t="shared" si="8"/>
        <v/>
      </c>
      <c r="D158" s="447" t="str">
        <f t="shared" si="9"/>
        <v/>
      </c>
      <c r="E158" s="447" t="str">
        <f>IF(ISNA(MATCH('Roman Emperors'!C158,'Damnatio Memoriae'!A:A,0)),"",E$2)</f>
        <v/>
      </c>
      <c r="F158" s="279" t="str">
        <f t="shared" si="10"/>
        <v/>
      </c>
      <c r="G158" s="279" t="str">
        <f t="shared" si="11"/>
        <v/>
      </c>
      <c r="H158" s="447" t="str">
        <f>IF(IsHyperlink(B158),"LINK","NO LINK")</f>
        <v>NO LINK</v>
      </c>
    </row>
    <row r="159" spans="1:8" x14ac:dyDescent="0.25">
      <c r="A159" s="447" t="str">
        <f>IF(H159="LINK",COUNTIF(H$6:H159,"LINK"),"")</f>
        <v/>
      </c>
      <c r="B159" s="452" t="s">
        <v>1010</v>
      </c>
      <c r="C159" s="448" t="str">
        <f t="shared" si="8"/>
        <v/>
      </c>
      <c r="D159" s="447" t="str">
        <f t="shared" si="9"/>
        <v/>
      </c>
      <c r="E159" s="447" t="str">
        <f>IF(ISNA(MATCH('Roman Emperors'!C159,'Damnatio Memoriae'!A:A,0)),"",E$2)</f>
        <v/>
      </c>
      <c r="F159" s="279" t="str">
        <f t="shared" si="10"/>
        <v/>
      </c>
      <c r="G159" s="279" t="str">
        <f t="shared" si="11"/>
        <v/>
      </c>
      <c r="H159" s="447" t="str">
        <f>IF(IsHyperlink(B159),"LINK","NO LINK")</f>
        <v>NO LINK</v>
      </c>
    </row>
    <row r="160" spans="1:8" x14ac:dyDescent="0.25">
      <c r="A160" s="447">
        <f>IF(H160="LINK",COUNTIF(H$6:H160,"LINK"),"")</f>
        <v>93</v>
      </c>
      <c r="B160" s="279" t="s">
        <v>1011</v>
      </c>
      <c r="C160" s="448" t="str">
        <f t="shared" si="8"/>
        <v>Valentinian I</v>
      </c>
      <c r="D160" s="447" t="str">
        <f t="shared" si="9"/>
        <v>"The Emperor given to fits of rage..."</v>
      </c>
      <c r="E160" s="447" t="str">
        <f>IF(ISNA(MATCH('Roman Emperors'!C160,'Damnatio Memoriae'!A:A,0)),"",E$2)</f>
        <v/>
      </c>
      <c r="F160" s="279" t="str">
        <f t="shared" si="10"/>
        <v>Bing</v>
      </c>
      <c r="G160" s="279" t="str">
        <f t="shared" si="11"/>
        <v>Google</v>
      </c>
      <c r="H160" s="447" t="str">
        <f>IF(IsHyperlink(B160),"LINK","NO LINK")</f>
        <v>LINK</v>
      </c>
    </row>
    <row r="161" spans="1:8" x14ac:dyDescent="0.25">
      <c r="A161" s="447">
        <f>IF(H161="LINK",COUNTIF(H$6:H161,"LINK"),"")</f>
        <v>94</v>
      </c>
      <c r="B161" s="279" t="s">
        <v>1012</v>
      </c>
      <c r="C161" s="448" t="str">
        <f t="shared" si="8"/>
        <v>Valens</v>
      </c>
      <c r="D161" s="447" t="str">
        <f t="shared" si="9"/>
        <v>"The Emperor who allowed the Goths to settle on Roman territory..."</v>
      </c>
      <c r="E161" s="447" t="str">
        <f>IF(ISNA(MATCH('Roman Emperors'!C161,'Damnatio Memoriae'!A:A,0)),"",E$2)</f>
        <v/>
      </c>
      <c r="F161" s="279" t="str">
        <f t="shared" si="10"/>
        <v>Bing</v>
      </c>
      <c r="G161" s="279" t="str">
        <f t="shared" si="11"/>
        <v>Google</v>
      </c>
      <c r="H161" s="447" t="str">
        <f>IF(IsHyperlink(B161),"LINK","NO LINK")</f>
        <v>LINK</v>
      </c>
    </row>
    <row r="162" spans="1:8" x14ac:dyDescent="0.25">
      <c r="A162" s="447">
        <f>IF(H162="LINK",COUNTIF(H$6:H162,"LINK"),"")</f>
        <v>95</v>
      </c>
      <c r="B162" s="279" t="s">
        <v>1013</v>
      </c>
      <c r="C162" s="448" t="str">
        <f t="shared" si="8"/>
        <v>Procopius</v>
      </c>
      <c r="D162" s="447" t="str">
        <f t="shared" si="9"/>
        <v>(usurper) "The last of the Constantinian dynasty dies..."</v>
      </c>
      <c r="E162" s="447" t="str">
        <f>IF(ISNA(MATCH('Roman Emperors'!C162,'Damnatio Memoriae'!A:A,0)),"",E$2)</f>
        <v/>
      </c>
      <c r="F162" s="279" t="str">
        <f t="shared" si="10"/>
        <v>Bing</v>
      </c>
      <c r="G162" s="279" t="str">
        <f t="shared" si="11"/>
        <v>Google</v>
      </c>
      <c r="H162" s="447" t="str">
        <f>IF(IsHyperlink(B162),"LINK","NO LINK")</f>
        <v>LINK</v>
      </c>
    </row>
    <row r="163" spans="1:8" x14ac:dyDescent="0.25">
      <c r="A163" s="447">
        <f>IF(H163="LINK",COUNTIF(H$6:H163,"LINK"),"")</f>
        <v>96</v>
      </c>
      <c r="B163" s="279" t="s">
        <v>1014</v>
      </c>
      <c r="C163" s="448" t="str">
        <f t="shared" si="8"/>
        <v>Gratian</v>
      </c>
      <c r="D163" s="447" t="str">
        <f t="shared" si="9"/>
        <v>"The Emperor who was deserted and murdered by his soldiers..."</v>
      </c>
      <c r="E163" s="447" t="str">
        <f>IF(ISNA(MATCH('Roman Emperors'!C163,'Damnatio Memoriae'!A:A,0)),"",E$2)</f>
        <v/>
      </c>
      <c r="F163" s="279" t="str">
        <f t="shared" si="10"/>
        <v>Bing</v>
      </c>
      <c r="G163" s="279" t="str">
        <f t="shared" si="11"/>
        <v>Google</v>
      </c>
      <c r="H163" s="447" t="str">
        <f>IF(IsHyperlink(B163),"LINK","NO LINK")</f>
        <v>LINK</v>
      </c>
    </row>
    <row r="164" spans="1:8" x14ac:dyDescent="0.25">
      <c r="A164" s="447">
        <f>IF(H164="LINK",COUNTIF(H$6:H164,"LINK"),"")</f>
        <v>97</v>
      </c>
      <c r="B164" s="279" t="s">
        <v>1015</v>
      </c>
      <c r="C164" s="448" t="str">
        <f t="shared" si="8"/>
        <v>Valentinian II</v>
      </c>
      <c r="D164" s="447" t="str">
        <f t="shared" si="9"/>
        <v>"The Emperor who was strangled to death..."</v>
      </c>
      <c r="E164" s="447" t="str">
        <f>IF(ISNA(MATCH('Roman Emperors'!C164,'Damnatio Memoriae'!A:A,0)),"",E$2)</f>
        <v/>
      </c>
      <c r="F164" s="279" t="str">
        <f t="shared" si="10"/>
        <v>Bing</v>
      </c>
      <c r="G164" s="279" t="str">
        <f t="shared" si="11"/>
        <v>Google</v>
      </c>
      <c r="H164" s="447" t="str">
        <f>IF(IsHyperlink(B164),"LINK","NO LINK")</f>
        <v>LINK</v>
      </c>
    </row>
    <row r="165" spans="1:8" x14ac:dyDescent="0.25">
      <c r="A165" s="447">
        <f>IF(H165="LINK",COUNTIF(H$6:H165,"LINK"),"")</f>
        <v>98</v>
      </c>
      <c r="B165" s="279" t="s">
        <v>1016</v>
      </c>
      <c r="C165" s="448" t="str">
        <f t="shared" si="8"/>
        <v>Theodosius I</v>
      </c>
      <c r="D165" s="447" t="str">
        <f t="shared" si="9"/>
        <v>"The Emperor who resisted the Barbarians..."</v>
      </c>
      <c r="E165" s="447" t="str">
        <f>IF(ISNA(MATCH('Roman Emperors'!C165,'Damnatio Memoriae'!A:A,0)),"",E$2)</f>
        <v/>
      </c>
      <c r="F165" s="279" t="str">
        <f t="shared" si="10"/>
        <v>Bing</v>
      </c>
      <c r="G165" s="279" t="str">
        <f t="shared" si="11"/>
        <v>Google</v>
      </c>
      <c r="H165" s="447" t="str">
        <f>IF(IsHyperlink(B165),"LINK","NO LINK")</f>
        <v>LINK</v>
      </c>
    </row>
    <row r="166" spans="1:8" x14ac:dyDescent="0.25">
      <c r="A166" s="447">
        <f>IF(H166="LINK",COUNTIF(H$6:H166,"LINK"),"")</f>
        <v>99</v>
      </c>
      <c r="B166" s="279" t="s">
        <v>1017</v>
      </c>
      <c r="C166" s="448" t="str">
        <f t="shared" si="8"/>
        <v>Magnus</v>
      </c>
      <c r="D166" s="447" t="str">
        <f t="shared" si="9"/>
        <v>(usurper) "Was this Emperor the nephew of Old King Cole?"</v>
      </c>
      <c r="E166" s="447" t="str">
        <f>IF(ISNA(MATCH('Roman Emperors'!C166,'Damnatio Memoriae'!A:A,0)),"",E$2)</f>
        <v/>
      </c>
      <c r="F166" s="279" t="str">
        <f t="shared" si="10"/>
        <v>Bing</v>
      </c>
      <c r="G166" s="279" t="str">
        <f t="shared" si="11"/>
        <v>Google</v>
      </c>
      <c r="H166" s="447" t="str">
        <f>IF(IsHyperlink(B166),"LINK","NO LINK")</f>
        <v>LINK</v>
      </c>
    </row>
    <row r="167" spans="1:8" x14ac:dyDescent="0.25">
      <c r="A167" s="447">
        <f>IF(H167="LINK",COUNTIF(H$6:H167,"LINK"),"")</f>
        <v>100</v>
      </c>
      <c r="B167" s="279" t="s">
        <v>1018</v>
      </c>
      <c r="C167" s="448" t="str">
        <f t="shared" si="8"/>
        <v>Flavius Victor</v>
      </c>
      <c r="D167" s="447" t="str">
        <f t="shared" si="9"/>
        <v>"The Usurper whose mother was a Queen of the Britons..."</v>
      </c>
      <c r="E167" s="447" t="str">
        <f>IF(ISNA(MATCH('Roman Emperors'!C167,'Damnatio Memoriae'!A:A,0)),"",E$2)</f>
        <v/>
      </c>
      <c r="F167" s="279" t="str">
        <f t="shared" si="10"/>
        <v>Bing</v>
      </c>
      <c r="G167" s="279" t="str">
        <f t="shared" si="11"/>
        <v>Google</v>
      </c>
      <c r="H167" s="447" t="str">
        <f>IF(IsHyperlink(B167),"LINK","NO LINK")</f>
        <v>LINK</v>
      </c>
    </row>
    <row r="168" spans="1:8" x14ac:dyDescent="0.25">
      <c r="A168" s="447">
        <f>IF(H168="LINK",COUNTIF(H$6:H168,"LINK"),"")</f>
        <v>101</v>
      </c>
      <c r="B168" s="279" t="s">
        <v>1019</v>
      </c>
      <c r="C168" s="448" t="str">
        <f t="shared" si="8"/>
        <v>Eugenius</v>
      </c>
      <c r="D168" s="447" t="str">
        <f t="shared" si="9"/>
        <v>"Executed by beheading"</v>
      </c>
      <c r="E168" s="447" t="str">
        <f>IF(ISNA(MATCH('Roman Emperors'!C168,'Damnatio Memoriae'!A:A,0)),"",E$2)</f>
        <v/>
      </c>
      <c r="F168" s="279" t="str">
        <f t="shared" si="10"/>
        <v>Bing</v>
      </c>
      <c r="G168" s="279" t="str">
        <f t="shared" si="11"/>
        <v>Google</v>
      </c>
      <c r="H168" s="447" t="str">
        <f>IF(IsHyperlink(B168),"LINK","NO LINK")</f>
        <v>LINK</v>
      </c>
    </row>
    <row r="169" spans="1:8" x14ac:dyDescent="0.25">
      <c r="A169" s="447">
        <f>IF(H169="LINK",COUNTIF(H$6:H169,"LINK"),"")</f>
        <v>102</v>
      </c>
      <c r="B169" s="279" t="s">
        <v>1020</v>
      </c>
      <c r="C169" s="448" t="str">
        <f t="shared" si="8"/>
        <v>Arcadius</v>
      </c>
      <c r="D169" s="447" t="str">
        <f t="shared" si="9"/>
        <v>"The Emperor who hired Alaric the Goth..."</v>
      </c>
      <c r="E169" s="447" t="str">
        <f>IF(ISNA(MATCH('Roman Emperors'!C169,'Damnatio Memoriae'!A:A,0)),"",E$2)</f>
        <v/>
      </c>
      <c r="F169" s="279" t="str">
        <f t="shared" si="10"/>
        <v>Bing</v>
      </c>
      <c r="G169" s="279" t="str">
        <f t="shared" si="11"/>
        <v>Google</v>
      </c>
      <c r="H169" s="447" t="str">
        <f>IF(IsHyperlink(B169),"LINK","NO LINK")</f>
        <v>LINK</v>
      </c>
    </row>
    <row r="170" spans="1:8" x14ac:dyDescent="0.25">
      <c r="A170" s="447" t="str">
        <f>IF(H170="LINK",COUNTIF(H$6:H170,"LINK"),"")</f>
        <v/>
      </c>
      <c r="C170" s="448" t="str">
        <f t="shared" si="8"/>
        <v/>
      </c>
      <c r="D170" s="447" t="str">
        <f t="shared" si="9"/>
        <v/>
      </c>
      <c r="E170" s="447" t="str">
        <f>IF(ISNA(MATCH('Roman Emperors'!C170,'Damnatio Memoriae'!A:A,0)),"",E$2)</f>
        <v/>
      </c>
      <c r="F170" s="279" t="str">
        <f t="shared" si="10"/>
        <v/>
      </c>
      <c r="G170" s="279" t="str">
        <f t="shared" si="11"/>
        <v/>
      </c>
      <c r="H170" s="447" t="str">
        <f>IF(IsHyperlink(B170),"LINK","NO LINK")</f>
        <v>NO LINK</v>
      </c>
    </row>
    <row r="171" spans="1:8" x14ac:dyDescent="0.25">
      <c r="A171" s="447" t="str">
        <f>IF(H171="LINK",COUNTIF(H$6:H171,"LINK"),"")</f>
        <v/>
      </c>
      <c r="C171" s="448" t="str">
        <f t="shared" si="8"/>
        <v/>
      </c>
      <c r="D171" s="447" t="str">
        <f t="shared" si="9"/>
        <v/>
      </c>
      <c r="E171" s="447" t="str">
        <f>IF(ISNA(MATCH('Roman Emperors'!C171,'Damnatio Memoriae'!A:A,0)),"",E$2)</f>
        <v/>
      </c>
      <c r="F171" s="279" t="str">
        <f t="shared" si="10"/>
        <v/>
      </c>
      <c r="G171" s="279" t="str">
        <f t="shared" si="11"/>
        <v/>
      </c>
      <c r="H171" s="447" t="str">
        <f>IF(IsHyperlink(B171),"LINK","NO LINK")</f>
        <v>NO LINK</v>
      </c>
    </row>
    <row r="172" spans="1:8" x14ac:dyDescent="0.25">
      <c r="A172" s="447" t="str">
        <f>IF(H172="LINK",COUNTIF(H$6:H172,"LINK"),"")</f>
        <v/>
      </c>
      <c r="C172" s="448" t="str">
        <f t="shared" si="8"/>
        <v/>
      </c>
      <c r="D172" s="447" t="str">
        <f t="shared" si="9"/>
        <v/>
      </c>
      <c r="E172" s="447" t="str">
        <f>IF(ISNA(MATCH('Roman Emperors'!C172,'Damnatio Memoriae'!A:A,0)),"",E$2)</f>
        <v/>
      </c>
      <c r="F172" s="279" t="str">
        <f t="shared" si="10"/>
        <v/>
      </c>
      <c r="G172" s="279" t="str">
        <f t="shared" si="11"/>
        <v/>
      </c>
      <c r="H172" s="447" t="str">
        <f>IF(IsHyperlink(B172),"LINK","NO LINK")</f>
        <v>NO LINK</v>
      </c>
    </row>
    <row r="173" spans="1:8" ht="15.75" x14ac:dyDescent="0.25">
      <c r="A173" s="447" t="str">
        <f>IF(H173="LINK",COUNTIF(H$6:H173,"LINK"),"")</f>
        <v/>
      </c>
      <c r="B173" s="453" t="s">
        <v>1021</v>
      </c>
      <c r="C173" s="448" t="str">
        <f t="shared" si="8"/>
        <v/>
      </c>
      <c r="D173" s="447" t="str">
        <f t="shared" si="9"/>
        <v/>
      </c>
      <c r="E173" s="447" t="str">
        <f>IF(ISNA(MATCH('Roman Emperors'!C173,'Damnatio Memoriae'!A:A,0)),"",E$2)</f>
        <v/>
      </c>
      <c r="F173" s="279" t="str">
        <f t="shared" si="10"/>
        <v/>
      </c>
      <c r="G173" s="279" t="str">
        <f t="shared" si="11"/>
        <v/>
      </c>
      <c r="H173" s="447" t="str">
        <f>IF(IsHyperlink(B173),"LINK","NO LINK")</f>
        <v>NO LINK</v>
      </c>
    </row>
    <row r="174" spans="1:8" x14ac:dyDescent="0.25">
      <c r="A174" s="447" t="str">
        <f>IF(H174="LINK",COUNTIF(H$6:H174,"LINK"),"")</f>
        <v/>
      </c>
      <c r="C174" s="448" t="str">
        <f t="shared" si="8"/>
        <v/>
      </c>
      <c r="D174" s="447" t="str">
        <f t="shared" si="9"/>
        <v/>
      </c>
      <c r="E174" s="447" t="str">
        <f>IF(ISNA(MATCH('Roman Emperors'!C174,'Damnatio Memoriae'!A:A,0)),"",E$2)</f>
        <v/>
      </c>
      <c r="F174" s="279" t="str">
        <f t="shared" si="10"/>
        <v/>
      </c>
      <c r="G174" s="279" t="str">
        <f t="shared" si="11"/>
        <v/>
      </c>
      <c r="H174" s="447" t="str">
        <f>IF(IsHyperlink(B174),"LINK","NO LINK")</f>
        <v>NO LINK</v>
      </c>
    </row>
    <row r="175" spans="1:8" x14ac:dyDescent="0.25">
      <c r="A175" s="447" t="str">
        <f>IF(H175="LINK",COUNTIF(H$6:H175,"LINK"),"")</f>
        <v/>
      </c>
      <c r="B175" s="454" t="s">
        <v>1022</v>
      </c>
      <c r="C175" s="448" t="str">
        <f t="shared" si="8"/>
        <v/>
      </c>
      <c r="D175" s="447" t="str">
        <f t="shared" si="9"/>
        <v/>
      </c>
      <c r="E175" s="447" t="str">
        <f>IF(ISNA(MATCH('Roman Emperors'!C175,'Damnatio Memoriae'!A:A,0)),"",E$2)</f>
        <v/>
      </c>
      <c r="F175" s="279" t="str">
        <f t="shared" si="10"/>
        <v/>
      </c>
      <c r="G175" s="279" t="str">
        <f t="shared" si="11"/>
        <v/>
      </c>
      <c r="H175" s="447" t="str">
        <f>IF(IsHyperlink(B175),"LINK","NO LINK")</f>
        <v>NO LINK</v>
      </c>
    </row>
    <row r="176" spans="1:8" x14ac:dyDescent="0.25">
      <c r="A176" s="447">
        <f>IF(H176="LINK",COUNTIF(H$6:H176,"LINK"),"")</f>
        <v>103</v>
      </c>
      <c r="B176" s="279" t="s">
        <v>1023</v>
      </c>
      <c r="C176" s="448" t="str">
        <f t="shared" si="8"/>
        <v>Honorius</v>
      </c>
      <c r="D176" s="447" t="str">
        <f t="shared" si="9"/>
        <v xml:space="preserve">"The End of the Gladiators and the Sack of Rome..." </v>
      </c>
      <c r="E176" s="447" t="str">
        <f>IF(ISNA(MATCH('Roman Emperors'!C176,'Damnatio Memoriae'!A:A,0)),"",E$2)</f>
        <v/>
      </c>
      <c r="F176" s="279" t="str">
        <f t="shared" si="10"/>
        <v>Bing</v>
      </c>
      <c r="G176" s="279" t="str">
        <f t="shared" si="11"/>
        <v>Google</v>
      </c>
      <c r="H176" s="447" t="str">
        <f>IF(IsHyperlink(B176),"LINK","NO LINK")</f>
        <v>LINK</v>
      </c>
    </row>
    <row r="177" spans="1:8" x14ac:dyDescent="0.25">
      <c r="A177" s="447">
        <f>IF(H177="LINK",COUNTIF(H$6:H177,"LINK"),"")</f>
        <v>104</v>
      </c>
      <c r="B177" s="279" t="s">
        <v>1024</v>
      </c>
      <c r="C177" s="448" t="str">
        <f t="shared" si="8"/>
        <v>Constantine III</v>
      </c>
      <c r="D177" s="447" t="str">
        <f t="shared" si="9"/>
        <v>"The Usurper Emperor who was ordained a priest..."</v>
      </c>
      <c r="E177" s="447" t="str">
        <f>IF(ISNA(MATCH('Roman Emperors'!C177,'Damnatio Memoriae'!A:A,0)),"",E$2)</f>
        <v/>
      </c>
      <c r="F177" s="279" t="str">
        <f t="shared" si="10"/>
        <v>Bing</v>
      </c>
      <c r="G177" s="279" t="str">
        <f t="shared" si="11"/>
        <v>Google</v>
      </c>
      <c r="H177" s="447" t="str">
        <f>IF(IsHyperlink(B177),"LINK","NO LINK")</f>
        <v>LINK</v>
      </c>
    </row>
    <row r="178" spans="1:8" x14ac:dyDescent="0.25">
      <c r="A178" s="447">
        <f>IF(H178="LINK",COUNTIF(H$6:H178,"LINK"),"")</f>
        <v>105</v>
      </c>
      <c r="B178" s="279" t="s">
        <v>1025</v>
      </c>
      <c r="C178" s="448" t="str">
        <f t="shared" si="8"/>
        <v>Constans II</v>
      </c>
      <c r="D178" s="447" t="str">
        <f t="shared" si="9"/>
        <v>"The Usurper Emperor who was betrayed by his general..."</v>
      </c>
      <c r="E178" s="447" t="str">
        <f>IF(ISNA(MATCH('Roman Emperors'!C178,'Damnatio Memoriae'!A:A,0)),"",E$2)</f>
        <v/>
      </c>
      <c r="F178" s="279" t="str">
        <f t="shared" si="10"/>
        <v>Bing</v>
      </c>
      <c r="G178" s="279" t="str">
        <f t="shared" si="11"/>
        <v>Google</v>
      </c>
      <c r="H178" s="447" t="str">
        <f>IF(IsHyperlink(B178),"LINK","NO LINK")</f>
        <v>LINK</v>
      </c>
    </row>
    <row r="179" spans="1:8" x14ac:dyDescent="0.25">
      <c r="A179" s="447">
        <f>IF(H179="LINK",COUNTIF(H$6:H179,"LINK"),"")</f>
        <v>106</v>
      </c>
      <c r="B179" s="279" t="s">
        <v>1026</v>
      </c>
      <c r="C179" s="448" t="str">
        <f t="shared" si="8"/>
        <v>Priscus Attalus</v>
      </c>
      <c r="D179" s="447" t="str">
        <f t="shared" si="9"/>
        <v xml:space="preserve">"The Usurper Emperor who was banished..." </v>
      </c>
      <c r="E179" s="447" t="str">
        <f>IF(ISNA(MATCH('Roman Emperors'!C179,'Damnatio Memoriae'!A:A,0)),"",E$2)</f>
        <v/>
      </c>
      <c r="F179" s="279" t="str">
        <f t="shared" si="10"/>
        <v>Bing</v>
      </c>
      <c r="G179" s="279" t="str">
        <f t="shared" si="11"/>
        <v>Google</v>
      </c>
      <c r="H179" s="447" t="str">
        <f>IF(IsHyperlink(B179),"LINK","NO LINK")</f>
        <v>LINK</v>
      </c>
    </row>
    <row r="180" spans="1:8" x14ac:dyDescent="0.25">
      <c r="A180" s="447">
        <f>IF(H180="LINK",COUNTIF(H$6:H180,"LINK"),"")</f>
        <v>107</v>
      </c>
      <c r="B180" s="279" t="s">
        <v>1027</v>
      </c>
      <c r="C180" s="448" t="str">
        <f t="shared" si="8"/>
        <v>Jovinus</v>
      </c>
      <c r="D180" s="447" t="str">
        <f t="shared" si="9"/>
        <v>"The Emperor who defeated at the siege of Valence..."</v>
      </c>
      <c r="E180" s="447" t="str">
        <f>IF(ISNA(MATCH('Roman Emperors'!C180,'Damnatio Memoriae'!A:A,0)),"",E$2)</f>
        <v/>
      </c>
      <c r="F180" s="279" t="str">
        <f t="shared" si="10"/>
        <v>Bing</v>
      </c>
      <c r="G180" s="279" t="str">
        <f t="shared" si="11"/>
        <v>Google</v>
      </c>
      <c r="H180" s="447" t="str">
        <f>IF(IsHyperlink(B180),"LINK","NO LINK")</f>
        <v>LINK</v>
      </c>
    </row>
    <row r="181" spans="1:8" x14ac:dyDescent="0.25">
      <c r="A181" s="447">
        <f>IF(H181="LINK",COUNTIF(H$6:H181,"LINK"),"")</f>
        <v>108</v>
      </c>
      <c r="B181" s="279" t="s">
        <v>1028</v>
      </c>
      <c r="C181" s="448" t="str">
        <f t="shared" si="8"/>
        <v>Sebastianus</v>
      </c>
      <c r="D181" s="447" t="str">
        <f t="shared" si="9"/>
        <v>"The Usurper Emperor whose head was sent to the imperial court..."</v>
      </c>
      <c r="E181" s="447" t="str">
        <f>IF(ISNA(MATCH('Roman Emperors'!C181,'Damnatio Memoriae'!A:A,0)),"",E$2)</f>
        <v/>
      </c>
      <c r="F181" s="279" t="str">
        <f t="shared" si="10"/>
        <v>Bing</v>
      </c>
      <c r="G181" s="279" t="str">
        <f t="shared" si="11"/>
        <v>Google</v>
      </c>
      <c r="H181" s="447" t="str">
        <f>IF(IsHyperlink(B181),"LINK","NO LINK")</f>
        <v>LINK</v>
      </c>
    </row>
    <row r="182" spans="1:8" x14ac:dyDescent="0.25">
      <c r="A182" s="447">
        <f>IF(H182="LINK",COUNTIF(H$6:H182,"LINK"),"")</f>
        <v>109</v>
      </c>
      <c r="B182" s="279" t="s">
        <v>1029</v>
      </c>
      <c r="C182" s="448" t="str">
        <f t="shared" si="8"/>
        <v>Constantius III</v>
      </c>
      <c r="D182" s="447" t="str">
        <f t="shared" si="9"/>
        <v xml:space="preserve">"Emperor who retrieved the western empire from disaster..."   </v>
      </c>
      <c r="E182" s="447" t="str">
        <f>IF(ISNA(MATCH('Roman Emperors'!C182,'Damnatio Memoriae'!A:A,0)),"",E$2)</f>
        <v/>
      </c>
      <c r="F182" s="279" t="str">
        <f t="shared" si="10"/>
        <v>Bing</v>
      </c>
      <c r="G182" s="279" t="str">
        <f t="shared" si="11"/>
        <v>Google</v>
      </c>
      <c r="H182" s="447" t="str">
        <f>IF(IsHyperlink(B182),"LINK","NO LINK")</f>
        <v>LINK</v>
      </c>
    </row>
    <row r="183" spans="1:8" x14ac:dyDescent="0.25">
      <c r="A183" s="447">
        <f>IF(H183="LINK",COUNTIF(H$6:H183,"LINK"),"")</f>
        <v>110</v>
      </c>
      <c r="B183" s="279" t="s">
        <v>1030</v>
      </c>
      <c r="C183" s="448" t="str">
        <f t="shared" si="8"/>
        <v>Ioannes</v>
      </c>
      <c r="D183" s="447" t="str">
        <f t="shared" si="9"/>
        <v>"Captured, mutilated and killed in the Roman Circus..."</v>
      </c>
      <c r="E183" s="447" t="str">
        <f>IF(ISNA(MATCH('Roman Emperors'!C183,'Damnatio Memoriae'!A:A,0)),"",E$2)</f>
        <v/>
      </c>
      <c r="F183" s="279" t="str">
        <f t="shared" si="10"/>
        <v>Bing</v>
      </c>
      <c r="G183" s="279" t="str">
        <f t="shared" si="11"/>
        <v>Google</v>
      </c>
      <c r="H183" s="447" t="str">
        <f>IF(IsHyperlink(B183),"LINK","NO LINK")</f>
        <v>LINK</v>
      </c>
    </row>
    <row r="184" spans="1:8" x14ac:dyDescent="0.25">
      <c r="A184" s="447">
        <f>IF(H184="LINK",COUNTIF(H$6:H184,"LINK"),"")</f>
        <v>111</v>
      </c>
      <c r="B184" s="279" t="s">
        <v>1031</v>
      </c>
      <c r="C184" s="448" t="str">
        <f t="shared" si="8"/>
        <v xml:space="preserve">Theodosius II </v>
      </c>
      <c r="D184" s="447" t="str">
        <f t="shared" si="9"/>
        <v/>
      </c>
      <c r="E184" s="447" t="str">
        <f>IF(ISNA(MATCH('Roman Emperors'!C184,'Damnatio Memoriae'!A:A,0)),"",E$2)</f>
        <v/>
      </c>
      <c r="F184" s="279" t="str">
        <f t="shared" si="10"/>
        <v>Bing</v>
      </c>
      <c r="G184" s="279" t="str">
        <f t="shared" si="11"/>
        <v>Google</v>
      </c>
      <c r="H184" s="447" t="str">
        <f>IF(IsHyperlink(B184),"LINK","NO LINK")</f>
        <v>LINK</v>
      </c>
    </row>
    <row r="185" spans="1:8" x14ac:dyDescent="0.25">
      <c r="A185" s="447">
        <f>IF(H185="LINK",COUNTIF(H$6:H185,"LINK"),"")</f>
        <v>112</v>
      </c>
      <c r="B185" s="279" t="s">
        <v>1032</v>
      </c>
      <c r="C185" s="448" t="str">
        <f t="shared" si="8"/>
        <v>Valentinian III</v>
      </c>
      <c r="D185" s="447" t="str">
        <f t="shared" si="9"/>
        <v>"The Vandals were coming and so was Attila the Hun..."</v>
      </c>
      <c r="E185" s="447" t="str">
        <f>IF(ISNA(MATCH('Roman Emperors'!C185,'Damnatio Memoriae'!A:A,0)),"",E$2)</f>
        <v/>
      </c>
      <c r="F185" s="279" t="str">
        <f t="shared" si="10"/>
        <v>Bing</v>
      </c>
      <c r="G185" s="279" t="str">
        <f t="shared" si="11"/>
        <v>Google</v>
      </c>
      <c r="H185" s="447" t="str">
        <f>IF(IsHyperlink(B185),"LINK","NO LINK")</f>
        <v>LINK</v>
      </c>
    </row>
    <row r="186" spans="1:8" x14ac:dyDescent="0.25">
      <c r="A186" s="447">
        <f>IF(H186="LINK",COUNTIF(H$6:H186,"LINK"),"")</f>
        <v>113</v>
      </c>
      <c r="B186" s="279" t="s">
        <v>1033</v>
      </c>
      <c r="C186" s="448" t="str">
        <f t="shared" ref="C186:C196" si="12">IF(H186="LINK",IFERROR(LEFT(B186,FIND("(",B186)-2),IFERROR(LEFT(B186,FIND("""",B186)-2),B186)),"")</f>
        <v>Marcian</v>
      </c>
      <c r="D186" s="447" t="str">
        <f t="shared" si="9"/>
        <v xml:space="preserve">"The Emperor who refused to recognize the emperors of the West"   </v>
      </c>
      <c r="E186" s="447" t="str">
        <f>IF(ISNA(MATCH('Roman Emperors'!C186,'Damnatio Memoriae'!A:A,0)),"",E$2)</f>
        <v/>
      </c>
      <c r="F186" s="279" t="str">
        <f t="shared" si="10"/>
        <v>Bing</v>
      </c>
      <c r="G186" s="279" t="str">
        <f t="shared" si="11"/>
        <v>Google</v>
      </c>
      <c r="H186" s="447" t="str">
        <f>IF(IsHyperlink(B186),"LINK","NO LINK")</f>
        <v>LINK</v>
      </c>
    </row>
    <row r="187" spans="1:8" x14ac:dyDescent="0.25">
      <c r="A187" s="447">
        <f>IF(H187="LINK",COUNTIF(H$6:H187,"LINK"),"")</f>
        <v>114</v>
      </c>
      <c r="B187" s="279" t="s">
        <v>1034</v>
      </c>
      <c r="C187" s="448" t="str">
        <f t="shared" si="12"/>
        <v>Petronius Maximus</v>
      </c>
      <c r="D187" s="447" t="str">
        <f t="shared" si="9"/>
        <v>"The Assassin Emperor..."</v>
      </c>
      <c r="E187" s="447" t="str">
        <f>IF(ISNA(MATCH('Roman Emperors'!C187,'Damnatio Memoriae'!A:A,0)),"",E$2)</f>
        <v/>
      </c>
      <c r="F187" s="279" t="str">
        <f t="shared" si="10"/>
        <v>Bing</v>
      </c>
      <c r="G187" s="279" t="str">
        <f t="shared" si="11"/>
        <v>Google</v>
      </c>
      <c r="H187" s="447" t="str">
        <f>IF(IsHyperlink(B187),"LINK","NO LINK")</f>
        <v>LINK</v>
      </c>
    </row>
    <row r="188" spans="1:8" x14ac:dyDescent="0.25">
      <c r="A188" s="447">
        <f>IF(H188="LINK",COUNTIF(H$6:H188,"LINK"),"")</f>
        <v>115</v>
      </c>
      <c r="B188" s="279" t="s">
        <v>1035</v>
      </c>
      <c r="C188" s="448" t="str">
        <f t="shared" si="12"/>
        <v>Avitus</v>
      </c>
      <c r="D188" s="447" t="str">
        <f t="shared" si="9"/>
        <v xml:space="preserve">"The Emperor who was backed by the Visigoths..." </v>
      </c>
      <c r="E188" s="447" t="str">
        <f>IF(ISNA(MATCH('Roman Emperors'!C188,'Damnatio Memoriae'!A:A,0)),"",E$2)</f>
        <v/>
      </c>
      <c r="F188" s="279" t="str">
        <f t="shared" si="10"/>
        <v>Bing</v>
      </c>
      <c r="G188" s="279" t="str">
        <f t="shared" si="11"/>
        <v>Google</v>
      </c>
      <c r="H188" s="447" t="str">
        <f>IF(IsHyperlink(B188),"LINK","NO LINK")</f>
        <v>LINK</v>
      </c>
    </row>
    <row r="189" spans="1:8" x14ac:dyDescent="0.25">
      <c r="A189" s="447">
        <f>IF(H189="LINK",COUNTIF(H$6:H189,"LINK"),"")</f>
        <v>116</v>
      </c>
      <c r="B189" s="279" t="s">
        <v>1036</v>
      </c>
      <c r="C189" s="448" t="str">
        <f t="shared" si="12"/>
        <v>Leo I</v>
      </c>
      <c r="D189" s="447" t="str">
        <f t="shared" si="9"/>
        <v>"Known as 'the great Thracian' by friends, 'the Butcher' by his enemies..."</v>
      </c>
      <c r="E189" s="447" t="str">
        <f>IF(ISNA(MATCH('Roman Emperors'!C189,'Damnatio Memoriae'!A:A,0)),"",E$2)</f>
        <v/>
      </c>
      <c r="F189" s="279" t="str">
        <f t="shared" si="10"/>
        <v>Bing</v>
      </c>
      <c r="G189" s="279" t="str">
        <f t="shared" si="11"/>
        <v>Google</v>
      </c>
      <c r="H189" s="447" t="str">
        <f>IF(IsHyperlink(B189),"LINK","NO LINK")</f>
        <v>LINK</v>
      </c>
    </row>
    <row r="190" spans="1:8" x14ac:dyDescent="0.25">
      <c r="A190" s="447">
        <f>IF(H190="LINK",COUNTIF(H$6:H190,"LINK"),"")</f>
        <v>117</v>
      </c>
      <c r="B190" s="279" t="s">
        <v>1037</v>
      </c>
      <c r="C190" s="448" t="str">
        <f t="shared" si="12"/>
        <v>Majorian</v>
      </c>
      <c r="D190" s="447" t="str">
        <f t="shared" si="9"/>
        <v>"The Emperor who gained victories over the Franks &amp; Vandals..." </v>
      </c>
      <c r="E190" s="447" t="str">
        <f>IF(ISNA(MATCH('Roman Emperors'!C190,'Damnatio Memoriae'!A:A,0)),"",E$2)</f>
        <v/>
      </c>
      <c r="F190" s="279" t="str">
        <f t="shared" si="10"/>
        <v>Bing</v>
      </c>
      <c r="G190" s="279" t="str">
        <f t="shared" si="11"/>
        <v>Google</v>
      </c>
      <c r="H190" s="447" t="str">
        <f>IF(IsHyperlink(B190),"LINK","NO LINK")</f>
        <v>LINK</v>
      </c>
    </row>
    <row r="191" spans="1:8" x14ac:dyDescent="0.25">
      <c r="A191" s="447">
        <f>IF(H191="LINK",COUNTIF(H$6:H191,"LINK"),"")</f>
        <v>118</v>
      </c>
      <c r="B191" s="279" t="s">
        <v>1038</v>
      </c>
      <c r="C191" s="448" t="str">
        <f t="shared" si="12"/>
        <v>Libius Severus</v>
      </c>
      <c r="D191" s="447" t="str">
        <f t="shared" si="9"/>
        <v>"The Puppet Emperor who was probably poisoned..."</v>
      </c>
      <c r="E191" s="447" t="str">
        <f>IF(ISNA(MATCH('Roman Emperors'!C191,'Damnatio Memoriae'!A:A,0)),"",E$2)</f>
        <v/>
      </c>
      <c r="F191" s="279" t="str">
        <f t="shared" si="10"/>
        <v>Bing</v>
      </c>
      <c r="G191" s="279" t="str">
        <f t="shared" si="11"/>
        <v>Google</v>
      </c>
      <c r="H191" s="447" t="str">
        <f>IF(IsHyperlink(B191),"LINK","NO LINK")</f>
        <v>LINK</v>
      </c>
    </row>
    <row r="192" spans="1:8" x14ac:dyDescent="0.25">
      <c r="A192" s="447">
        <f>IF(H192="LINK",COUNTIF(H$6:H192,"LINK"),"")</f>
        <v>119</v>
      </c>
      <c r="B192" s="279" t="s">
        <v>1039</v>
      </c>
      <c r="C192" s="448" t="str">
        <f t="shared" si="12"/>
        <v>Anthemius</v>
      </c>
      <c r="D192" s="447" t="str">
        <f t="shared" si="9"/>
        <v>"The Emperor who believed that he was a victim of sorcery..."</v>
      </c>
      <c r="E192" s="447" t="str">
        <f>IF(ISNA(MATCH('Roman Emperors'!C192,'Damnatio Memoriae'!A:A,0)),"",E$2)</f>
        <v/>
      </c>
      <c r="F192" s="279" t="str">
        <f t="shared" si="10"/>
        <v>Bing</v>
      </c>
      <c r="G192" s="279" t="str">
        <f t="shared" si="11"/>
        <v>Google</v>
      </c>
      <c r="H192" s="447" t="str">
        <f>IF(IsHyperlink(B192),"LINK","NO LINK")</f>
        <v>LINK</v>
      </c>
    </row>
    <row r="193" spans="1:8" x14ac:dyDescent="0.25">
      <c r="A193" s="447">
        <f>IF(H193="LINK",COUNTIF(H$6:H193,"LINK"),"")</f>
        <v>120</v>
      </c>
      <c r="B193" s="279" t="s">
        <v>1040</v>
      </c>
      <c r="C193" s="448" t="str">
        <f t="shared" si="12"/>
        <v>Olybrius</v>
      </c>
      <c r="D193" s="447" t="str">
        <f t="shared" si="9"/>
        <v>"Pawn of Ricimer, who died of dropsy..."</v>
      </c>
      <c r="E193" s="447" t="str">
        <f>IF(ISNA(MATCH('Roman Emperors'!C193,'Damnatio Memoriae'!A:A,0)),"",E$2)</f>
        <v/>
      </c>
      <c r="F193" s="279" t="str">
        <f t="shared" si="10"/>
        <v>Bing</v>
      </c>
      <c r="G193" s="279" t="str">
        <f t="shared" si="11"/>
        <v>Google</v>
      </c>
      <c r="H193" s="447" t="str">
        <f>IF(IsHyperlink(B193),"LINK","NO LINK")</f>
        <v>LINK</v>
      </c>
    </row>
    <row r="194" spans="1:8" x14ac:dyDescent="0.25">
      <c r="A194" s="447">
        <f>IF(H194="LINK",COUNTIF(H$6:H194,"LINK"),"")</f>
        <v>121</v>
      </c>
      <c r="B194" s="279" t="s">
        <v>1041</v>
      </c>
      <c r="C194" s="448" t="str">
        <f t="shared" si="12"/>
        <v>Glycerius</v>
      </c>
      <c r="D194" s="447" t="str">
        <f t="shared" si="9"/>
        <v>"The Exiled Emperor ..."</v>
      </c>
      <c r="E194" s="447" t="str">
        <f>IF(ISNA(MATCH('Roman Emperors'!C194,'Damnatio Memoriae'!A:A,0)),"",E$2)</f>
        <v/>
      </c>
      <c r="F194" s="279" t="str">
        <f t="shared" si="10"/>
        <v>Bing</v>
      </c>
      <c r="G194" s="279" t="str">
        <f t="shared" si="11"/>
        <v>Google</v>
      </c>
      <c r="H194" s="447" t="str">
        <f>IF(IsHyperlink(B194),"LINK","NO LINK")</f>
        <v>LINK</v>
      </c>
    </row>
    <row r="195" spans="1:8" x14ac:dyDescent="0.25">
      <c r="A195" s="447">
        <f>IF(H195="LINK",COUNTIF(H$6:H195,"LINK"),"")</f>
        <v>122</v>
      </c>
      <c r="B195" s="279" t="s">
        <v>1042</v>
      </c>
      <c r="C195" s="448" t="str">
        <f t="shared" si="12"/>
        <v>Julius Nepos</v>
      </c>
      <c r="D195" s="447" t="str">
        <f t="shared" si="9"/>
        <v>"The Emperor who was killed by the man he had deposed..."</v>
      </c>
      <c r="E195" s="447" t="str">
        <f>IF(ISNA(MATCH('Roman Emperors'!C195,'Damnatio Memoriae'!A:A,0)),"",E$2)</f>
        <v/>
      </c>
      <c r="F195" s="279" t="str">
        <f t="shared" si="10"/>
        <v>Bing</v>
      </c>
      <c r="G195" s="279" t="str">
        <f t="shared" si="11"/>
        <v>Google</v>
      </c>
      <c r="H195" s="447" t="str">
        <f>IF(IsHyperlink(B195),"LINK","NO LINK")</f>
        <v>LINK</v>
      </c>
    </row>
    <row r="196" spans="1:8" x14ac:dyDescent="0.25">
      <c r="A196" s="447">
        <f>IF(H196="LINK",COUNTIF(H$6:H196,"LINK"),"")</f>
        <v>123</v>
      </c>
      <c r="B196" s="279" t="s">
        <v>1043</v>
      </c>
      <c r="C196" s="448" t="str">
        <f t="shared" si="12"/>
        <v>Romulus Augustus</v>
      </c>
      <c r="D196" s="447" t="str">
        <f t="shared" si="9"/>
        <v xml:space="preserve">"The Last Roman Emperor..." </v>
      </c>
      <c r="E196" s="447" t="str">
        <f>IF(ISNA(MATCH('Roman Emperors'!C196,'Damnatio Memoriae'!A:A,0)),"",E$2)</f>
        <v/>
      </c>
      <c r="F196" s="279" t="str">
        <f t="shared" si="10"/>
        <v>Bing</v>
      </c>
      <c r="G196" s="279" t="str">
        <f t="shared" si="11"/>
        <v>Google</v>
      </c>
      <c r="H196" s="447" t="str">
        <f>IF(IsHyperlink(B196),"LINK","NO LINK")</f>
        <v>LINK</v>
      </c>
    </row>
    <row r="197" spans="1:8" x14ac:dyDescent="0.25">
      <c r="C197" s="448"/>
      <c r="F197" s="279"/>
      <c r="G197" s="279"/>
    </row>
  </sheetData>
  <sheetProtection formatCells="0" formatColumns="0" formatRows="0" insertColumns="0" insertRows="0" insertHyperlinks="0" deleteColumns="0" deleteRows="0" sort="0" autoFilter="0" pivotTables="0"/>
  <conditionalFormatting sqref="B3:H196">
    <cfRule type="expression" dxfId="13" priority="1">
      <formula>$E3 &gt; ""</formula>
    </cfRule>
  </conditionalFormatting>
  <hyperlinks>
    <hyperlink ref="B6" r:id="rId1" display="http://tribunesandtriumphs.org/roman-empire/julius-caesar.htm"/>
    <hyperlink ref="B7" r:id="rId2" display="http://tribunesandtriumphs.org/roman-emperors/augustus-caesar.htm"/>
    <hyperlink ref="B8" r:id="rId3" display="http://tribunesandtriumphs.org/roman-emperors/tiberius.htm"/>
    <hyperlink ref="B9" r:id="rId4" display="http://tribunesandtriumphs.org/roman-emperors/caligula.htm"/>
    <hyperlink ref="B10" r:id="rId5" display="http://tribunesandtriumphs.org/roman-emperors/claudius.htm"/>
    <hyperlink ref="B11" r:id="rId6" display="http://tribunesandtriumphs.org/roman-emperors/nero.htm"/>
    <hyperlink ref="B15" r:id="rId7" display="http://tribunesandtriumphs.org/roman-emperors/galba.htm"/>
    <hyperlink ref="B16" r:id="rId8" display="http://tribunesandtriumphs.org/roman-emperors/otho.htm"/>
    <hyperlink ref="B17" r:id="rId9" display="http://tribunesandtriumphs.org/roman-emperors/vitellius.htm"/>
    <hyperlink ref="B18" r:id="rId10" display="http://tribunesandtriumphs.org/roman-emperors/vespasian.htm"/>
    <hyperlink ref="B23" r:id="rId11" display="http://tribunesandtriumphs.org/roman-emperors/vespasian.htm"/>
    <hyperlink ref="B24" r:id="rId12" display="http://tribunesandtriumphs.org/roman-emperors/titus.htm"/>
    <hyperlink ref="B25" r:id="rId13" display="http://tribunesandtriumphs.org/roman-emperors/domitian.htm"/>
    <hyperlink ref="B30" r:id="rId14" display="http://tribunesandtriumphs.org/roman-emperors/nerva.htm"/>
    <hyperlink ref="B31" r:id="rId15" display="http://tribunesandtriumphs.org/roman-emperors/trajan.htm"/>
    <hyperlink ref="B32" r:id="rId16" display="http://tribunesandtriumphs.org/roman-emperors/hadrian.htm"/>
    <hyperlink ref="B33" r:id="rId17" display="http://tribunesandtriumphs.org/roman-emperors/antoninus-pius.htm"/>
    <hyperlink ref="B34" r:id="rId18" display="http://tribunesandtriumphs.org/roman-emperors/marcus-aurelius.htm"/>
    <hyperlink ref="B39" r:id="rId19" display="http://tribunesandtriumphs.org/roman-emperors/lucius-verus.htm"/>
    <hyperlink ref="B40" r:id="rId20" display="http://tribunesandtriumphs.org/roman-emperors/commodus.htm"/>
    <hyperlink ref="B44" r:id="rId21" display="http://tribunesandtriumphs.org/roman-emperors/pertinax.htm"/>
    <hyperlink ref="B45" r:id="rId22" display="http://tribunesandtriumphs.org/roman-emperors/didius-julianus.htm"/>
    <hyperlink ref="B46" r:id="rId23" display="http://tribunesandtriumphs.org/roman-emperors/pescennius-niger.htm"/>
    <hyperlink ref="B47" r:id="rId24" display="http://tribunesandtriumphs.org/roman-emperors/claudius-albinus.htm"/>
    <hyperlink ref="B48" r:id="rId25" display="http://tribunesandtriumphs.org/roman-emperors/septimius-severus.htm"/>
    <hyperlink ref="B53" r:id="rId26" display="http://tribunesandtriumphs.org/roman-emperors/septimius-severus.htm"/>
    <hyperlink ref="B54" r:id="rId27" display="http://tribunesandtriumphs.org/roman-emperors/caracalla.htm"/>
    <hyperlink ref="B55" r:id="rId28" display="http://tribunesandtriumphs.org/roman-emperors/geta.htm"/>
    <hyperlink ref="B56" r:id="rId29" display="http://tribunesandtriumphs.org/roman-emperors/macrinus.htm"/>
    <hyperlink ref="B57" r:id="rId30" display="http://tribunesandtriumphs.org/roman-emperors/diadumenian.htm"/>
    <hyperlink ref="B58" r:id="rId31" display="http://tribunesandtriumphs.org/roman-emperors/elagabalus.htm"/>
    <hyperlink ref="B59" r:id="rId32" display="http://tribunesandtriumphs.org/roman-emperors/alexander-severus.htm"/>
    <hyperlink ref="B64" r:id="rId33" display="http://tribunesandtriumphs.org/roman-emperors/maximinus-thrax.htm"/>
    <hyperlink ref="B65" r:id="rId34" display="http://tribunesandtriumphs.org/roman-emperors/gordian-i.htm"/>
    <hyperlink ref="B66" r:id="rId35" display="http://tribunesandtriumphs.org/roman-emperors/gordian-ii.htm"/>
    <hyperlink ref="B67" r:id="rId36" display="http://tribunesandtriumphs.org/roman-emperors/balbinus.htm"/>
    <hyperlink ref="B68" r:id="rId37" display="http://tribunesandtriumphs.org/roman-emperors/pupienus.htm"/>
    <hyperlink ref="B69" r:id="rId38" display="http://tribunesandtriumphs.org/roman-emperors/gordian-iii.htm"/>
    <hyperlink ref="B76" r:id="rId39" display="http://tribunesandtriumphs.org/roman-emperors/philip-the-arab.htm"/>
    <hyperlink ref="B77" r:id="rId40" display="http://tribunesandtriumphs.org/roman-emperors/philip-ii.htm"/>
    <hyperlink ref="B78" r:id="rId41" display="http://tribunesandtriumphs.org/roman-emperors/pacatian.htm"/>
    <hyperlink ref="B79" r:id="rId42" display="http://tribunesandtriumphs.org/roman-emperors/jotapian.htm"/>
    <hyperlink ref="B80" r:id="rId43" display="http://tribunesandtriumphs.org/roman-emperors/decius.htm"/>
    <hyperlink ref="B81" r:id="rId44" display="http://tribunesandtriumphs.org/roman-emperors/herennius-etruscus.htm"/>
    <hyperlink ref="B82" r:id="rId45" display="http://tribunesandtriumphs.org/roman-emperors/hostilian.htm"/>
    <hyperlink ref="B83" r:id="rId46" display="http://tribunesandtriumphs.org/roman-emperors/gallus.htm"/>
    <hyperlink ref="B84" r:id="rId47" display="http://tribunesandtriumphs.org/roman-emperors/volusian.htm"/>
    <hyperlink ref="B85" r:id="rId48" display="http://tribunesandtriumphs.org/roman-emperors/aemilian.htm"/>
    <hyperlink ref="B86" r:id="rId49" display="http://tribunesandtriumphs.org/roman-emperors/valerian.htm"/>
    <hyperlink ref="B87" r:id="rId50" display="http://tribunesandtriumphs.org/roman-emperors/gallienus.htm"/>
    <hyperlink ref="B108" r:id="rId51" display="http://tribunesandtriumphs.org/roman-emperors/claudius-ii-gothicus.htm"/>
    <hyperlink ref="B109" r:id="rId52" display="http://tribunesandtriumphs.org/roman-emperors/quintillus.htm"/>
    <hyperlink ref="B110" r:id="rId53" display="http://tribunesandtriumphs.org/roman-emperors/aurelian.htm"/>
    <hyperlink ref="B111" r:id="rId54" display="http://tribunesandtriumphs.org/roman-emperors/zenobia.htm"/>
    <hyperlink ref="B112" r:id="rId55" display="http://tribunesandtriumphs.org/roman-emperors/tacitus.htm"/>
    <hyperlink ref="B113" r:id="rId56" display="http://tribunesandtriumphs.org/roman-emperors/florianus.htm"/>
    <hyperlink ref="B114" r:id="rId57" display="http://tribunesandtriumphs.org/roman-emperors/probus.htm"/>
    <hyperlink ref="B115" r:id="rId58" display="http://tribunesandtriumphs.org/roman-emperors/carus.htm"/>
    <hyperlink ref="B116" r:id="rId59" display="http://tribunesandtriumphs.org/roman-emperors/numerian.htm"/>
    <hyperlink ref="B117" r:id="rId60" display="http://tribunesandtriumphs.org/roman-emperors/carinus.htm"/>
    <hyperlink ref="B118" r:id="rId61" display="http://tribunesandtriumphs.org/roman-emperors/nigrian.htm"/>
    <hyperlink ref="B119" r:id="rId62" display="http://tribunesandtriumphs.org/roman-emperors/julian-of-pannonia.htm"/>
    <hyperlink ref="B126" r:id="rId63" display="http://tribunesandtriumphs.org/roman-emperors/diocletian.htm"/>
    <hyperlink ref="B127" r:id="rId64" display="http://tribunesandtriumphs.org/roman-emperors/carausius.htm"/>
    <hyperlink ref="B128" r:id="rId65" display="http://tribunesandtriumphs.org/roman-emperors/allectus.htm"/>
    <hyperlink ref="B129" r:id="rId66" display="http://tribunesandtriumphs.org/roman-emperors/domitius-domitianus.htm"/>
    <hyperlink ref="B130" r:id="rId67" display="http://tribunesandtriumphs.org/roman-emperors/maximianus.htm"/>
    <hyperlink ref="B131" r:id="rId68" display="http://tribunesandtriumphs.org/roman-emperors/constantius-chlorus.htm"/>
    <hyperlink ref="B132" r:id="rId69" display="http://tribunesandtriumphs.org/roman-emperors/galerius.htm"/>
    <hyperlink ref="B133" r:id="rId70" display="http://tribunesandtriumphs.org/roman-emperors/severus-ii.htm"/>
    <hyperlink ref="B134" r:id="rId71" display="http://tribunesandtriumphs.org/roman-emperors/maximinus-daza.htm"/>
    <hyperlink ref="B135" r:id="rId72" display="http://tribunesandtriumphs.org/roman-emperors/maxentius.htm"/>
    <hyperlink ref="B136" r:id="rId73" display="http://tribunesandtriumphs.org/roman-emperors/valerius-romulus.htm"/>
    <hyperlink ref="B137" r:id="rId74" display="http://tribunesandtriumphs.org/roman-emperors/domitius-alexander.htm"/>
    <hyperlink ref="B138" r:id="rId75" display="http://tribunesandtriumphs.org/roman-emperors/licinius-i.htm"/>
    <hyperlink ref="B139" r:id="rId76" display="http://tribunesandtriumphs.org/roman-emperors/licinius-ii.htm"/>
    <hyperlink ref="B140" r:id="rId77" display="http://tribunesandtriumphs.org/roman-emperors/valerian-valens.htm"/>
    <hyperlink ref="B141" r:id="rId78" display="http://tribunesandtriumphs.org/roman-emperors/sextus-martinianus.htm"/>
    <hyperlink ref="B142" r:id="rId79" display="http://tribunesandtriumphs.org/roman-emperors/constantine.htm"/>
    <hyperlink ref="B143" r:id="rId80" display="http://tribunesandtriumphs.org/roman-emperors/crispus.htm"/>
    <hyperlink ref="B144" r:id="rId81" display="http://tribunesandtriumphs.org/roman-emperors/constantine-ii.htm"/>
    <hyperlink ref="B145" r:id="rId82" display="http://tribunesandtriumphs.org/roman-emperors/constans.htm"/>
    <hyperlink ref="B146" r:id="rId83" display="http://tribunesandtriumphs.org/roman-emperors/constantius-iii.htm"/>
    <hyperlink ref="B147" r:id="rId84" display="http://tribunesandtriumphs.org/roman-emperors/delmatius.htm"/>
    <hyperlink ref="B148" r:id="rId85" display="http://tribunesandtriumphs.org/roman-emperors/hannibalianus.htm"/>
    <hyperlink ref="B149" r:id="rId86" display="http://tribunesandtriumphs.org/roman-emperors/magnentius.htm"/>
    <hyperlink ref="B150" r:id="rId87" display="http://tribunesandtriumphs.org/roman-emperors/decentius.htm"/>
    <hyperlink ref="B151" r:id="rId88" display="http://tribunesandtriumphs.org/roman-emperors/vetranio.htm"/>
    <hyperlink ref="B152" r:id="rId89" display="http://tribunesandtriumphs.org/roman-emperors/nepotian.htm"/>
    <hyperlink ref="B153" r:id="rId90" display="http://tribunesandtriumphs.org/roman-emperors/constantius-gallus.htm"/>
    <hyperlink ref="B154" r:id="rId91" display="http://tribunesandtriumphs.org/roman-emperors/julian-the-apostate.htm"/>
    <hyperlink ref="B155" r:id="rId92" display="http://tribunesandtriumphs.org/roman-emperors/jovian.htm"/>
    <hyperlink ref="B160" r:id="rId93" display="http://tribunesandtriumphs.org/roman-emperors/valentinian-i.htm"/>
    <hyperlink ref="B161" r:id="rId94" display="http://tribunesandtriumphs.org/roman-emperors/valens.htm"/>
    <hyperlink ref="B162" r:id="rId95" display="http://tribunesandtriumphs.org/roman-emperors/procopius.htm"/>
    <hyperlink ref="B163" r:id="rId96" display="http://tribunesandtriumphs.org/roman-emperors/gratian.htm"/>
    <hyperlink ref="B164" r:id="rId97" display="http://tribunesandtriumphs.org/roman-emperors/valentinian-ii.htm"/>
    <hyperlink ref="B165" r:id="rId98" display="http://tribunesandtriumphs.org/roman-emperors/theodosius-i.htm"/>
    <hyperlink ref="B166" r:id="rId99" display="http://tribunesandtriumphs.org/roman-emperors/magnus.htm"/>
    <hyperlink ref="B167" r:id="rId100" display="http://tribunesandtriumphs.org/roman-emperors/flavius-victor.htm"/>
    <hyperlink ref="B168" r:id="rId101" display="http://tribunesandtriumphs.org/roman-emperors/eugenius.htm"/>
    <hyperlink ref="B169" r:id="rId102" display="http://tribunesandtriumphs.org/roman-emperors/arcadius.htm"/>
    <hyperlink ref="B176" r:id="rId103" display="http://tribunesandtriumphs.org/roman-emperors/honorius.htm"/>
    <hyperlink ref="B177" r:id="rId104" display="http://tribunesandtriumphs.org/roman-emperors/constantine-iii.htm"/>
    <hyperlink ref="B178" r:id="rId105" display="http://tribunesandtriumphs.org/roman-emperors/constantine-ii.htm"/>
    <hyperlink ref="B179" r:id="rId106" display="http://tribunesandtriumphs.org/roman-emperors/priscus-attalus.htm"/>
    <hyperlink ref="B180" r:id="rId107" display="http://tribunesandtriumphs.org/roman-emperors/jovinus.htm"/>
    <hyperlink ref="B181" r:id="rId108" display="http://tribunesandtriumphs.org/roman-emperors/sebastianus.htm"/>
    <hyperlink ref="B182" r:id="rId109" display="http://tribunesandtriumphs.org/roman-emperors/constantius-iii.htm"/>
    <hyperlink ref="B183" r:id="rId110" display="http://tribunesandtriumphs.org/roman-emperors/ioannes.htm"/>
    <hyperlink ref="B184" r:id="rId111" display="http://tribunesandtriumphs.org/roman-emperors/theodosius-ii.htm"/>
    <hyperlink ref="B185" r:id="rId112" display="http://tribunesandtriumphs.org/roman-emperors/valentinian-iii.htm"/>
    <hyperlink ref="B186" r:id="rId113" display="http://tribunesandtriumphs.org/roman-emperors/marcian.htm"/>
    <hyperlink ref="B187" r:id="rId114" display="http://tribunesandtriumphs.org/roman-emperors/petronius-maximus.htm"/>
    <hyperlink ref="B188" r:id="rId115" display="http://tribunesandtriumphs.org/roman-emperors/avitus.htm"/>
    <hyperlink ref="B189" r:id="rId116" display="http://tribunesandtriumphs.org/roman-emperors/leo-i.htm"/>
    <hyperlink ref="B190" r:id="rId117" display="http://tribunesandtriumphs.org/roman-emperors/majorian.htm"/>
    <hyperlink ref="B191" r:id="rId118" display="http://tribunesandtriumphs.org/roman-emperors/libius-severus.htm"/>
    <hyperlink ref="B192" r:id="rId119" display="http://tribunesandtriumphs.org/roman-emperors/anthemius.htm"/>
    <hyperlink ref="B193" r:id="rId120" display="http://tribunesandtriumphs.org/roman-emperors/olybrius.htm"/>
    <hyperlink ref="B194" r:id="rId121" display="http://tribunesandtriumphs.org/roman-emperors/glycerius.htm"/>
    <hyperlink ref="B195" r:id="rId122" display="http://tribunesandtriumphs.org/roman-emperors/julius-nepos.htm"/>
    <hyperlink ref="B196" r:id="rId123" display="http://tribunesandtriumphs.org/roman-emperors/romulus-augustus.htm"/>
    <hyperlink ref="B1" r:id="rId124"/>
  </hyperlinks>
  <pageMargins left="0.7" right="0.7" top="0.75" bottom="0.75" header="0.3" footer="0.3"/>
  <pageSetup paperSize="9" orientation="portrait" r:id="rId125"/>
  <drawing r:id="rId126"/>
  <legacyDrawing r:id="rId127"/>
  <picture r:id="rId128"/>
  <tableParts count="1">
    <tablePart r:id="rId129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966FF"/>
  </sheetPr>
  <dimension ref="A1:C38"/>
  <sheetViews>
    <sheetView workbookViewId="0">
      <selection activeCell="A7" sqref="A7"/>
    </sheetView>
  </sheetViews>
  <sheetFormatPr defaultRowHeight="15" x14ac:dyDescent="0.25"/>
  <cols>
    <col min="1" max="1" width="94.7109375" style="129" customWidth="1"/>
    <col min="2" max="2" width="8" style="129" bestFit="1" customWidth="1"/>
    <col min="3" max="3" width="38.42578125" style="129" bestFit="1" customWidth="1"/>
    <col min="4" max="16384" width="9.140625" style="129"/>
  </cols>
  <sheetData>
    <row r="1" spans="1:3" ht="45" x14ac:dyDescent="0.25">
      <c r="A1" s="122" t="s">
        <v>882</v>
      </c>
    </row>
    <row r="3" spans="1:3" x14ac:dyDescent="0.25">
      <c r="A3" s="130" t="s">
        <v>881</v>
      </c>
      <c r="B3" s="130" t="s">
        <v>811</v>
      </c>
      <c r="C3" s="130" t="s">
        <v>880</v>
      </c>
    </row>
    <row r="4" spans="1:3" x14ac:dyDescent="0.25">
      <c r="A4" s="121" t="s">
        <v>879</v>
      </c>
      <c r="B4" s="129" t="s">
        <v>878</v>
      </c>
    </row>
    <row r="5" spans="1:3" x14ac:dyDescent="0.25">
      <c r="A5" s="121" t="s">
        <v>877</v>
      </c>
      <c r="B5" s="129" t="s">
        <v>876</v>
      </c>
    </row>
    <row r="6" spans="1:3" x14ac:dyDescent="0.25">
      <c r="A6" s="121" t="s">
        <v>875</v>
      </c>
      <c r="B6" s="129" t="s">
        <v>874</v>
      </c>
    </row>
    <row r="7" spans="1:3" x14ac:dyDescent="0.25">
      <c r="A7" s="121" t="s">
        <v>873</v>
      </c>
      <c r="B7" s="129" t="s">
        <v>872</v>
      </c>
    </row>
    <row r="8" spans="1:3" x14ac:dyDescent="0.25">
      <c r="A8" s="121" t="s">
        <v>871</v>
      </c>
      <c r="C8" s="121" t="s">
        <v>825</v>
      </c>
    </row>
    <row r="9" spans="1:3" x14ac:dyDescent="0.25">
      <c r="A9" s="121" t="s">
        <v>870</v>
      </c>
      <c r="B9" s="129" t="s">
        <v>869</v>
      </c>
    </row>
    <row r="10" spans="1:3" x14ac:dyDescent="0.25">
      <c r="A10" s="121" t="s">
        <v>868</v>
      </c>
      <c r="B10" s="129" t="s">
        <v>866</v>
      </c>
    </row>
    <row r="11" spans="1:3" x14ac:dyDescent="0.25">
      <c r="A11" s="121" t="s">
        <v>867</v>
      </c>
      <c r="B11" s="129" t="s">
        <v>866</v>
      </c>
    </row>
    <row r="12" spans="1:3" x14ac:dyDescent="0.25">
      <c r="A12" s="121" t="s">
        <v>865</v>
      </c>
      <c r="B12" s="129" t="s">
        <v>864</v>
      </c>
    </row>
    <row r="13" spans="1:3" x14ac:dyDescent="0.25">
      <c r="A13" s="121" t="s">
        <v>863</v>
      </c>
      <c r="B13" s="129" t="s">
        <v>862</v>
      </c>
      <c r="C13" s="129" t="s">
        <v>861</v>
      </c>
    </row>
    <row r="14" spans="1:3" x14ac:dyDescent="0.25">
      <c r="A14" s="121" t="s">
        <v>860</v>
      </c>
      <c r="B14" s="129" t="s">
        <v>859</v>
      </c>
    </row>
    <row r="15" spans="1:3" x14ac:dyDescent="0.25">
      <c r="A15" s="121" t="s">
        <v>858</v>
      </c>
      <c r="C15" s="131" t="s">
        <v>857</v>
      </c>
    </row>
    <row r="16" spans="1:3" x14ac:dyDescent="0.25">
      <c r="A16" s="121" t="s">
        <v>856</v>
      </c>
      <c r="B16" s="129" t="s">
        <v>855</v>
      </c>
    </row>
    <row r="17" spans="1:3" x14ac:dyDescent="0.25">
      <c r="A17" s="121" t="s">
        <v>854</v>
      </c>
      <c r="B17" s="129" t="s">
        <v>853</v>
      </c>
      <c r="C17" s="129" t="s">
        <v>852</v>
      </c>
    </row>
    <row r="18" spans="1:3" x14ac:dyDescent="0.25">
      <c r="A18" s="121" t="s">
        <v>851</v>
      </c>
      <c r="B18" s="129" t="s">
        <v>850</v>
      </c>
    </row>
    <row r="19" spans="1:3" x14ac:dyDescent="0.25">
      <c r="A19" s="121" t="s">
        <v>849</v>
      </c>
      <c r="B19" s="129">
        <v>251</v>
      </c>
      <c r="C19" s="129" t="s">
        <v>847</v>
      </c>
    </row>
    <row r="20" spans="1:3" x14ac:dyDescent="0.25">
      <c r="A20" s="121" t="s">
        <v>848</v>
      </c>
      <c r="B20" s="129">
        <v>251</v>
      </c>
      <c r="C20" s="129" t="s">
        <v>847</v>
      </c>
    </row>
    <row r="21" spans="1:3" x14ac:dyDescent="0.25">
      <c r="A21" s="121" t="s">
        <v>846</v>
      </c>
      <c r="B21" s="129">
        <v>253</v>
      </c>
    </row>
    <row r="22" spans="1:3" x14ac:dyDescent="0.25">
      <c r="A22" s="121" t="s">
        <v>845</v>
      </c>
      <c r="B22" s="129" t="s">
        <v>844</v>
      </c>
    </row>
    <row r="23" spans="1:3" x14ac:dyDescent="0.25">
      <c r="A23" s="121" t="s">
        <v>843</v>
      </c>
      <c r="B23" s="129" t="s">
        <v>842</v>
      </c>
    </row>
    <row r="24" spans="1:3" x14ac:dyDescent="0.25">
      <c r="A24" s="121" t="s">
        <v>841</v>
      </c>
      <c r="B24" s="129" t="s">
        <v>840</v>
      </c>
    </row>
    <row r="25" spans="1:3" x14ac:dyDescent="0.25">
      <c r="A25" s="121" t="s">
        <v>823</v>
      </c>
      <c r="B25" s="129" t="s">
        <v>839</v>
      </c>
    </row>
    <row r="26" spans="1:3" x14ac:dyDescent="0.25">
      <c r="A26" s="121" t="s">
        <v>821</v>
      </c>
      <c r="B26" s="129" t="s">
        <v>838</v>
      </c>
    </row>
    <row r="27" spans="1:3" x14ac:dyDescent="0.25">
      <c r="A27" s="121" t="s">
        <v>822</v>
      </c>
      <c r="B27" s="129" t="s">
        <v>837</v>
      </c>
    </row>
    <row r="28" spans="1:3" x14ac:dyDescent="0.25">
      <c r="A28" s="121" t="s">
        <v>820</v>
      </c>
      <c r="B28" s="129" t="s">
        <v>836</v>
      </c>
    </row>
    <row r="29" spans="1:3" x14ac:dyDescent="0.25">
      <c r="A29" s="121" t="s">
        <v>819</v>
      </c>
      <c r="B29" s="129" t="s">
        <v>835</v>
      </c>
    </row>
    <row r="30" spans="1:3" x14ac:dyDescent="0.25">
      <c r="A30" s="121" t="s">
        <v>818</v>
      </c>
      <c r="B30" s="129" t="s">
        <v>834</v>
      </c>
    </row>
    <row r="31" spans="1:3" x14ac:dyDescent="0.25">
      <c r="A31" s="121" t="s">
        <v>817</v>
      </c>
      <c r="B31" s="129" t="s">
        <v>833</v>
      </c>
    </row>
    <row r="32" spans="1:3" x14ac:dyDescent="0.25">
      <c r="A32" s="121" t="s">
        <v>815</v>
      </c>
      <c r="B32" s="129" t="s">
        <v>832</v>
      </c>
    </row>
    <row r="33" spans="1:3" x14ac:dyDescent="0.25">
      <c r="A33" s="121" t="s">
        <v>816</v>
      </c>
      <c r="B33" s="129" t="s">
        <v>831</v>
      </c>
    </row>
    <row r="34" spans="1:3" x14ac:dyDescent="0.25">
      <c r="A34" s="121" t="s">
        <v>830</v>
      </c>
      <c r="B34" s="129" t="s">
        <v>829</v>
      </c>
    </row>
    <row r="35" spans="1:3" x14ac:dyDescent="0.25">
      <c r="A35" s="121" t="s">
        <v>814</v>
      </c>
      <c r="B35" s="129" t="s">
        <v>828</v>
      </c>
    </row>
    <row r="36" spans="1:3" x14ac:dyDescent="0.25">
      <c r="A36" s="121" t="s">
        <v>813</v>
      </c>
      <c r="B36" s="129" t="s">
        <v>827</v>
      </c>
    </row>
    <row r="37" spans="1:3" x14ac:dyDescent="0.25">
      <c r="A37" s="121" t="s">
        <v>826</v>
      </c>
      <c r="C37" s="131" t="s">
        <v>825</v>
      </c>
    </row>
    <row r="38" spans="1:3" x14ac:dyDescent="0.25">
      <c r="A38" s="121" t="s">
        <v>812</v>
      </c>
      <c r="B38" s="129" t="s">
        <v>824</v>
      </c>
    </row>
  </sheetData>
  <hyperlinks>
    <hyperlink ref="A1" r:id="rId1" tooltip="Damnatio memoriae" display="https://en.wikipedia.org/wiki/Damnatio_memoriae"/>
    <hyperlink ref="A4" r:id="rId2" tooltip="Caligula" display="https://en.wikipedia.org/wiki/Caligula"/>
    <hyperlink ref="A5" r:id="rId3" tooltip="Nero" display="https://en.wikipedia.org/wiki/Nero"/>
    <hyperlink ref="A6" r:id="rId4" tooltip="Domitian" display="https://en.wikipedia.org/wiki/Domitian"/>
    <hyperlink ref="A7" r:id="rId5" tooltip="Commodus" display="https://en.wikipedia.org/wiki/Commodus"/>
    <hyperlink ref="A8" r:id="rId6" tooltip="Clodius Albinus" display="https://en.wikipedia.org/wiki/Clodius_Albinus"/>
    <hyperlink ref="C8" r:id="rId7" tooltip="Roman usurper" display="https://en.wikipedia.org/wiki/Roman_usurper"/>
    <hyperlink ref="A9" r:id="rId8" tooltip="Geta (emperor)" display="https://en.wikipedia.org/wiki/Geta_(emperor)"/>
    <hyperlink ref="A10" r:id="rId9" tooltip="Macrinus" display="https://en.wikipedia.org/wiki/Macrinus"/>
    <hyperlink ref="A11" r:id="rId10" tooltip="Diadumenian" display="https://en.wikipedia.org/wiki/Diadumenian"/>
    <hyperlink ref="A12" r:id="rId11" tooltip="Elagabalus" display="https://en.wikipedia.org/wiki/Elagabalus"/>
    <hyperlink ref="A13" r:id="rId12" tooltip="Severus Alexander" display="https://en.wikipedia.org/wiki/Severus_Alexander"/>
    <hyperlink ref="A14" r:id="rId13" tooltip="Maximinus Thrax" display="https://en.wikipedia.org/wiki/Maximinus_Thrax"/>
    <hyperlink ref="A15" r:id="rId14" tooltip="Gaius Julius Verus Maximus" display="https://en.wikipedia.org/wiki/Gaius_Julius_Verus_Maximus"/>
    <hyperlink ref="A16" r:id="rId15" tooltip="Philip the Arab" display="https://en.wikipedia.org/wiki/Philip_the_Arab"/>
    <hyperlink ref="A17" r:id="rId16" tooltip="Philip II (emperor)" display="https://en.wikipedia.org/wiki/Philip_II_(emperor)"/>
    <hyperlink ref="A18" r:id="rId17" tooltip="Decius" display="https://en.wikipedia.org/wiki/Decius"/>
    <hyperlink ref="A19" r:id="rId18" tooltip="Herennius Etruscus" display="https://en.wikipedia.org/wiki/Herennius_Etruscus"/>
    <hyperlink ref="A20" r:id="rId19" tooltip="Hostilian" display="https://en.wikipedia.org/wiki/Hostilian"/>
    <hyperlink ref="A21" r:id="rId20" tooltip="Aemilianus" display="https://en.wikipedia.org/wiki/Aemilianus"/>
    <hyperlink ref="A22" r:id="rId21" tooltip="Gallienus" display="https://en.wikipedia.org/wiki/Gallienus"/>
    <hyperlink ref="A23" r:id="rId22" tooltip="Aurelian" display="https://en.wikipedia.org/wiki/Aurelian"/>
    <hyperlink ref="A24" r:id="rId23" tooltip="Probus (emperor)" display="https://en.wikipedia.org/wiki/Probus_(emperor)"/>
    <hyperlink ref="A25" r:id="rId24" tooltip="Carus" display="https://en.wikipedia.org/wiki/Carus"/>
    <hyperlink ref="A26" r:id="rId25" tooltip="Carinus" display="https://en.wikipedia.org/wiki/Carinus"/>
    <hyperlink ref="A27" r:id="rId26" tooltip="Numerian" display="https://en.wikipedia.org/wiki/Numerian"/>
    <hyperlink ref="A28" r:id="rId27" tooltip="Diocletian" display="https://en.wikipedia.org/wiki/Diocletian"/>
    <hyperlink ref="A29" r:id="rId28" tooltip="Maximian" display="https://en.wikipedia.org/wiki/Maximian"/>
    <hyperlink ref="A30" r:id="rId29" tooltip="Galerius" display="https://en.wikipedia.org/wiki/Galerius"/>
    <hyperlink ref="A31" r:id="rId30" tooltip="Valerius Severus" display="https://en.wikipedia.org/wiki/Valerius_Severus"/>
    <hyperlink ref="A32" r:id="rId31" tooltip="Maximinus II" display="https://en.wikipedia.org/wiki/Maximinus_II"/>
    <hyperlink ref="A33" r:id="rId32" tooltip="Maxentius" display="https://en.wikipedia.org/wiki/Maxentius"/>
    <hyperlink ref="A34" r:id="rId33" tooltip="Licinius" display="https://en.wikipedia.org/wiki/Licinius"/>
    <hyperlink ref="A35" r:id="rId34" tooltip="Constantine II (emperor)" display="https://en.wikipedia.org/wiki/Constantine_II_(emperor)"/>
    <hyperlink ref="A36" r:id="rId35" tooltip="Constans" display="https://en.wikipedia.org/wiki/Constans"/>
    <hyperlink ref="A37" r:id="rId36" tooltip="Magnentius" display="https://en.wikipedia.org/wiki/Magnentius"/>
    <hyperlink ref="A38" r:id="rId37" display="https://en.wikipedia.org/wiki/Magnus_Maximus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C2"/>
  <sheetViews>
    <sheetView workbookViewId="0"/>
  </sheetViews>
  <sheetFormatPr defaultRowHeight="15" x14ac:dyDescent="0.25"/>
  <cols>
    <col min="1" max="2" width="9.85546875" bestFit="1" customWidth="1"/>
    <col min="3" max="3" width="11" bestFit="1" customWidth="1"/>
  </cols>
  <sheetData>
    <row r="1" spans="1:3" x14ac:dyDescent="0.25">
      <c r="B1">
        <v>0</v>
      </c>
      <c r="C1" t="s">
        <v>1156</v>
      </c>
    </row>
    <row r="2" spans="1:3" x14ac:dyDescent="0.25">
      <c r="A2" t="s">
        <v>1155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SearchBot">
                <anchor moveWithCells="1" sizeWithCells="1">
                  <from>
                    <xdr:col>6</xdr:col>
                    <xdr:colOff>200025</xdr:colOff>
                    <xdr:row>3</xdr:row>
                    <xdr:rowOff>180975</xdr:rowOff>
                  </from>
                  <to>
                    <xdr:col>10</xdr:col>
                    <xdr:colOff>314325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249977111117893"/>
  </sheetPr>
  <dimension ref="A1:F50"/>
  <sheetViews>
    <sheetView topLeftCell="C1" zoomScaleNormal="100" workbookViewId="0">
      <selection activeCell="D16" sqref="D16"/>
    </sheetView>
  </sheetViews>
  <sheetFormatPr defaultRowHeight="12" x14ac:dyDescent="0.2"/>
  <cols>
    <col min="1" max="2" width="48.85546875" style="29" bestFit="1" customWidth="1"/>
    <col min="3" max="3" width="78.85546875" style="29" bestFit="1" customWidth="1"/>
    <col min="4" max="4" width="57.42578125" style="29" bestFit="1" customWidth="1"/>
    <col min="5" max="5" width="54.7109375" style="29" customWidth="1"/>
    <col min="6" max="6" width="53.140625" style="29" customWidth="1"/>
    <col min="7" max="16384" width="9.140625" style="29"/>
  </cols>
  <sheetData>
    <row r="1" spans="1:6" x14ac:dyDescent="0.2">
      <c r="A1" s="29" t="s">
        <v>118</v>
      </c>
      <c r="B1" s="29" t="s">
        <v>118</v>
      </c>
      <c r="C1" s="29" t="s">
        <v>336</v>
      </c>
      <c r="D1" s="29" t="s">
        <v>566</v>
      </c>
      <c r="E1" s="29" t="s">
        <v>561</v>
      </c>
      <c r="F1" s="29" t="s">
        <v>555</v>
      </c>
    </row>
    <row r="2" spans="1:6" x14ac:dyDescent="0.2">
      <c r="D2" s="29" t="s">
        <v>337</v>
      </c>
      <c r="E2" s="29" t="s">
        <v>562</v>
      </c>
      <c r="F2" s="29" t="s">
        <v>556</v>
      </c>
    </row>
    <row r="3" spans="1:6" x14ac:dyDescent="0.2">
      <c r="A3" s="29" t="s">
        <v>134</v>
      </c>
      <c r="B3" s="29" t="s">
        <v>119</v>
      </c>
      <c r="C3" s="29" t="s">
        <v>354</v>
      </c>
      <c r="D3" s="29" t="s">
        <v>567</v>
      </c>
      <c r="E3" s="29" t="s">
        <v>563</v>
      </c>
    </row>
    <row r="4" spans="1:6" x14ac:dyDescent="0.2">
      <c r="A4" s="29" t="s">
        <v>135</v>
      </c>
      <c r="D4" s="29" t="s">
        <v>1175</v>
      </c>
      <c r="E4" s="29" t="s">
        <v>564</v>
      </c>
    </row>
    <row r="5" spans="1:6" x14ac:dyDescent="0.2">
      <c r="A5" s="29" t="s">
        <v>136</v>
      </c>
      <c r="B5" s="29" t="s">
        <v>120</v>
      </c>
      <c r="C5" s="29" t="s">
        <v>1180</v>
      </c>
      <c r="D5" s="29" t="s">
        <v>355</v>
      </c>
      <c r="E5" s="29" t="s">
        <v>565</v>
      </c>
    </row>
    <row r="6" spans="1:6" x14ac:dyDescent="0.2">
      <c r="C6" s="29" t="s">
        <v>1181</v>
      </c>
      <c r="D6" s="29" t="s">
        <v>348</v>
      </c>
    </row>
    <row r="7" spans="1:6" x14ac:dyDescent="0.2">
      <c r="A7" s="29" t="s">
        <v>137</v>
      </c>
      <c r="B7" s="29" t="s">
        <v>121</v>
      </c>
      <c r="C7" s="29" t="s">
        <v>1182</v>
      </c>
      <c r="D7" s="29" t="s">
        <v>338</v>
      </c>
    </row>
    <row r="8" spans="1:6" x14ac:dyDescent="0.2">
      <c r="D8" s="29" t="s">
        <v>339</v>
      </c>
    </row>
    <row r="9" spans="1:6" x14ac:dyDescent="0.2">
      <c r="A9" s="29" t="s">
        <v>138</v>
      </c>
      <c r="B9" s="29" t="s">
        <v>122</v>
      </c>
      <c r="C9" s="29" t="s">
        <v>354</v>
      </c>
      <c r="D9" s="29" t="s">
        <v>1176</v>
      </c>
    </row>
    <row r="10" spans="1:6" x14ac:dyDescent="0.2">
      <c r="A10" s="29" t="s">
        <v>139</v>
      </c>
      <c r="B10" s="29" t="s">
        <v>123</v>
      </c>
      <c r="D10" s="29" t="s">
        <v>337</v>
      </c>
    </row>
    <row r="11" spans="1:6" x14ac:dyDescent="0.2">
      <c r="A11" s="29" t="s">
        <v>140</v>
      </c>
      <c r="B11" s="29" t="s">
        <v>124</v>
      </c>
      <c r="C11" s="29" t="s">
        <v>190</v>
      </c>
      <c r="D11" s="29" t="s">
        <v>148</v>
      </c>
    </row>
    <row r="12" spans="1:6" x14ac:dyDescent="0.2">
      <c r="A12" s="29" t="s">
        <v>141</v>
      </c>
      <c r="B12" s="29" t="s">
        <v>125</v>
      </c>
    </row>
    <row r="13" spans="1:6" x14ac:dyDescent="0.2">
      <c r="B13" s="29" t="s">
        <v>126</v>
      </c>
      <c r="C13" s="29" t="s">
        <v>558</v>
      </c>
      <c r="D13" s="29" t="s">
        <v>568</v>
      </c>
    </row>
    <row r="14" spans="1:6" x14ac:dyDescent="0.2">
      <c r="A14" s="29" t="s">
        <v>142</v>
      </c>
      <c r="B14" s="29" t="s">
        <v>127</v>
      </c>
      <c r="C14" s="29" t="s">
        <v>559</v>
      </c>
      <c r="D14" s="29" t="s">
        <v>348</v>
      </c>
    </row>
    <row r="15" spans="1:6" x14ac:dyDescent="0.2">
      <c r="A15" s="29" t="s">
        <v>143</v>
      </c>
      <c r="B15" s="29" t="s">
        <v>128</v>
      </c>
      <c r="C15" s="29" t="s">
        <v>560</v>
      </c>
      <c r="D15" s="29" t="s">
        <v>569</v>
      </c>
    </row>
    <row r="16" spans="1:6" ht="12.75" x14ac:dyDescent="0.2">
      <c r="A16" s="29" t="s">
        <v>144</v>
      </c>
      <c r="B16" s="29" t="s">
        <v>129</v>
      </c>
      <c r="D16" s="29" t="s">
        <v>1177</v>
      </c>
      <c r="F16" s="71"/>
    </row>
    <row r="17" spans="1:6" ht="15" x14ac:dyDescent="0.25">
      <c r="A17" s="29" t="s">
        <v>145</v>
      </c>
      <c r="B17" s="29" t="s">
        <v>130</v>
      </c>
      <c r="C17" s="29" t="s">
        <v>1183</v>
      </c>
      <c r="D17" s="29" t="s">
        <v>1178</v>
      </c>
      <c r="E17" s="71"/>
      <c r="F17"/>
    </row>
    <row r="18" spans="1:6" ht="15" x14ac:dyDescent="0.25">
      <c r="A18" s="29" t="s">
        <v>144</v>
      </c>
      <c r="C18" s="29" t="s">
        <v>1184</v>
      </c>
      <c r="D18" s="71" t="s">
        <v>348</v>
      </c>
      <c r="E18"/>
      <c r="F18"/>
    </row>
    <row r="19" spans="1:6" ht="15" x14ac:dyDescent="0.25">
      <c r="D19" t="s">
        <v>1179</v>
      </c>
      <c r="E19"/>
      <c r="F19"/>
    </row>
    <row r="20" spans="1:6" ht="15" x14ac:dyDescent="0.25">
      <c r="A20" s="29" t="s">
        <v>146</v>
      </c>
      <c r="B20" s="29" t="s">
        <v>131</v>
      </c>
      <c r="C20" s="29" t="s">
        <v>355</v>
      </c>
      <c r="D20" t="s">
        <v>148</v>
      </c>
      <c r="E20"/>
    </row>
    <row r="21" spans="1:6" ht="15" x14ac:dyDescent="0.25">
      <c r="A21" s="29" t="s">
        <v>147</v>
      </c>
      <c r="B21" s="29" t="s">
        <v>132</v>
      </c>
      <c r="C21" s="29" t="s">
        <v>1185</v>
      </c>
      <c r="D21"/>
      <c r="E21"/>
      <c r="F21"/>
    </row>
    <row r="22" spans="1:6" ht="15" x14ac:dyDescent="0.25">
      <c r="C22" s="29" t="s">
        <v>338</v>
      </c>
      <c r="D22"/>
      <c r="E22"/>
      <c r="F22"/>
    </row>
    <row r="23" spans="1:6" ht="15" x14ac:dyDescent="0.25">
      <c r="A23" s="29" t="s">
        <v>148</v>
      </c>
      <c r="B23" s="29" t="s">
        <v>133</v>
      </c>
      <c r="C23" s="29" t="s">
        <v>339</v>
      </c>
      <c r="D23"/>
      <c r="E23"/>
      <c r="F23"/>
    </row>
    <row r="24" spans="1:6" ht="15" x14ac:dyDescent="0.25">
      <c r="C24" s="29" t="s">
        <v>348</v>
      </c>
      <c r="D24"/>
      <c r="E24"/>
      <c r="F24"/>
    </row>
    <row r="25" spans="1:6" ht="15" x14ac:dyDescent="0.25">
      <c r="C25" s="29" t="s">
        <v>340</v>
      </c>
      <c r="D25"/>
      <c r="E25"/>
      <c r="F25"/>
    </row>
    <row r="26" spans="1:6" ht="15" x14ac:dyDescent="0.25">
      <c r="C26" s="29" t="s">
        <v>341</v>
      </c>
      <c r="D26"/>
      <c r="E26"/>
      <c r="F26"/>
    </row>
    <row r="27" spans="1:6" ht="15" x14ac:dyDescent="0.25">
      <c r="C27" s="29" t="s">
        <v>342</v>
      </c>
      <c r="D27"/>
      <c r="E27"/>
      <c r="F27" s="71"/>
    </row>
    <row r="28" spans="1:6" ht="15" x14ac:dyDescent="0.25">
      <c r="C28" s="29" t="s">
        <v>343</v>
      </c>
      <c r="D28"/>
      <c r="E28"/>
      <c r="F28" s="72"/>
    </row>
    <row r="29" spans="1:6" ht="15" x14ac:dyDescent="0.25">
      <c r="C29" s="29" t="s">
        <v>344</v>
      </c>
      <c r="D29"/>
      <c r="F29"/>
    </row>
    <row r="30" spans="1:6" ht="15" x14ac:dyDescent="0.25">
      <c r="C30" s="29" t="s">
        <v>345</v>
      </c>
      <c r="F30"/>
    </row>
    <row r="31" spans="1:6" ht="15" x14ac:dyDescent="0.25">
      <c r="F31"/>
    </row>
    <row r="32" spans="1:6" ht="15" x14ac:dyDescent="0.25">
      <c r="C32" s="29" t="s">
        <v>1186</v>
      </c>
      <c r="F32"/>
    </row>
    <row r="33" spans="3:6" ht="15" x14ac:dyDescent="0.25">
      <c r="C33" s="29" t="s">
        <v>1187</v>
      </c>
      <c r="F33"/>
    </row>
    <row r="34" spans="3:6" ht="15" x14ac:dyDescent="0.25">
      <c r="F34"/>
    </row>
    <row r="35" spans="3:6" ht="15" x14ac:dyDescent="0.25">
      <c r="C35" s="29" t="s">
        <v>356</v>
      </c>
      <c r="F35"/>
    </row>
    <row r="36" spans="3:6" ht="15" x14ac:dyDescent="0.25">
      <c r="C36" s="29" t="s">
        <v>557</v>
      </c>
      <c r="F36"/>
    </row>
    <row r="37" spans="3:6" ht="15" x14ac:dyDescent="0.25">
      <c r="F37"/>
    </row>
    <row r="38" spans="3:6" ht="15" x14ac:dyDescent="0.25">
      <c r="C38" s="29" t="s">
        <v>349</v>
      </c>
      <c r="F38"/>
    </row>
    <row r="39" spans="3:6" x14ac:dyDescent="0.2">
      <c r="C39" s="29" t="s">
        <v>142</v>
      </c>
    </row>
    <row r="41" spans="3:6" x14ac:dyDescent="0.2">
      <c r="C41" s="29" t="s">
        <v>1188</v>
      </c>
    </row>
    <row r="42" spans="3:6" x14ac:dyDescent="0.2">
      <c r="C42" s="29" t="s">
        <v>1189</v>
      </c>
    </row>
    <row r="44" spans="3:6" x14ac:dyDescent="0.2">
      <c r="C44" s="29" t="s">
        <v>346</v>
      </c>
    </row>
    <row r="45" spans="3:6" x14ac:dyDescent="0.2">
      <c r="C45" s="29" t="s">
        <v>347</v>
      </c>
    </row>
    <row r="46" spans="3:6" x14ac:dyDescent="0.2">
      <c r="C46" s="29" t="s">
        <v>144</v>
      </c>
    </row>
    <row r="48" spans="3:6" x14ac:dyDescent="0.2">
      <c r="C48" s="29" t="s">
        <v>191</v>
      </c>
    </row>
    <row r="50" spans="3:3" x14ac:dyDescent="0.2">
      <c r="C50" s="29" t="s">
        <v>148</v>
      </c>
    </row>
  </sheetData>
  <sheetProtection formatCells="0" formatColumns="0" formatRows="0" insertColumns="0" insertRows="0" insertHyperlinks="0" deleteColumns="0" deleteRows="0" sort="0" autoFilter="0" pivotTables="0"/>
  <customSheetViews>
    <customSheetView guid="{60251D44-998B-425E-BE6C-7231703F4025}">
      <selection activeCell="G8" sqref="G8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2" tint="-9.9978637043366805E-2"/>
  </sheetPr>
  <dimension ref="A1:S25"/>
  <sheetViews>
    <sheetView showGridLines="0" showRowColHeaders="0" workbookViewId="0"/>
  </sheetViews>
  <sheetFormatPr defaultRowHeight="15.75" x14ac:dyDescent="0.25"/>
  <cols>
    <col min="1" max="1" width="39" style="349" bestFit="1" customWidth="1"/>
    <col min="2" max="2" width="97.140625" style="351" bestFit="1" customWidth="1"/>
    <col min="3" max="14" width="9.140625" style="351"/>
    <col min="15" max="15" width="8.140625" style="351" bestFit="1" customWidth="1"/>
    <col min="16" max="19" width="9.42578125" style="351" bestFit="1" customWidth="1"/>
    <col min="20" max="16384" width="9.140625" style="351"/>
  </cols>
  <sheetData>
    <row r="1" spans="1:19" s="344" customFormat="1" x14ac:dyDescent="0.25">
      <c r="A1" s="343" t="s">
        <v>201</v>
      </c>
      <c r="B1" s="344" t="s">
        <v>187</v>
      </c>
      <c r="O1" s="345" t="e">
        <f>TEXT(Q1,"000")&amp;" completed out of "&amp;S1&amp;" ("&amp;TEXT(Q1/S1%,"000.00")&amp;"%).  "&amp;CHAR(10)
&amp;TEXT(S1-Q1,"000")&amp;" remaining"&amp;" ("&amp;TEXT(R1/S1%,"000.00")&amp;"%).  "</f>
        <v>#DIV/0!</v>
      </c>
      <c r="P1" s="346">
        <f>IF(COUNTIFS(J:J,"*",N:N,"Ryan")&lt;&gt;S1,0,IF(COUNTIFS(K:K,"*",N:N,"Ryan")&lt;&gt;S1,1,IF(COUNTIFS(L:L,"*",N:N,"Ryan")&lt;&gt;S1,2,3)))</f>
        <v>3</v>
      </c>
      <c r="Q1" s="347">
        <f>COUNTIFS(_xlfn.IFS(P1=0,J:J,P1=1,K:K,P1=2,L:L,P1=3,M:M),"*",N:N,"Ryan")</f>
        <v>0</v>
      </c>
      <c r="R1" s="348">
        <f>COUNTIFS(_xlfn.IFS(P1=0,J:J,P1=1,K:K,P1=2,L:L,P1=3,M:M),"",N:N,"Ryan")</f>
        <v>0</v>
      </c>
      <c r="S1" s="348">
        <f>COUNTIF(N:N,"Ryan")</f>
        <v>0</v>
      </c>
    </row>
    <row r="3" spans="1:19" x14ac:dyDescent="0.25">
      <c r="A3" s="349" t="s">
        <v>188</v>
      </c>
      <c r="B3" s="350" t="s">
        <v>194</v>
      </c>
    </row>
    <row r="4" spans="1:19" x14ac:dyDescent="0.25">
      <c r="B4" s="350" t="s">
        <v>198</v>
      </c>
    </row>
    <row r="5" spans="1:19" x14ac:dyDescent="0.25">
      <c r="B5" s="350" t="s">
        <v>195</v>
      </c>
    </row>
    <row r="6" spans="1:19" x14ac:dyDescent="0.25">
      <c r="B6" s="350" t="s">
        <v>198</v>
      </c>
    </row>
    <row r="7" spans="1:19" x14ac:dyDescent="0.25">
      <c r="B7" s="350" t="s">
        <v>199</v>
      </c>
    </row>
    <row r="8" spans="1:19" x14ac:dyDescent="0.25">
      <c r="B8" s="350" t="s">
        <v>197</v>
      </c>
    </row>
    <row r="9" spans="1:19" ht="315" x14ac:dyDescent="0.25">
      <c r="B9" s="352" t="s">
        <v>1157</v>
      </c>
    </row>
    <row r="10" spans="1:19" x14ac:dyDescent="0.25">
      <c r="B10" s="350" t="s">
        <v>197</v>
      </c>
    </row>
    <row r="11" spans="1:19" ht="47.25" x14ac:dyDescent="0.25">
      <c r="A11" s="353" t="s">
        <v>200</v>
      </c>
      <c r="B11" s="354" t="s">
        <v>192</v>
      </c>
    </row>
    <row r="12" spans="1:19" x14ac:dyDescent="0.25">
      <c r="A12" s="353"/>
      <c r="B12" s="354" t="s">
        <v>197</v>
      </c>
    </row>
    <row r="13" spans="1:19" ht="47.25" x14ac:dyDescent="0.25">
      <c r="A13" s="353" t="s">
        <v>553</v>
      </c>
      <c r="B13" s="354" t="s">
        <v>193</v>
      </c>
    </row>
    <row r="14" spans="1:19" x14ac:dyDescent="0.25">
      <c r="A14" s="353"/>
      <c r="B14" s="354" t="s">
        <v>197</v>
      </c>
    </row>
    <row r="15" spans="1:19" ht="47.25" x14ac:dyDescent="0.25">
      <c r="A15" s="353" t="s">
        <v>189</v>
      </c>
      <c r="B15" s="354" t="s">
        <v>554</v>
      </c>
    </row>
    <row r="16" spans="1:19" x14ac:dyDescent="0.25">
      <c r="A16" s="353"/>
      <c r="B16" s="354" t="s">
        <v>197</v>
      </c>
    </row>
    <row r="17" spans="1:6" ht="31.5" x14ac:dyDescent="0.25">
      <c r="A17" s="355" t="s">
        <v>586</v>
      </c>
      <c r="B17" s="356" t="s">
        <v>585</v>
      </c>
    </row>
    <row r="18" spans="1:6" x14ac:dyDescent="0.25">
      <c r="B18" s="350" t="s">
        <v>197</v>
      </c>
    </row>
    <row r="19" spans="1:6" ht="63" x14ac:dyDescent="0.25">
      <c r="A19" s="349" t="s">
        <v>204</v>
      </c>
      <c r="B19" s="350" t="s">
        <v>203</v>
      </c>
    </row>
    <row r="20" spans="1:6" x14ac:dyDescent="0.25">
      <c r="A20" s="357"/>
      <c r="B20" s="358" t="s">
        <v>197</v>
      </c>
    </row>
    <row r="21" spans="1:6" ht="63" x14ac:dyDescent="0.25">
      <c r="A21" s="359" t="s">
        <v>205</v>
      </c>
      <c r="B21" s="350" t="s">
        <v>202</v>
      </c>
    </row>
    <row r="22" spans="1:6" x14ac:dyDescent="0.25">
      <c r="B22" s="350" t="s">
        <v>197</v>
      </c>
    </row>
    <row r="23" spans="1:6" ht="63" x14ac:dyDescent="0.25">
      <c r="A23" s="349" t="s">
        <v>189</v>
      </c>
      <c r="B23" s="350" t="s">
        <v>196</v>
      </c>
    </row>
    <row r="25" spans="1:6" x14ac:dyDescent="0.25">
      <c r="B25" s="345"/>
      <c r="C25" s="346"/>
      <c r="D25" s="347"/>
      <c r="E25" s="348"/>
      <c r="F25" s="348"/>
    </row>
  </sheetData>
  <sheetProtection sheet="1" formatCells="0" formatColumns="0" formatRows="0" insertColumns="0" insertRows="0" insertHyperlinks="0" deleteColumns="0" deleteRows="0" sort="0" autoFilter="0" pivotTables="0"/>
  <customSheetViews>
    <customSheetView guid="{60251D44-998B-425E-BE6C-7231703F4025}">
      <selection activeCell="B9" sqref="B9"/>
      <pageMargins left="0.7" right="0.7" top="0.75" bottom="0.75" header="0.3" footer="0.3"/>
    </customSheetView>
  </customSheetViews>
  <conditionalFormatting sqref="A1:B1048576">
    <cfRule type="expression" dxfId="12" priority="11">
      <formula>IF(ISTEXT($B1),MOD(SUBTOTAL(3,$B$1:$B1),2)=0)</formula>
    </cfRule>
  </conditionalFormatting>
  <conditionalFormatting sqref="B25">
    <cfRule type="expression" dxfId="11" priority="6">
      <formula>E25/F25%&lt;=5</formula>
    </cfRule>
    <cfRule type="expression" dxfId="10" priority="7">
      <formula>E25/F25%&lt;=15</formula>
    </cfRule>
    <cfRule type="expression" dxfId="9" priority="8">
      <formula>E25/F25%&lt;=25</formula>
    </cfRule>
    <cfRule type="expression" dxfId="8" priority="9">
      <formula>E25/F25%&lt;=50</formula>
    </cfRule>
    <cfRule type="expression" dxfId="7" priority="10">
      <formula>E25/F25%&lt;=75</formula>
    </cfRule>
  </conditionalFormatting>
  <conditionalFormatting sqref="O1">
    <cfRule type="expression" dxfId="6" priority="1">
      <formula>R1/S1%&lt;=5</formula>
    </cfRule>
    <cfRule type="expression" dxfId="5" priority="2">
      <formula>R1/S1%&lt;=15</formula>
    </cfRule>
    <cfRule type="expression" dxfId="4" priority="3">
      <formula>R1/S1%&lt;=25</formula>
    </cfRule>
    <cfRule type="expression" dxfId="3" priority="4">
      <formula>R1/S1%&lt;=50</formula>
    </cfRule>
    <cfRule type="expression" dxfId="2" priority="5">
      <formula>R1/S1%&lt;=75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66</vt:i4>
      </vt:variant>
    </vt:vector>
  </HeadingPairs>
  <TitlesOfParts>
    <vt:vector size="82" baseType="lpstr">
      <vt:lpstr>Meaningless Calls</vt:lpstr>
      <vt:lpstr>Tel No.</vt:lpstr>
      <vt:lpstr>Budget - Wk</vt:lpstr>
      <vt:lpstr>Timesheets</vt:lpstr>
      <vt:lpstr>Calendar</vt:lpstr>
      <vt:lpstr>Time-Table</vt:lpstr>
      <vt:lpstr>My Week</vt:lpstr>
      <vt:lpstr>Edx</vt:lpstr>
      <vt:lpstr>Matrix</vt:lpstr>
      <vt:lpstr>Dinner</vt:lpstr>
      <vt:lpstr>World Cup 2018</vt:lpstr>
      <vt:lpstr>Roman Emperors</vt:lpstr>
      <vt:lpstr>Damnatio Memoriae</vt:lpstr>
      <vt:lpstr>SearchBot</vt:lpstr>
      <vt:lpstr>VBA</vt:lpstr>
      <vt:lpstr>Formulas</vt:lpstr>
      <vt:lpstr>aMon1800</vt:lpstr>
      <vt:lpstr>aMon1830</vt:lpstr>
      <vt:lpstr>aMon1900</vt:lpstr>
      <vt:lpstr>aMon1930</vt:lpstr>
      <vt:lpstr>aMon2030</vt:lpstr>
      <vt:lpstr>'Budget - Wk'!BgtWkMmm</vt:lpstr>
      <vt:lpstr>bTue1800</vt:lpstr>
      <vt:lpstr>bTue1830</vt:lpstr>
      <vt:lpstr>bTue1900</vt:lpstr>
      <vt:lpstr>bTue1930</vt:lpstr>
      <vt:lpstr>bTue2000</vt:lpstr>
      <vt:lpstr>bTue2030</vt:lpstr>
      <vt:lpstr>Calendar!cal01MmmList</vt:lpstr>
      <vt:lpstr>cal01Mmmm</vt:lpstr>
      <vt:lpstr>cal01MmmmYyyy</vt:lpstr>
      <vt:lpstr>cal01Yyyy</vt:lpstr>
      <vt:lpstr>cal01YyyyList</vt:lpstr>
      <vt:lpstr>Calendar!calCntBzz</vt:lpstr>
      <vt:lpstr>Calendar!calCntCgt</vt:lpstr>
      <vt:lpstr>Calendar!calCntTcf</vt:lpstr>
      <vt:lpstr>calDddBzzBlu</vt:lpstr>
      <vt:lpstr>calDddBzzGrn</vt:lpstr>
      <vt:lpstr>calDddBzzRed</vt:lpstr>
      <vt:lpstr>calDddBzzYlw</vt:lpstr>
      <vt:lpstr>calDddCgtBlu</vt:lpstr>
      <vt:lpstr>calDddCgtGrn</vt:lpstr>
      <vt:lpstr>calDddCgtRed</vt:lpstr>
      <vt:lpstr>calDddCgtYlw</vt:lpstr>
      <vt:lpstr>calDddTcfBlu</vt:lpstr>
      <vt:lpstr>calDddTcfGrn</vt:lpstr>
      <vt:lpstr>calDddTcfRed</vt:lpstr>
      <vt:lpstr>calDddTcfYlw</vt:lpstr>
      <vt:lpstr>callsEntryRange</vt:lpstr>
      <vt:lpstr>calRngAll</vt:lpstr>
      <vt:lpstr>Calendar!calRngBzz</vt:lpstr>
      <vt:lpstr>Calendar!calRngCgt</vt:lpstr>
      <vt:lpstr>Calendar!calRngTcf</vt:lpstr>
      <vt:lpstr>Calendar!calSumBzz</vt:lpstr>
      <vt:lpstr>calSumBzzBlu</vt:lpstr>
      <vt:lpstr>calSumBzzGrn</vt:lpstr>
      <vt:lpstr>calSumBzzRed</vt:lpstr>
      <vt:lpstr>calSumBzzYlw</vt:lpstr>
      <vt:lpstr>Calendar!calSumCgt</vt:lpstr>
      <vt:lpstr>calSumCgtBlu</vt:lpstr>
      <vt:lpstr>calSumCgtGrn</vt:lpstr>
      <vt:lpstr>calSumCgtRed</vt:lpstr>
      <vt:lpstr>calSumCgtYlw</vt:lpstr>
      <vt:lpstr>Calendar!calSumTcf</vt:lpstr>
      <vt:lpstr>calSumTcfBlu</vt:lpstr>
      <vt:lpstr>calSumTcfGrn</vt:lpstr>
      <vt:lpstr>calSumTcfRed</vt:lpstr>
      <vt:lpstr>calSumTcfYlw</vt:lpstr>
      <vt:lpstr>CFShow</vt:lpstr>
      <vt:lpstr>cWed1800</vt:lpstr>
      <vt:lpstr>cWed1830</vt:lpstr>
      <vt:lpstr>cWed1900</vt:lpstr>
      <vt:lpstr>cWed1930</vt:lpstr>
      <vt:lpstr>cWed2000</vt:lpstr>
      <vt:lpstr>tshAll</vt:lpstr>
      <vt:lpstr>tshEditable</vt:lpstr>
      <vt:lpstr>tshFormulas</vt:lpstr>
      <vt:lpstr>tshNI</vt:lpstr>
      <vt:lpstr>tshTDD</vt:lpstr>
      <vt:lpstr>tshTFA</vt:lpstr>
      <vt:lpstr>tshTXD</vt:lpstr>
      <vt:lpstr>tshTXW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Everything is mine!</dc:title>
  <dc:subject>Everything</dc:subject>
  <dc:creator>Ryan Knight</dc:creator>
  <cp:keywords>Link;Zelda</cp:keywords>
  <cp:lastModifiedBy>Ryan Knight</cp:lastModifiedBy>
  <cp:lastPrinted>2018-10-03T08:33:15Z</cp:lastPrinted>
  <dcterms:created xsi:type="dcterms:W3CDTF">2018-05-29T11:43:14Z</dcterms:created>
  <dcterms:modified xsi:type="dcterms:W3CDTF">2018-12-03T09:44:18Z</dcterms:modified>
</cp:coreProperties>
</file>