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/Projects/Optino/calcs/"/>
    </mc:Choice>
  </mc:AlternateContent>
  <xr:revisionPtr revIDLastSave="0" documentId="13_ncr:1_{196FC722-40B2-8D43-A808-89502BEB5BE3}" xr6:coauthVersionLast="36" xr6:coauthVersionMax="36" xr10:uidLastSave="{00000000-0000-0000-0000-000000000000}"/>
  <bookViews>
    <workbookView xWindow="0" yWindow="460" windowWidth="27960" windowHeight="17100" activeTab="1" xr2:uid="{75C5DED3-59A3-6145-835C-E176A509B870}"/>
  </bookViews>
  <sheets>
    <sheet name="Call" sheetId="1" r:id="rId1"/>
    <sheet name="Put" sheetId="2" r:id="rId2"/>
  </sheets>
  <definedNames>
    <definedName name="_xlchart.v1.0" hidden="1">Call!$B$58</definedName>
    <definedName name="_xlchart.v1.1" hidden="1">Call!$B$59</definedName>
    <definedName name="_xlchart.v1.10" hidden="1">Call!$B$60</definedName>
    <definedName name="_xlchart.v1.11" hidden="1">Call!$C$57:$T$57</definedName>
    <definedName name="_xlchart.v1.12" hidden="1">Call!$C$58:$T$58</definedName>
    <definedName name="_xlchart.v1.13" hidden="1">Call!$C$59:$T$59</definedName>
    <definedName name="_xlchart.v1.14" hidden="1">Call!$C$60:$T$60</definedName>
    <definedName name="_xlchart.v1.15" hidden="1">Call!$B$58</definedName>
    <definedName name="_xlchart.v1.16" hidden="1">Call!$B$59</definedName>
    <definedName name="_xlchart.v1.17" hidden="1">Call!$B$60</definedName>
    <definedName name="_xlchart.v1.18" hidden="1">Call!$C$57:$T$57</definedName>
    <definedName name="_xlchart.v1.19" hidden="1">Call!$C$58:$T$58</definedName>
    <definedName name="_xlchart.v1.2" hidden="1">Call!$B$60</definedName>
    <definedName name="_xlchart.v1.20" hidden="1">Call!$C$59:$T$59</definedName>
    <definedName name="_xlchart.v1.21" hidden="1">Call!$C$60:$T$60</definedName>
    <definedName name="_xlchart.v1.22" hidden="1">Call!$B$58</definedName>
    <definedName name="_xlchart.v1.23" hidden="1">Call!$B$59</definedName>
    <definedName name="_xlchart.v1.24" hidden="1">Call!$B$60</definedName>
    <definedName name="_xlchart.v1.25" hidden="1">Call!$C$57:$T$57</definedName>
    <definedName name="_xlchart.v1.26" hidden="1">Call!$C$58:$T$58</definedName>
    <definedName name="_xlchart.v1.27" hidden="1">Call!$C$59:$T$59</definedName>
    <definedName name="_xlchart.v1.28" hidden="1">Call!$C$60:$T$60</definedName>
    <definedName name="_xlchart.v1.29" hidden="1">Call!$B$58</definedName>
    <definedName name="_xlchart.v1.3" hidden="1">Call!$C$57:$T$57</definedName>
    <definedName name="_xlchart.v1.30" hidden="1">Call!$B$59</definedName>
    <definedName name="_xlchart.v1.31" hidden="1">Call!$B$60</definedName>
    <definedName name="_xlchart.v1.32" hidden="1">Call!$C$57:$T$57</definedName>
    <definedName name="_xlchart.v1.33" hidden="1">Call!$C$58:$T$58</definedName>
    <definedName name="_xlchart.v1.34" hidden="1">Call!$C$59:$T$59</definedName>
    <definedName name="_xlchart.v1.35" hidden="1">Call!$C$60:$T$60</definedName>
    <definedName name="_xlchart.v1.36" hidden="1">Call!$B$58</definedName>
    <definedName name="_xlchart.v1.37" hidden="1">Call!$B$59</definedName>
    <definedName name="_xlchart.v1.38" hidden="1">Call!$B$60</definedName>
    <definedName name="_xlchart.v1.39" hidden="1">Call!$C$57:$T$57</definedName>
    <definedName name="_xlchart.v1.4" hidden="1">Call!$C$58:$T$58</definedName>
    <definedName name="_xlchart.v1.40" hidden="1">Call!$C$58:$T$58</definedName>
    <definedName name="_xlchart.v1.41" hidden="1">Call!$C$59:$T$59</definedName>
    <definedName name="_xlchart.v1.42" hidden="1">Call!$C$60:$T$60</definedName>
    <definedName name="_xlchart.v1.5" hidden="1">Call!$C$59:$T$59</definedName>
    <definedName name="_xlchart.v1.6" hidden="1">Call!$C$60:$T$60</definedName>
    <definedName name="_xlchart.v1.7" hidden="1">Call!$B$57</definedName>
    <definedName name="_xlchart.v1.8" hidden="1">Call!$B$58</definedName>
    <definedName name="_xlchart.v1.9" hidden="1">Call!$B$59</definedName>
    <definedName name="BASEDECIMALS" localSheetId="1">Put!$C$30</definedName>
    <definedName name="BASEDECIMALS">Call!$C$30</definedName>
    <definedName name="BASETOKENS" localSheetId="1">Put!$C$27</definedName>
    <definedName name="BASETOKENS">Call!$C$27</definedName>
    <definedName name="RATEDECIMALS">Call!$C$31</definedName>
    <definedName name="STRIKE" localSheetId="1">Put!$C$28</definedName>
    <definedName name="STRIKE">Call!$C$28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6" i="2" l="1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Q60" i="2"/>
  <c r="M60" i="2"/>
  <c r="I60" i="2"/>
  <c r="E60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T58" i="2"/>
  <c r="T60" i="2" s="1"/>
  <c r="S58" i="2"/>
  <c r="S60" i="2" s="1"/>
  <c r="R58" i="2"/>
  <c r="R60" i="2" s="1"/>
  <c r="Q58" i="2"/>
  <c r="P58" i="2"/>
  <c r="P60" i="2" s="1"/>
  <c r="O58" i="2"/>
  <c r="O60" i="2" s="1"/>
  <c r="N58" i="2"/>
  <c r="N60" i="2" s="1"/>
  <c r="M58" i="2"/>
  <c r="L58" i="2"/>
  <c r="L60" i="2" s="1"/>
  <c r="K58" i="2"/>
  <c r="K60" i="2" s="1"/>
  <c r="J58" i="2"/>
  <c r="J60" i="2" s="1"/>
  <c r="I58" i="2"/>
  <c r="H58" i="2"/>
  <c r="H60" i="2" s="1"/>
  <c r="G58" i="2"/>
  <c r="G60" i="2" s="1"/>
  <c r="F58" i="2"/>
  <c r="F60" i="2" s="1"/>
  <c r="E58" i="2"/>
  <c r="D58" i="2"/>
  <c r="D60" i="2" s="1"/>
  <c r="T44" i="2"/>
  <c r="S44" i="2"/>
  <c r="R44" i="2"/>
  <c r="Q44" i="2"/>
  <c r="Q48" i="2" s="1"/>
  <c r="Q50" i="2" s="1"/>
  <c r="P44" i="2"/>
  <c r="O44" i="2"/>
  <c r="N44" i="2"/>
  <c r="M44" i="2"/>
  <c r="M48" i="2" s="1"/>
  <c r="M50" i="2" s="1"/>
  <c r="L44" i="2"/>
  <c r="K44" i="2"/>
  <c r="J44" i="2"/>
  <c r="I44" i="2"/>
  <c r="I48" i="2" s="1"/>
  <c r="I50" i="2" s="1"/>
  <c r="H44" i="2"/>
  <c r="G44" i="2"/>
  <c r="F44" i="2"/>
  <c r="E44" i="2"/>
  <c r="E48" i="2" s="1"/>
  <c r="E50" i="2" s="1"/>
  <c r="D44" i="2"/>
  <c r="C44" i="2"/>
  <c r="C58" i="2"/>
  <c r="T48" i="2"/>
  <c r="S48" i="2"/>
  <c r="R48" i="2"/>
  <c r="P48" i="2"/>
  <c r="O48" i="2"/>
  <c r="N48" i="2"/>
  <c r="L48" i="2"/>
  <c r="K48" i="2"/>
  <c r="J48" i="2"/>
  <c r="H48" i="2"/>
  <c r="G48" i="2"/>
  <c r="F48" i="2"/>
  <c r="D48" i="2"/>
  <c r="C48" i="2"/>
  <c r="D29" i="1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31" i="2"/>
  <c r="D29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C40" i="2" s="1"/>
  <c r="T57" i="2"/>
  <c r="S57" i="2"/>
  <c r="R57" i="2"/>
  <c r="Q57" i="2"/>
  <c r="P57" i="2"/>
  <c r="O57" i="2"/>
  <c r="N57" i="2"/>
  <c r="M57" i="2"/>
  <c r="L57" i="2"/>
  <c r="D57" i="2"/>
  <c r="C57" i="2"/>
  <c r="T34" i="2"/>
  <c r="S34" i="2"/>
  <c r="R34" i="2"/>
  <c r="Q34" i="2"/>
  <c r="P34" i="2"/>
  <c r="O34" i="2"/>
  <c r="N34" i="2"/>
  <c r="M34" i="2"/>
  <c r="L34" i="2"/>
  <c r="E34" i="2"/>
  <c r="D34" i="2"/>
  <c r="C34" i="2"/>
  <c r="F33" i="2"/>
  <c r="E33" i="2"/>
  <c r="E57" i="2" s="1"/>
  <c r="C28" i="2"/>
  <c r="C27" i="2"/>
  <c r="M42" i="2" s="1"/>
  <c r="F33" i="1"/>
  <c r="F57" i="1" s="1"/>
  <c r="E33" i="1"/>
  <c r="D57" i="1"/>
  <c r="E57" i="1"/>
  <c r="C57" i="1"/>
  <c r="C34" i="1"/>
  <c r="C28" i="1"/>
  <c r="C27" i="1"/>
  <c r="E34" i="1"/>
  <c r="E36" i="1" s="1"/>
  <c r="E40" i="1" s="1"/>
  <c r="D34" i="1"/>
  <c r="F50" i="2" l="1"/>
  <c r="F42" i="2"/>
  <c r="J42" i="2"/>
  <c r="N42" i="2"/>
  <c r="R42" i="2"/>
  <c r="G42" i="2"/>
  <c r="K42" i="2"/>
  <c r="O42" i="2"/>
  <c r="S42" i="2"/>
  <c r="N50" i="2"/>
  <c r="T50" i="2"/>
  <c r="I42" i="2"/>
  <c r="J50" i="2"/>
  <c r="R50" i="2"/>
  <c r="C42" i="2"/>
  <c r="D42" i="2"/>
  <c r="H42" i="2"/>
  <c r="L42" i="2"/>
  <c r="P42" i="2"/>
  <c r="T42" i="2"/>
  <c r="Q42" i="2"/>
  <c r="C50" i="2"/>
  <c r="G50" i="2"/>
  <c r="K50" i="2"/>
  <c r="O50" i="2"/>
  <c r="S50" i="2"/>
  <c r="E42" i="2"/>
  <c r="D50" i="2"/>
  <c r="H50" i="2"/>
  <c r="L50" i="2"/>
  <c r="P50" i="2"/>
  <c r="E42" i="1"/>
  <c r="E50" i="1"/>
  <c r="M35" i="2"/>
  <c r="E35" i="2"/>
  <c r="F57" i="2"/>
  <c r="F34" i="2"/>
  <c r="G33" i="2"/>
  <c r="D35" i="2"/>
  <c r="F34" i="1"/>
  <c r="F36" i="1" s="1"/>
  <c r="F40" i="1" s="1"/>
  <c r="F42" i="1" s="1"/>
  <c r="G33" i="1"/>
  <c r="E35" i="1"/>
  <c r="E39" i="1"/>
  <c r="E58" i="1" s="1"/>
  <c r="D36" i="1"/>
  <c r="D40" i="1" s="1"/>
  <c r="D42" i="1" s="1"/>
  <c r="E44" i="1"/>
  <c r="E48" i="1" s="1"/>
  <c r="C36" i="1"/>
  <c r="C44" i="1" l="1"/>
  <c r="C48" i="1" s="1"/>
  <c r="C50" i="1" s="1"/>
  <c r="C40" i="1"/>
  <c r="C42" i="1" s="1"/>
  <c r="N43" i="2"/>
  <c r="N45" i="2" s="1"/>
  <c r="M43" i="2"/>
  <c r="M45" i="2" s="1"/>
  <c r="D43" i="2"/>
  <c r="D45" i="2" s="1"/>
  <c r="P35" i="2"/>
  <c r="O43" i="2"/>
  <c r="O45" i="2" s="1"/>
  <c r="E37" i="2"/>
  <c r="R35" i="2"/>
  <c r="S35" i="2"/>
  <c r="Q35" i="2"/>
  <c r="D51" i="2"/>
  <c r="D55" i="2" s="1"/>
  <c r="D37" i="2"/>
  <c r="L35" i="2"/>
  <c r="G57" i="2"/>
  <c r="G34" i="2"/>
  <c r="H33" i="2"/>
  <c r="E41" i="2"/>
  <c r="E39" i="2"/>
  <c r="N35" i="2"/>
  <c r="C35" i="2"/>
  <c r="O35" i="2"/>
  <c r="E43" i="2"/>
  <c r="E45" i="2" s="1"/>
  <c r="M37" i="2"/>
  <c r="D41" i="2"/>
  <c r="D39" i="2"/>
  <c r="T35" i="2"/>
  <c r="M41" i="2"/>
  <c r="M39" i="2"/>
  <c r="H33" i="1"/>
  <c r="G34" i="1"/>
  <c r="G57" i="1"/>
  <c r="F35" i="1"/>
  <c r="F39" i="1"/>
  <c r="F58" i="1" s="1"/>
  <c r="D35" i="1"/>
  <c r="D39" i="1"/>
  <c r="D58" i="1" s="1"/>
  <c r="E43" i="1"/>
  <c r="E45" i="1" s="1"/>
  <c r="E49" i="1"/>
  <c r="F44" i="1"/>
  <c r="F48" i="1" s="1"/>
  <c r="F50" i="1" s="1"/>
  <c r="E41" i="1"/>
  <c r="C43" i="1"/>
  <c r="C35" i="1"/>
  <c r="D44" i="1"/>
  <c r="D48" i="1" s="1"/>
  <c r="D50" i="1" s="1"/>
  <c r="M51" i="2" l="1"/>
  <c r="M55" i="2" s="1"/>
  <c r="M52" i="2"/>
  <c r="D52" i="2"/>
  <c r="C39" i="1"/>
  <c r="C58" i="1" s="1"/>
  <c r="T43" i="2"/>
  <c r="T45" i="2" s="1"/>
  <c r="C43" i="2"/>
  <c r="F35" i="2"/>
  <c r="O51" i="2"/>
  <c r="O55" i="2" s="1"/>
  <c r="O37" i="2"/>
  <c r="O52" i="2" s="1"/>
  <c r="C37" i="2"/>
  <c r="L39" i="2"/>
  <c r="L41" i="2"/>
  <c r="S41" i="2"/>
  <c r="S39" i="2"/>
  <c r="E51" i="2"/>
  <c r="E55" i="2" s="1"/>
  <c r="P39" i="2"/>
  <c r="P41" i="2"/>
  <c r="M47" i="2"/>
  <c r="M49" i="2"/>
  <c r="M54" i="2" s="1"/>
  <c r="T37" i="2"/>
  <c r="R43" i="2"/>
  <c r="R45" i="2" s="1"/>
  <c r="O41" i="2"/>
  <c r="O39" i="2"/>
  <c r="N51" i="2"/>
  <c r="N55" i="2" s="1"/>
  <c r="N37" i="2"/>
  <c r="N52" i="2" s="1"/>
  <c r="H57" i="2"/>
  <c r="H34" i="2"/>
  <c r="I33" i="2"/>
  <c r="L43" i="2"/>
  <c r="L45" i="2" s="1"/>
  <c r="Q37" i="2"/>
  <c r="R51" i="2"/>
  <c r="R55" i="2" s="1"/>
  <c r="R37" i="2"/>
  <c r="P37" i="2"/>
  <c r="S43" i="2"/>
  <c r="S45" i="2" s="1"/>
  <c r="E47" i="2"/>
  <c r="E49" i="2"/>
  <c r="E54" i="2" s="1"/>
  <c r="Q43" i="2"/>
  <c r="Q45" i="2" s="1"/>
  <c r="N41" i="2"/>
  <c r="N39" i="2"/>
  <c r="L37" i="2"/>
  <c r="Q41" i="2"/>
  <c r="Q39" i="2"/>
  <c r="R41" i="2"/>
  <c r="R39" i="2"/>
  <c r="O49" i="2"/>
  <c r="O47" i="2"/>
  <c r="D47" i="2"/>
  <c r="D49" i="2"/>
  <c r="D54" i="2" s="1"/>
  <c r="T39" i="2"/>
  <c r="T41" i="2"/>
  <c r="C41" i="2"/>
  <c r="C39" i="2"/>
  <c r="S51" i="2"/>
  <c r="S55" i="2" s="1"/>
  <c r="S37" i="2"/>
  <c r="E52" i="2"/>
  <c r="P43" i="2"/>
  <c r="P45" i="2" s="1"/>
  <c r="N49" i="2"/>
  <c r="N47" i="2"/>
  <c r="H57" i="1"/>
  <c r="I33" i="1"/>
  <c r="J33" i="1" s="1"/>
  <c r="K33" i="1" s="1"/>
  <c r="H34" i="1"/>
  <c r="H36" i="1" s="1"/>
  <c r="H40" i="1" s="1"/>
  <c r="H42" i="1" s="1"/>
  <c r="G36" i="1"/>
  <c r="E37" i="1"/>
  <c r="E52" i="1" s="1"/>
  <c r="C51" i="1"/>
  <c r="C55" i="1" s="1"/>
  <c r="D37" i="1"/>
  <c r="D41" i="1"/>
  <c r="E54" i="1"/>
  <c r="D47" i="1"/>
  <c r="D43" i="1"/>
  <c r="E51" i="1"/>
  <c r="C41" i="1"/>
  <c r="C37" i="1"/>
  <c r="F43" i="1"/>
  <c r="F47" i="1"/>
  <c r="E47" i="1"/>
  <c r="C45" i="1"/>
  <c r="S52" i="2" l="1"/>
  <c r="C45" i="2"/>
  <c r="C52" i="2" s="1"/>
  <c r="C59" i="2"/>
  <c r="G44" i="1"/>
  <c r="G48" i="1" s="1"/>
  <c r="G50" i="1" s="1"/>
  <c r="G40" i="1"/>
  <c r="G42" i="1" s="1"/>
  <c r="Q52" i="2"/>
  <c r="N54" i="2"/>
  <c r="E53" i="2"/>
  <c r="L51" i="2"/>
  <c r="L55" i="2" s="1"/>
  <c r="T51" i="2"/>
  <c r="T55" i="2" s="1"/>
  <c r="M53" i="2"/>
  <c r="C51" i="2"/>
  <c r="C55" i="2" s="1"/>
  <c r="G43" i="2"/>
  <c r="G45" i="2" s="1"/>
  <c r="F37" i="2"/>
  <c r="Q47" i="2"/>
  <c r="Q49" i="2"/>
  <c r="Q54" i="2" s="1"/>
  <c r="P52" i="2"/>
  <c r="I57" i="2"/>
  <c r="I34" i="2"/>
  <c r="J33" i="2"/>
  <c r="F41" i="2"/>
  <c r="F39" i="2"/>
  <c r="P51" i="2"/>
  <c r="P55" i="2" s="1"/>
  <c r="Q51" i="2"/>
  <c r="Q55" i="2" s="1"/>
  <c r="O53" i="2"/>
  <c r="R49" i="2"/>
  <c r="R54" i="2" s="1"/>
  <c r="R47" i="2"/>
  <c r="S49" i="2"/>
  <c r="S54" i="2" s="1"/>
  <c r="S47" i="2"/>
  <c r="F43" i="2"/>
  <c r="F45" i="2" s="1"/>
  <c r="T47" i="2"/>
  <c r="T49" i="2"/>
  <c r="T54" i="2" s="1"/>
  <c r="G35" i="2"/>
  <c r="D53" i="2"/>
  <c r="P47" i="2"/>
  <c r="P49" i="2"/>
  <c r="P54" i="2" s="1"/>
  <c r="L52" i="2"/>
  <c r="N53" i="2"/>
  <c r="R52" i="2"/>
  <c r="L47" i="2"/>
  <c r="L49" i="2"/>
  <c r="L54" i="2" s="1"/>
  <c r="O54" i="2"/>
  <c r="T52" i="2"/>
  <c r="C49" i="2"/>
  <c r="C54" i="2" s="1"/>
  <c r="C47" i="2"/>
  <c r="F49" i="1"/>
  <c r="G35" i="1"/>
  <c r="G43" i="1"/>
  <c r="G45" i="1" s="1"/>
  <c r="H44" i="1"/>
  <c r="H48" i="1" s="1"/>
  <c r="H50" i="1" s="1"/>
  <c r="H35" i="1"/>
  <c r="I34" i="1"/>
  <c r="I57" i="1"/>
  <c r="E53" i="1"/>
  <c r="E59" i="1"/>
  <c r="E60" i="1" s="1"/>
  <c r="F53" i="1"/>
  <c r="F59" i="1"/>
  <c r="F60" i="1" s="1"/>
  <c r="D53" i="1"/>
  <c r="D59" i="1"/>
  <c r="D60" i="1" s="1"/>
  <c r="D51" i="1"/>
  <c r="D55" i="1" s="1"/>
  <c r="C52" i="1"/>
  <c r="F45" i="1"/>
  <c r="F51" i="1"/>
  <c r="E55" i="1"/>
  <c r="D49" i="1"/>
  <c r="D54" i="1" s="1"/>
  <c r="D45" i="1"/>
  <c r="D52" i="1" s="1"/>
  <c r="F41" i="1"/>
  <c r="F54" i="1" s="1"/>
  <c r="F37" i="1"/>
  <c r="C47" i="1"/>
  <c r="C49" i="1"/>
  <c r="C54" i="1" s="1"/>
  <c r="S53" i="2" l="1"/>
  <c r="T53" i="2"/>
  <c r="R53" i="2"/>
  <c r="L53" i="2"/>
  <c r="C53" i="2"/>
  <c r="H35" i="2"/>
  <c r="F49" i="2"/>
  <c r="F54" i="2" s="1"/>
  <c r="F47" i="2"/>
  <c r="J57" i="2"/>
  <c r="J34" i="2"/>
  <c r="K33" i="2"/>
  <c r="G39" i="2"/>
  <c r="G41" i="2"/>
  <c r="C60" i="2"/>
  <c r="P53" i="2"/>
  <c r="Q53" i="2"/>
  <c r="F51" i="2"/>
  <c r="F55" i="2" s="1"/>
  <c r="G51" i="2"/>
  <c r="G55" i="2" s="1"/>
  <c r="G37" i="2"/>
  <c r="G52" i="2" s="1"/>
  <c r="F52" i="2"/>
  <c r="G49" i="2"/>
  <c r="G47" i="2"/>
  <c r="I36" i="1"/>
  <c r="H43" i="1"/>
  <c r="H45" i="1" s="1"/>
  <c r="G37" i="1"/>
  <c r="G52" i="1" s="1"/>
  <c r="G51" i="1"/>
  <c r="G55" i="1" s="1"/>
  <c r="J57" i="1"/>
  <c r="J34" i="1"/>
  <c r="J36" i="1" s="1"/>
  <c r="J40" i="1" s="1"/>
  <c r="J42" i="1" s="1"/>
  <c r="G47" i="1"/>
  <c r="G59" i="1" s="1"/>
  <c r="G49" i="1"/>
  <c r="H37" i="1"/>
  <c r="H41" i="1"/>
  <c r="H39" i="1"/>
  <c r="G39" i="1"/>
  <c r="G41" i="1"/>
  <c r="C53" i="1"/>
  <c r="C59" i="1"/>
  <c r="C60" i="1" s="1"/>
  <c r="F55" i="1"/>
  <c r="F52" i="1"/>
  <c r="I44" i="1" l="1"/>
  <c r="I48" i="1" s="1"/>
  <c r="I50" i="1" s="1"/>
  <c r="I40" i="1"/>
  <c r="I42" i="1" s="1"/>
  <c r="G54" i="2"/>
  <c r="H43" i="2"/>
  <c r="H45" i="2" s="1"/>
  <c r="I35" i="2"/>
  <c r="G53" i="2"/>
  <c r="F53" i="2"/>
  <c r="H39" i="2"/>
  <c r="H41" i="2"/>
  <c r="H52" i="1"/>
  <c r="K57" i="2"/>
  <c r="K34" i="2"/>
  <c r="H37" i="2"/>
  <c r="G54" i="1"/>
  <c r="H51" i="1"/>
  <c r="H55" i="1" s="1"/>
  <c r="K34" i="1"/>
  <c r="K57" i="1"/>
  <c r="G58" i="1"/>
  <c r="G53" i="1"/>
  <c r="H49" i="1"/>
  <c r="H54" i="1" s="1"/>
  <c r="H47" i="1"/>
  <c r="H59" i="1" s="1"/>
  <c r="G60" i="1"/>
  <c r="J44" i="1"/>
  <c r="J48" i="1" s="1"/>
  <c r="J50" i="1" s="1"/>
  <c r="J35" i="1"/>
  <c r="H58" i="1"/>
  <c r="I35" i="1"/>
  <c r="I43" i="1" l="1"/>
  <c r="I45" i="1" s="1"/>
  <c r="H53" i="1"/>
  <c r="H52" i="2"/>
  <c r="H51" i="2"/>
  <c r="H55" i="2" s="1"/>
  <c r="J43" i="2"/>
  <c r="J45" i="2" s="1"/>
  <c r="I43" i="2"/>
  <c r="I45" i="2" s="1"/>
  <c r="I37" i="2"/>
  <c r="H47" i="2"/>
  <c r="H49" i="2"/>
  <c r="H54" i="2" s="1"/>
  <c r="J35" i="2"/>
  <c r="I41" i="2"/>
  <c r="I39" i="2"/>
  <c r="L34" i="1"/>
  <c r="L57" i="1"/>
  <c r="H60" i="1"/>
  <c r="K36" i="1"/>
  <c r="K40" i="1" s="1"/>
  <c r="K42" i="1" s="1"/>
  <c r="I49" i="1"/>
  <c r="I47" i="1"/>
  <c r="I59" i="1" s="1"/>
  <c r="I39" i="1"/>
  <c r="I41" i="1"/>
  <c r="J39" i="1"/>
  <c r="J41" i="1"/>
  <c r="J43" i="1"/>
  <c r="J45" i="1" s="1"/>
  <c r="I37" i="1"/>
  <c r="I52" i="1" s="1"/>
  <c r="I51" i="1"/>
  <c r="I55" i="1" s="1"/>
  <c r="J37" i="1"/>
  <c r="J51" i="1"/>
  <c r="J55" i="1" s="1"/>
  <c r="I47" i="2" l="1"/>
  <c r="I49" i="2"/>
  <c r="I54" i="2" s="1"/>
  <c r="J41" i="2"/>
  <c r="J39" i="2"/>
  <c r="I51" i="2"/>
  <c r="I55" i="2" s="1"/>
  <c r="K35" i="2"/>
  <c r="J51" i="2"/>
  <c r="J55" i="2" s="1"/>
  <c r="J37" i="2"/>
  <c r="J52" i="2" s="1"/>
  <c r="I52" i="2"/>
  <c r="H53" i="2"/>
  <c r="J49" i="2"/>
  <c r="J47" i="2"/>
  <c r="K35" i="1"/>
  <c r="M34" i="1"/>
  <c r="M57" i="1"/>
  <c r="I54" i="1"/>
  <c r="K44" i="1"/>
  <c r="K48" i="1" s="1"/>
  <c r="K50" i="1" s="1"/>
  <c r="L36" i="1"/>
  <c r="J58" i="1"/>
  <c r="J52" i="1"/>
  <c r="J47" i="1"/>
  <c r="J59" i="1" s="1"/>
  <c r="J49" i="1"/>
  <c r="J54" i="1" s="1"/>
  <c r="I58" i="1"/>
  <c r="I60" i="1" s="1"/>
  <c r="I53" i="1"/>
  <c r="L44" i="1" l="1"/>
  <c r="L48" i="1" s="1"/>
  <c r="L50" i="1" s="1"/>
  <c r="L40" i="1"/>
  <c r="L42" i="1" s="1"/>
  <c r="I53" i="2"/>
  <c r="J54" i="2"/>
  <c r="K41" i="2"/>
  <c r="K39" i="2"/>
  <c r="K43" i="2"/>
  <c r="K45" i="2" s="1"/>
  <c r="K37" i="2"/>
  <c r="J53" i="2"/>
  <c r="J60" i="1"/>
  <c r="J53" i="1"/>
  <c r="L43" i="1"/>
  <c r="L45" i="1" s="1"/>
  <c r="M36" i="1"/>
  <c r="K43" i="1"/>
  <c r="K45" i="1" s="1"/>
  <c r="N34" i="1"/>
  <c r="N57" i="1"/>
  <c r="K41" i="1"/>
  <c r="K39" i="1"/>
  <c r="L35" i="1"/>
  <c r="K37" i="1"/>
  <c r="K52" i="1" l="1"/>
  <c r="M44" i="1"/>
  <c r="M48" i="1" s="1"/>
  <c r="M50" i="1" s="1"/>
  <c r="M40" i="1"/>
  <c r="M42" i="1" s="1"/>
  <c r="K51" i="1"/>
  <c r="K55" i="1" s="1"/>
  <c r="K52" i="2"/>
  <c r="K49" i="2"/>
  <c r="K54" i="2" s="1"/>
  <c r="K47" i="2"/>
  <c r="K51" i="2"/>
  <c r="K55" i="2" s="1"/>
  <c r="M43" i="1"/>
  <c r="M45" i="1" s="1"/>
  <c r="L51" i="1"/>
  <c r="L55" i="1" s="1"/>
  <c r="L37" i="1"/>
  <c r="L52" i="1" s="1"/>
  <c r="N36" i="1"/>
  <c r="K58" i="1"/>
  <c r="O34" i="1"/>
  <c r="O57" i="1"/>
  <c r="M35" i="1"/>
  <c r="K49" i="1"/>
  <c r="K54" i="1" s="1"/>
  <c r="K47" i="1"/>
  <c r="K59" i="1" s="1"/>
  <c r="L49" i="1"/>
  <c r="L47" i="1"/>
  <c r="L59" i="1" s="1"/>
  <c r="L39" i="1"/>
  <c r="L41" i="1"/>
  <c r="N44" i="1" l="1"/>
  <c r="N48" i="1" s="1"/>
  <c r="N50" i="1" s="1"/>
  <c r="N40" i="1"/>
  <c r="N42" i="1" s="1"/>
  <c r="K53" i="2"/>
  <c r="L54" i="1"/>
  <c r="L58" i="1"/>
  <c r="L60" i="1" s="1"/>
  <c r="L53" i="1"/>
  <c r="K53" i="1"/>
  <c r="O36" i="1"/>
  <c r="M41" i="1"/>
  <c r="M39" i="1"/>
  <c r="K60" i="1"/>
  <c r="M37" i="1"/>
  <c r="M52" i="1" s="1"/>
  <c r="M51" i="1"/>
  <c r="M55" i="1" s="1"/>
  <c r="P34" i="1"/>
  <c r="P57" i="1"/>
  <c r="N35" i="1"/>
  <c r="M47" i="1"/>
  <c r="M59" i="1" s="1"/>
  <c r="M49" i="1"/>
  <c r="O44" i="1" l="1"/>
  <c r="O48" i="1" s="1"/>
  <c r="O50" i="1" s="1"/>
  <c r="O40" i="1"/>
  <c r="O42" i="1" s="1"/>
  <c r="N43" i="1"/>
  <c r="N45" i="1" s="1"/>
  <c r="M54" i="1"/>
  <c r="N41" i="1"/>
  <c r="N39" i="1"/>
  <c r="O43" i="1"/>
  <c r="O45" i="1" s="1"/>
  <c r="P36" i="1"/>
  <c r="P40" i="1" s="1"/>
  <c r="P42" i="1" s="1"/>
  <c r="O35" i="1"/>
  <c r="N49" i="1"/>
  <c r="N47" i="1"/>
  <c r="N59" i="1" s="1"/>
  <c r="N37" i="1"/>
  <c r="Q34" i="1"/>
  <c r="Q57" i="1"/>
  <c r="M53" i="1"/>
  <c r="M58" i="1"/>
  <c r="M60" i="1" s="1"/>
  <c r="N52" i="1" l="1"/>
  <c r="N51" i="1"/>
  <c r="N55" i="1" s="1"/>
  <c r="N54" i="1"/>
  <c r="R34" i="1"/>
  <c r="R57" i="1"/>
  <c r="P35" i="1"/>
  <c r="O37" i="1"/>
  <c r="O52" i="1" s="1"/>
  <c r="O51" i="1"/>
  <c r="O55" i="1" s="1"/>
  <c r="O49" i="1"/>
  <c r="O47" i="1"/>
  <c r="O59" i="1" s="1"/>
  <c r="O41" i="1"/>
  <c r="O39" i="1"/>
  <c r="Q36" i="1"/>
  <c r="P44" i="1"/>
  <c r="P48" i="1" s="1"/>
  <c r="P50" i="1" s="1"/>
  <c r="N58" i="1"/>
  <c r="N60" i="1" s="1"/>
  <c r="N53" i="1"/>
  <c r="Q44" i="1" l="1"/>
  <c r="Q48" i="1" s="1"/>
  <c r="Q50" i="1" s="1"/>
  <c r="Q40" i="1"/>
  <c r="Q42" i="1" s="1"/>
  <c r="O54" i="1"/>
  <c r="P39" i="1"/>
  <c r="P41" i="1"/>
  <c r="P37" i="1"/>
  <c r="P43" i="1"/>
  <c r="P45" i="1" s="1"/>
  <c r="O58" i="1"/>
  <c r="O60" i="1" s="1"/>
  <c r="O53" i="1"/>
  <c r="S57" i="1"/>
  <c r="S34" i="1"/>
  <c r="Q35" i="1"/>
  <c r="R36" i="1"/>
  <c r="Q43" i="1" l="1"/>
  <c r="Q45" i="1" s="1"/>
  <c r="R44" i="1"/>
  <c r="R48" i="1" s="1"/>
  <c r="R50" i="1" s="1"/>
  <c r="R40" i="1"/>
  <c r="R42" i="1" s="1"/>
  <c r="P52" i="1"/>
  <c r="S36" i="1"/>
  <c r="Q41" i="1"/>
  <c r="Q39" i="1"/>
  <c r="T34" i="1"/>
  <c r="T57" i="1"/>
  <c r="P58" i="1"/>
  <c r="Q37" i="1"/>
  <c r="Q51" i="1"/>
  <c r="Q55" i="1" s="1"/>
  <c r="P51" i="1"/>
  <c r="P55" i="1" s="1"/>
  <c r="R35" i="1"/>
  <c r="P47" i="1"/>
  <c r="P59" i="1" s="1"/>
  <c r="P49" i="1"/>
  <c r="P54" i="1" s="1"/>
  <c r="Q47" i="1"/>
  <c r="Q59" i="1" s="1"/>
  <c r="Q49" i="1"/>
  <c r="Q52" i="1" l="1"/>
  <c r="R43" i="1"/>
  <c r="R45" i="1" s="1"/>
  <c r="S44" i="1"/>
  <c r="S48" i="1" s="1"/>
  <c r="S50" i="1" s="1"/>
  <c r="S40" i="1"/>
  <c r="S42" i="1" s="1"/>
  <c r="Q54" i="1"/>
  <c r="P60" i="1"/>
  <c r="S43" i="1"/>
  <c r="S45" i="1" s="1"/>
  <c r="R39" i="1"/>
  <c r="R41" i="1"/>
  <c r="R37" i="1"/>
  <c r="R52" i="1" s="1"/>
  <c r="R51" i="1"/>
  <c r="R55" i="1" s="1"/>
  <c r="R47" i="1"/>
  <c r="R59" i="1" s="1"/>
  <c r="R49" i="1"/>
  <c r="R54" i="1" s="1"/>
  <c r="T36" i="1"/>
  <c r="S35" i="1"/>
  <c r="P53" i="1"/>
  <c r="Q58" i="1"/>
  <c r="Q60" i="1" s="1"/>
  <c r="Q53" i="1"/>
  <c r="T44" i="1" l="1"/>
  <c r="T48" i="1" s="1"/>
  <c r="T50" i="1" s="1"/>
  <c r="T40" i="1"/>
  <c r="T42" i="1" s="1"/>
  <c r="R53" i="1"/>
  <c r="R58" i="1"/>
  <c r="R60" i="1" s="1"/>
  <c r="S37" i="1"/>
  <c r="S52" i="1" s="1"/>
  <c r="S51" i="1"/>
  <c r="S55" i="1" s="1"/>
  <c r="T43" i="1"/>
  <c r="T45" i="1" s="1"/>
  <c r="S39" i="1"/>
  <c r="S41" i="1"/>
  <c r="T35" i="1"/>
  <c r="S49" i="1"/>
  <c r="S47" i="1"/>
  <c r="S59" i="1" s="1"/>
  <c r="S54" i="1" l="1"/>
  <c r="T37" i="1"/>
  <c r="T52" i="1" s="1"/>
  <c r="T51" i="1"/>
  <c r="T55" i="1" s="1"/>
  <c r="S58" i="1"/>
  <c r="S60" i="1" s="1"/>
  <c r="S53" i="1"/>
  <c r="T41" i="1"/>
  <c r="T39" i="1"/>
  <c r="T47" i="1"/>
  <c r="T59" i="1" s="1"/>
  <c r="T49" i="1"/>
  <c r="T54" i="1" l="1"/>
  <c r="T58" i="1"/>
  <c r="T60" i="1" s="1"/>
  <c r="T53" i="1"/>
</calcChain>
</file>

<file path=xl/sharedStrings.xml><?xml version="1.0" encoding="utf-8"?>
<sst xmlns="http://schemas.openxmlformats.org/spreadsheetml/2006/main" count="140" uniqueCount="66">
  <si>
    <t>// Call optino - 10 units with strike 200, using spot of [150, 200, 250], collateral of 10 ETH</t>
  </si>
  <si>
    <t>// - 10 OptinoToken created</t>
  </si>
  <si>
    <t>//   - payoffInQuoteTokenPerUnitBaseToken = max(0, spot-strike) = [0, 0, 50] DAI</t>
  </si>
  <si>
    <t>//   - payoffInQuoteToken = 10 * [0, 0, 500] DAI</t>
  </si>
  <si>
    <t>//   * payoffInBaseTokenPerUnitBaseToken = payoffInQuoteTokenPerUnitBaseToken / [150, 200, 250] = [0, 0, 50/250] = [0, 0, 0.2] ETH</t>
  </si>
  <si>
    <t>//   * payoffInBaseToken = payoffInBaseTokenPerUnitBaseToken * 10 = [0 * 10, 0 * 10, 0.2 * 10] = [0, 0, 2] ETH</t>
  </si>
  <si>
    <t>// - 10 OptinoCollateralToken created</t>
  </si>
  <si>
    <t>//   - payoffInQuoteTokenPerUnitBaseToken = spot - max(0, spot-strike) = [150, 200, 200] DAI</t>
  </si>
  <si>
    <t>//   - payoffInQuoteToken = 10 * [1500, 2000, 2000] DAI</t>
  </si>
  <si>
    <t>//   * payoffInBaseTokenPerUnitBaseToken = payoffInQuoteTokenPerUnitBaseToken / [150, 200, 250] = [1, 1, 200/250] = [1, 1, 0.8] ETH</t>
  </si>
  <si>
    <t>//   * payoffInBaseToken = payoffInBaseTokenPerUnitBaseToken * 10 = [1 * 10, 1 * 10, 0.8 * 10] = [10, 10, 8] ETH</t>
  </si>
  <si>
    <t>//</t>
  </si>
  <si>
    <t>// Put optino - 10 units with strike 200, using spot of [150, 200, 250], collateral of 2000 DAI</t>
  </si>
  <si>
    <t>//   * payoffInQuoteTokenPerUnitBaseToken = max(0, strike-spot) = [50, 0, 0] DAI</t>
  </si>
  <si>
    <t>//   * payoffInQuoteToken = 10 * [500, 0, 0] DAI</t>
  </si>
  <si>
    <t>//   - payoffInBaseTokenPerUnitBaseToken = payoffInQuoteTokenPerUnitBaseToken / [150, 200, 250] = [50/150, 0/200, 0/250] = [0.333333333, 0, 0] ETH</t>
  </si>
  <si>
    <t>//   - payoffInBaseToken = payoffInBaseTokenPerUnitBaseToken * 10 = [0.333333333 * 10, 0 * 10, 0 * 10] = [3.333333333, 0, 0] ETH</t>
  </si>
  <si>
    <t>//   * payoffInQuoteTokenPerUnitBaseToken = strike - max(0, strike-spot) = [150, 200, 200] DAI</t>
  </si>
  <si>
    <t>//   * payoffInQuoteToken = 10 * [1500, 2000, 2000] DAI</t>
  </si>
  <si>
    <t>//   - payoffInBaseTokenPerUnitBaseToken = payoffInQuoteTokenPerUnitBaseToken / spot</t>
  </si>
  <si>
    <t>//   - payoffInBaseTokenPerUnitBaseToken = [150, 200, 200] / [150, 200, 250] = [1, 1, 200/250] = [1, 1, 0.8] ETH</t>
  </si>
  <si>
    <t>//   - payoffInBaseToken = payoffInBaseTokenPerUnitBaseToken * 10 = [1 * 10, 1 * 10, 0.8 * 10] = [10, 10, 8] ETH</t>
  </si>
  <si>
    <t>Field \ Spot</t>
  </si>
  <si>
    <t>baseTokens</t>
  </si>
  <si>
    <t>strike</t>
  </si>
  <si>
    <t>payoffInQuoteTokenPerUnitBaseToken</t>
  </si>
  <si>
    <t>payoffInQuoteToken</t>
  </si>
  <si>
    <t>payoffInBaseTokensPerUnitBaseToken</t>
  </si>
  <si>
    <t>payoffInBaseTokens</t>
  </si>
  <si>
    <t>collateralPayoffInQuoteTokenPerUnitBaseToken</t>
  </si>
  <si>
    <t>=max(0, spot-strike)</t>
  </si>
  <si>
    <t>collateralPayoffInQuoteToken</t>
  </si>
  <si>
    <t>=spot - max(0, spot-strike)</t>
  </si>
  <si>
    <t>collateralPayoffInBaseTokenPerUnitBaseToken</t>
  </si>
  <si>
    <t>collateralPayoffInBaseToken</t>
  </si>
  <si>
    <t>Collateral</t>
  </si>
  <si>
    <t>Totals</t>
  </si>
  <si>
    <t>ETH</t>
  </si>
  <si>
    <t>DAI</t>
  </si>
  <si>
    <t>baseDecimals</t>
  </si>
  <si>
    <t>totalPayoffInQuoteTokenPerUnitBaseToken</t>
  </si>
  <si>
    <t>totalPayoffInQuoteToken</t>
  </si>
  <si>
    <t>totalPayoffInBaseTokenPerUnitBaseToken</t>
  </si>
  <si>
    <t>totalPayoffInBaseToken</t>
  </si>
  <si>
    <t>=totalPayoffInQuoteTokenPerUnitBaseToken-Spot</t>
  </si>
  <si>
    <t>Spot</t>
  </si>
  <si>
    <t>=max(0, strike-spot)</t>
  </si>
  <si>
    <t>collateralInQuoteToken</t>
  </si>
  <si>
    <t>rateDecimals</t>
  </si>
  <si>
    <t>=max(0, spot-strike) / (spot/10^rateDecimals)</t>
  </si>
  <si>
    <t>=(spot - max(0, spot-strike)) / (spot/10^rateDecimals)</t>
  </si>
  <si>
    <t>=(spot - max(0, spot-strike)) / (spot/10^rateDecimals) x (baseTokens/10^baseDecimals)</t>
  </si>
  <si>
    <t>=max(0, strike-spot) / (spot/10^rateDecimals)</t>
  </si>
  <si>
    <t>=(spot - max(0, spot-strike)) / (spot/rateDecimals) x (baseTokens/10^baseDecimals)</t>
  </si>
  <si>
    <t>collateralInBaseToken</t>
  </si>
  <si>
    <t>=strike - max(0, spot-strike)</t>
  </si>
  <si>
    <t>=(strike - max(0, spot-strike)) / (spot/10^rateDecimals)</t>
  </si>
  <si>
    <t>optionPayoffInBaseToken</t>
  </si>
  <si>
    <t>optionPayoffInQuoteToken</t>
  </si>
  <si>
    <t>Option</t>
  </si>
  <si>
    <t>=(spot-max(0, spot-strike)) x (baseTokens/10^baseDecimals)</t>
  </si>
  <si>
    <t>=max(0, spot-strike) / (spot/10^rateDecimals) x (baseTokens/10^baseDecimals)</t>
  </si>
  <si>
    <t>=max(0, spot-strike) x (baseTokens/10^baseDecimals)</t>
  </si>
  <si>
    <t>=max(0, strike-spot) x (baseTokens/10^baseDecimals)</t>
  </si>
  <si>
    <t>=max(0, strike-strike) / (spot/10^rateDecimals) x (baseTokens/10^baseDecimals)</t>
  </si>
  <si>
    <t>=(strike-max(0, spot-strike)) x (baseTokens/10^baseDecimals)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</si>
</sst>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2" xfId="0" quotePrefix="1" applyFont="1" applyBorder="1"/>
    <xf numFmtId="0" fontId="0" fillId="2" borderId="0" xfId="0" applyFill="1"/>
    <xf numFmtId="0" fontId="3" fillId="2" borderId="1" xfId="0" applyFont="1" applyFill="1" applyBorder="1"/>
    <xf numFmtId="0" fontId="2" fillId="2" borderId="0" xfId="0" applyFont="1" applyFill="1"/>
    <xf numFmtId="0" fontId="3" fillId="2" borderId="0" xfId="0" applyFont="1" applyFill="1"/>
    <xf numFmtId="0" fontId="2" fillId="0" borderId="3" xfId="0" quotePrefix="1" applyFont="1" applyBorder="1"/>
    <xf numFmtId="0" fontId="0" fillId="2" borderId="1" xfId="0" applyFill="1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Call!$B$58</c:f>
              <c:strCache>
                <c:ptCount val="1"/>
                <c:pt idx="0">
                  <c:v>optionPayoffInBaseToken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Call!$C$57:$T$57</c:f>
              <c:numCache>
                <c:formatCode>General</c:formatCode>
                <c:ptCount val="18"/>
                <c:pt idx="0">
                  <c:v>0.1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7500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xVal>
          <c:yVal>
            <c:numRef>
              <c:f>Call!$C$58:$T$58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0.33333333333333331</c:v>
                </c:pt>
                <c:pt idx="7">
                  <c:v>0.5</c:v>
                </c:pt>
                <c:pt idx="8">
                  <c:v>0.6</c:v>
                </c:pt>
                <c:pt idx="9">
                  <c:v>0.8</c:v>
                </c:pt>
                <c:pt idx="10">
                  <c:v>0.92</c:v>
                </c:pt>
                <c:pt idx="11">
                  <c:v>0.96</c:v>
                </c:pt>
                <c:pt idx="12">
                  <c:v>0.97333333333333338</c:v>
                </c:pt>
                <c:pt idx="13">
                  <c:v>0.98</c:v>
                </c:pt>
                <c:pt idx="14">
                  <c:v>0.9900000000000001</c:v>
                </c:pt>
                <c:pt idx="15">
                  <c:v>0.99333333333333329</c:v>
                </c:pt>
                <c:pt idx="16">
                  <c:v>0.995</c:v>
                </c:pt>
                <c:pt idx="17">
                  <c:v>0.99600000000000011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B-3F44-A3D1-77A3AEB86563}"/>
            </c:ext>
          </c:extLst>
        </c:ser>
        <c:ser>
          <c:idx val="1"/>
          <c:order val="1"/>
          <c:tx>
            <c:strRef>
              <c:f>Call!$B$59</c:f>
              <c:strCache>
                <c:ptCount val="1"/>
                <c:pt idx="0">
                  <c:v>collateralPayoffInBaseToken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Call!$C$57:$T$57</c:f>
              <c:numCache>
                <c:formatCode>General</c:formatCode>
                <c:ptCount val="18"/>
                <c:pt idx="0">
                  <c:v>0.1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7500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xVal>
          <c:yVal>
            <c:numRef>
              <c:f>Call!$C$59:$T$59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0.66666666666666663</c:v>
                </c:pt>
                <c:pt idx="7">
                  <c:v>0.5</c:v>
                </c:pt>
                <c:pt idx="8">
                  <c:v>0.4</c:v>
                </c:pt>
                <c:pt idx="9">
                  <c:v>0.2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9.9999999999998961E-3</c:v>
                </c:pt>
                <c:pt idx="15">
                  <c:v>6.6666666666667374E-3</c:v>
                </c:pt>
                <c:pt idx="16">
                  <c:v>4.9999999999999481E-3</c:v>
                </c:pt>
                <c:pt idx="17">
                  <c:v>3.9999999999999584E-3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B-3F44-A3D1-77A3AEB86563}"/>
            </c:ext>
          </c:extLst>
        </c:ser>
        <c:ser>
          <c:idx val="2"/>
          <c:order val="2"/>
          <c:tx>
            <c:strRef>
              <c:f>Call!$B$60</c:f>
              <c:strCache>
                <c:ptCount val="1"/>
                <c:pt idx="0">
                  <c:v>totalPayoffInBaseToken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Call!$C$57:$T$57</c:f>
              <c:numCache>
                <c:formatCode>General</c:formatCode>
                <c:ptCount val="18"/>
                <c:pt idx="0">
                  <c:v>0.1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7500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xVal>
          <c:yVal>
            <c:numRef>
              <c:f>Call!$C$60:$T$60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0.99999999999999989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FB-3F44-A3D1-77A3AEB86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71104"/>
        <c:axId val="130872784"/>
      </c:scatterChart>
      <c:valAx>
        <c:axId val="1308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2784"/>
        <c:crosses val="autoZero"/>
        <c:crossBetween val="midCat"/>
      </c:valAx>
      <c:valAx>
        <c:axId val="1308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Put!$B$58</c:f>
              <c:strCache>
                <c:ptCount val="1"/>
                <c:pt idx="0">
                  <c:v>optionPayoffInQuoteToken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Put!$C$57:$T$57</c:f>
              <c:numCache>
                <c:formatCode>General</c:formatCode>
                <c:ptCount val="18"/>
                <c:pt idx="0">
                  <c:v>0.1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7500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xVal>
          <c:yVal>
            <c:numRef>
              <c:f>Put!$C$58:$T$58</c:f>
              <c:numCache>
                <c:formatCode>General</c:formatCode>
                <c:ptCount val="18"/>
                <c:pt idx="0">
                  <c:v>199.9</c:v>
                </c:pt>
                <c:pt idx="1">
                  <c:v>150</c:v>
                </c:pt>
                <c:pt idx="2">
                  <c:v>100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3-F142-9719-360BEDE92526}"/>
            </c:ext>
          </c:extLst>
        </c:ser>
        <c:ser>
          <c:idx val="1"/>
          <c:order val="1"/>
          <c:tx>
            <c:strRef>
              <c:f>Put!$B$59</c:f>
              <c:strCache>
                <c:ptCount val="1"/>
                <c:pt idx="0">
                  <c:v>collateralPayoffInQuoteToken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Put!$C$57:$T$57</c:f>
              <c:numCache>
                <c:formatCode>General</c:formatCode>
                <c:ptCount val="18"/>
                <c:pt idx="0">
                  <c:v>0.1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7500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xVal>
          <c:yVal>
            <c:numRef>
              <c:f>Put!$C$59:$T$59</c:f>
              <c:numCache>
                <c:formatCode>General</c:formatCode>
                <c:ptCount val="18"/>
                <c:pt idx="0">
                  <c:v>0.1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43-F142-9719-360BEDE92526}"/>
            </c:ext>
          </c:extLst>
        </c:ser>
        <c:ser>
          <c:idx val="2"/>
          <c:order val="2"/>
          <c:tx>
            <c:strRef>
              <c:f>Put!$B$60</c:f>
              <c:strCache>
                <c:ptCount val="1"/>
                <c:pt idx="0">
                  <c:v>totalPayoffInQuoteToken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Put!$C$57:$T$57</c:f>
              <c:numCache>
                <c:formatCode>General</c:formatCode>
                <c:ptCount val="18"/>
                <c:pt idx="0">
                  <c:v>0.1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7500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</c:numCache>
            </c:numRef>
          </c:xVal>
          <c:yVal>
            <c:numRef>
              <c:f>Put!$C$60:$T$60</c:f>
              <c:numCache>
                <c:formatCode>General</c:formatCode>
                <c:ptCount val="1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43-F142-9719-360BEDE92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71104"/>
        <c:axId val="130872784"/>
      </c:scatterChart>
      <c:valAx>
        <c:axId val="1308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2784"/>
        <c:crosses val="autoZero"/>
        <c:crossBetween val="midCat"/>
      </c:valAx>
      <c:valAx>
        <c:axId val="1308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61</xdr:row>
      <xdr:rowOff>139700</xdr:rowOff>
    </xdr:from>
    <xdr:to>
      <xdr:col>8</xdr:col>
      <xdr:colOff>508000</xdr:colOff>
      <xdr:row>96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4CB2E9-FC75-0E4D-8459-B734FE4D9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61</xdr:row>
      <xdr:rowOff>139700</xdr:rowOff>
    </xdr:from>
    <xdr:to>
      <xdr:col>8</xdr:col>
      <xdr:colOff>508000</xdr:colOff>
      <xdr:row>96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C2092-49F3-064C-82D5-01F6AB546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BD2AF-6466-8A4A-BA48-5524128B4B75}">
  <dimension ref="A1:U60"/>
  <sheetViews>
    <sheetView showGridLines="0" topLeftCell="B47" workbookViewId="0">
      <selection activeCell="O48" sqref="O48"/>
    </sheetView>
  </sheetViews>
  <sheetFormatPr baseColWidth="10" defaultRowHeight="16" x14ac:dyDescent="0.2"/>
  <cols>
    <col min="2" max="2" width="67.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4" x14ac:dyDescent="0.2">
      <c r="A17" t="s">
        <v>15</v>
      </c>
    </row>
    <row r="18" spans="1:4" x14ac:dyDescent="0.2">
      <c r="A18" t="s">
        <v>16</v>
      </c>
    </row>
    <row r="19" spans="1:4" x14ac:dyDescent="0.2">
      <c r="A19" t="s">
        <v>6</v>
      </c>
    </row>
    <row r="20" spans="1:4" x14ac:dyDescent="0.2">
      <c r="A20" t="s">
        <v>17</v>
      </c>
    </row>
    <row r="21" spans="1:4" x14ac:dyDescent="0.2">
      <c r="A21" t="s">
        <v>18</v>
      </c>
    </row>
    <row r="22" spans="1:4" x14ac:dyDescent="0.2">
      <c r="A22" t="s">
        <v>19</v>
      </c>
    </row>
    <row r="23" spans="1:4" x14ac:dyDescent="0.2">
      <c r="A23" t="s">
        <v>20</v>
      </c>
    </row>
    <row r="24" spans="1:4" x14ac:dyDescent="0.2">
      <c r="A24" t="s">
        <v>21</v>
      </c>
    </row>
    <row r="27" spans="1:4" x14ac:dyDescent="0.2">
      <c r="B27" t="s">
        <v>23</v>
      </c>
      <c r="C27">
        <f>D27*10^18</f>
        <v>1E+19</v>
      </c>
      <c r="D27">
        <v>10</v>
      </c>
    </row>
    <row r="28" spans="1:4" x14ac:dyDescent="0.2">
      <c r="B28" t="s">
        <v>24</v>
      </c>
      <c r="C28">
        <f>D28*10^18</f>
        <v>2E+20</v>
      </c>
      <c r="D28">
        <v>200</v>
      </c>
    </row>
    <row r="29" spans="1:4" x14ac:dyDescent="0.2">
      <c r="B29" t="s">
        <v>54</v>
      </c>
      <c r="D29">
        <f>D27</f>
        <v>10</v>
      </c>
    </row>
    <row r="30" spans="1:4" x14ac:dyDescent="0.2">
      <c r="B30" t="s">
        <v>39</v>
      </c>
      <c r="C30">
        <v>18</v>
      </c>
    </row>
    <row r="31" spans="1:4" x14ac:dyDescent="0.2">
      <c r="B31" t="s">
        <v>48</v>
      </c>
      <c r="C31">
        <v>18</v>
      </c>
    </row>
    <row r="33" spans="1:21" x14ac:dyDescent="0.2">
      <c r="B33" s="2"/>
      <c r="C33">
        <v>0.1</v>
      </c>
      <c r="D33">
        <v>50</v>
      </c>
      <c r="E33">
        <f>50+D33</f>
        <v>100</v>
      </c>
      <c r="F33">
        <f t="shared" ref="F33:I33" si="0">50+E33</f>
        <v>150</v>
      </c>
      <c r="G33" s="8">
        <f t="shared" si="0"/>
        <v>200</v>
      </c>
      <c r="H33">
        <f t="shared" si="0"/>
        <v>250</v>
      </c>
      <c r="I33">
        <f t="shared" si="0"/>
        <v>300</v>
      </c>
      <c r="J33">
        <f>100+I33</f>
        <v>400</v>
      </c>
      <c r="K33">
        <f t="shared" ref="K33" si="1">100+J33</f>
        <v>500</v>
      </c>
      <c r="L33">
        <v>1000</v>
      </c>
      <c r="M33">
        <v>2500</v>
      </c>
      <c r="N33">
        <v>5000</v>
      </c>
      <c r="O33">
        <v>7500</v>
      </c>
      <c r="P33">
        <v>10000</v>
      </c>
      <c r="Q33">
        <v>20000</v>
      </c>
      <c r="R33">
        <v>30000</v>
      </c>
      <c r="S33">
        <v>40000</v>
      </c>
      <c r="T33">
        <v>50000</v>
      </c>
    </row>
    <row r="34" spans="1:21" x14ac:dyDescent="0.2">
      <c r="B34" s="3" t="s">
        <v>22</v>
      </c>
      <c r="C34" s="6">
        <f>C33*10^18</f>
        <v>1E+17</v>
      </c>
      <c r="D34" s="6">
        <f>D33*10^18</f>
        <v>5E+19</v>
      </c>
      <c r="E34" s="6">
        <f t="shared" ref="E34:T34" si="2">E33*10^18</f>
        <v>1E+20</v>
      </c>
      <c r="F34" s="6">
        <f t="shared" si="2"/>
        <v>1.5E+20</v>
      </c>
      <c r="G34" s="9">
        <f t="shared" si="2"/>
        <v>2E+20</v>
      </c>
      <c r="H34" s="6">
        <f t="shared" si="2"/>
        <v>2.5E+20</v>
      </c>
      <c r="I34" s="6">
        <f t="shared" si="2"/>
        <v>3E+20</v>
      </c>
      <c r="J34" s="6">
        <f t="shared" si="2"/>
        <v>4E+20</v>
      </c>
      <c r="K34" s="6">
        <f t="shared" ref="K34" si="3">K33*10^18</f>
        <v>5E+20</v>
      </c>
      <c r="L34" s="6">
        <f t="shared" ref="L34" si="4">L33*10^18</f>
        <v>1E+21</v>
      </c>
      <c r="M34" s="6">
        <f t="shared" ref="M34" si="5">M33*10^18</f>
        <v>2.5E+21</v>
      </c>
      <c r="N34" s="6">
        <f t="shared" ref="N34" si="6">N33*10^18</f>
        <v>5E+21</v>
      </c>
      <c r="O34" s="6">
        <f t="shared" ref="O34" si="7">O33*10^18</f>
        <v>7.5E+21</v>
      </c>
      <c r="P34" s="6">
        <f t="shared" ref="P34" si="8">P33*10^18</f>
        <v>1E+22</v>
      </c>
      <c r="Q34" s="6">
        <f t="shared" ref="Q34" si="9">Q33*10^18</f>
        <v>2E+22</v>
      </c>
      <c r="R34" s="6">
        <f t="shared" si="2"/>
        <v>3E+22</v>
      </c>
      <c r="S34" s="6">
        <f t="shared" si="2"/>
        <v>4E+22</v>
      </c>
      <c r="T34" s="6">
        <f t="shared" si="2"/>
        <v>4.9999999999999996E+22</v>
      </c>
    </row>
    <row r="35" spans="1:21" x14ac:dyDescent="0.2">
      <c r="A35" t="s">
        <v>59</v>
      </c>
      <c r="B35" s="2" t="s">
        <v>25</v>
      </c>
      <c r="C35">
        <f>C36/10^18</f>
        <v>0</v>
      </c>
      <c r="D35">
        <f>D36/10^18</f>
        <v>0</v>
      </c>
      <c r="E35">
        <f>E36/10^18</f>
        <v>0</v>
      </c>
      <c r="F35">
        <f>F36/10^18</f>
        <v>0</v>
      </c>
      <c r="G35" s="8">
        <f>G36/10^18</f>
        <v>0</v>
      </c>
      <c r="H35">
        <f>H36/10^18</f>
        <v>50</v>
      </c>
      <c r="I35">
        <f>I36/10^18</f>
        <v>100</v>
      </c>
      <c r="J35">
        <f>J36/10^18</f>
        <v>200</v>
      </c>
      <c r="K35">
        <f t="shared" ref="K35:Q35" si="10">K36/10^18</f>
        <v>300</v>
      </c>
      <c r="L35">
        <f t="shared" si="10"/>
        <v>800</v>
      </c>
      <c r="M35">
        <f t="shared" si="10"/>
        <v>2300</v>
      </c>
      <c r="N35">
        <f t="shared" si="10"/>
        <v>4800</v>
      </c>
      <c r="O35">
        <f t="shared" si="10"/>
        <v>7300</v>
      </c>
      <c r="P35">
        <f t="shared" si="10"/>
        <v>9800</v>
      </c>
      <c r="Q35">
        <f t="shared" si="10"/>
        <v>19800.000000000004</v>
      </c>
      <c r="R35">
        <f>R36/10^18</f>
        <v>29799.999999999996</v>
      </c>
      <c r="S35">
        <f>S36/10^18</f>
        <v>39800</v>
      </c>
      <c r="T35">
        <f>T36/10^18</f>
        <v>49800</v>
      </c>
      <c r="U35" t="s">
        <v>38</v>
      </c>
    </row>
    <row r="36" spans="1:21" x14ac:dyDescent="0.2">
      <c r="B36" s="7" t="s">
        <v>30</v>
      </c>
      <c r="C36" s="4">
        <f>MAX(0,C34-STRIKE)</f>
        <v>0</v>
      </c>
      <c r="D36" s="4">
        <f>MAX(0,D34-STRIKE)</f>
        <v>0</v>
      </c>
      <c r="E36" s="4">
        <f>MAX(0,E34-STRIKE)</f>
        <v>0</v>
      </c>
      <c r="F36" s="4">
        <f>MAX(0,F34-STRIKE)</f>
        <v>0</v>
      </c>
      <c r="G36" s="10">
        <f>MAX(0,G34-STRIKE)</f>
        <v>0</v>
      </c>
      <c r="H36" s="4">
        <f>MAX(0,H34-STRIKE)</f>
        <v>5E+19</v>
      </c>
      <c r="I36" s="4">
        <f>MAX(0,I34-STRIKE)</f>
        <v>1E+20</v>
      </c>
      <c r="J36" s="4">
        <f>MAX(0,J34-STRIKE)</f>
        <v>2E+20</v>
      </c>
      <c r="K36" s="4">
        <f>MAX(0,K34-STRIKE)</f>
        <v>3E+20</v>
      </c>
      <c r="L36" s="4">
        <f>MAX(0,L34-STRIKE)</f>
        <v>8E+20</v>
      </c>
      <c r="M36" s="4">
        <f>MAX(0,M34-STRIKE)</f>
        <v>2.3E+21</v>
      </c>
      <c r="N36" s="4">
        <f>MAX(0,N34-STRIKE)</f>
        <v>4.8E+21</v>
      </c>
      <c r="O36" s="4">
        <f>MAX(0,O34-STRIKE)</f>
        <v>7.3E+21</v>
      </c>
      <c r="P36" s="4">
        <f>MAX(0,P34-STRIKE)</f>
        <v>9.8E+21</v>
      </c>
      <c r="Q36" s="4">
        <f>MAX(0,Q34-STRIKE)</f>
        <v>1.9800000000000002E+22</v>
      </c>
      <c r="R36" s="4">
        <f>MAX(0,R34-STRIKE)</f>
        <v>2.9799999999999998E+22</v>
      </c>
      <c r="S36" s="4">
        <f>MAX(0,S34-STRIKE)</f>
        <v>3.9800000000000002E+22</v>
      </c>
      <c r="T36" s="4">
        <f>MAX(0,T34-STRIKE)</f>
        <v>4.9799999999999998E+22</v>
      </c>
    </row>
    <row r="37" spans="1:21" x14ac:dyDescent="0.2">
      <c r="B37" s="2" t="s">
        <v>26</v>
      </c>
      <c r="C37">
        <f>C38/10^18</f>
        <v>0</v>
      </c>
      <c r="D37">
        <f t="shared" ref="D37:T37" si="11">D38/10^18</f>
        <v>0</v>
      </c>
      <c r="E37">
        <f t="shared" si="11"/>
        <v>0</v>
      </c>
      <c r="F37">
        <f t="shared" si="11"/>
        <v>0</v>
      </c>
      <c r="G37" s="8">
        <f t="shared" si="11"/>
        <v>0</v>
      </c>
      <c r="H37">
        <f t="shared" si="11"/>
        <v>500</v>
      </c>
      <c r="I37">
        <f t="shared" si="11"/>
        <v>1000</v>
      </c>
      <c r="J37">
        <f t="shared" si="11"/>
        <v>2000</v>
      </c>
      <c r="K37">
        <f t="shared" ref="K37" si="12">K38/10^18</f>
        <v>3000</v>
      </c>
      <c r="L37">
        <f t="shared" ref="L37" si="13">L38/10^18</f>
        <v>8000</v>
      </c>
      <c r="M37">
        <f t="shared" ref="M37" si="14">M38/10^18</f>
        <v>23000.000000000004</v>
      </c>
      <c r="N37">
        <f t="shared" ref="N37" si="15">N38/10^18</f>
        <v>48000</v>
      </c>
      <c r="O37">
        <f t="shared" ref="O37" si="16">O38/10^18</f>
        <v>73000</v>
      </c>
      <c r="P37">
        <f t="shared" ref="P37" si="17">P38/10^18</f>
        <v>98000</v>
      </c>
      <c r="Q37">
        <f t="shared" ref="Q37" si="18">Q38/10^18</f>
        <v>198000</v>
      </c>
      <c r="R37">
        <f t="shared" si="11"/>
        <v>297999.99999999994</v>
      </c>
      <c r="S37">
        <f t="shared" si="11"/>
        <v>398000.00000000006</v>
      </c>
      <c r="T37">
        <f t="shared" si="11"/>
        <v>497999.99999999994</v>
      </c>
      <c r="U37" t="s">
        <v>38</v>
      </c>
    </row>
    <row r="38" spans="1:21" x14ac:dyDescent="0.2">
      <c r="B38" s="7" t="s">
        <v>62</v>
      </c>
      <c r="C38" s="5">
        <f>C36*(BASETOKENS/10^BASEDECIMALS)</f>
        <v>0</v>
      </c>
      <c r="D38" s="5">
        <f>D36*(BASETOKENS/10^BASEDECIMALS)</f>
        <v>0</v>
      </c>
      <c r="E38" s="5">
        <f>E36*(BASETOKENS/10^BASEDECIMALS)</f>
        <v>0</v>
      </c>
      <c r="F38" s="5">
        <f>F36*(BASETOKENS/10^BASEDECIMALS)</f>
        <v>0</v>
      </c>
      <c r="G38" s="11">
        <f>G36*(BASETOKENS/10^BASEDECIMALS)</f>
        <v>0</v>
      </c>
      <c r="H38" s="5">
        <f>H36*(BASETOKENS/10^BASEDECIMALS)</f>
        <v>5E+20</v>
      </c>
      <c r="I38" s="5">
        <f>I36*(BASETOKENS/10^BASEDECIMALS)</f>
        <v>1E+21</v>
      </c>
      <c r="J38" s="5">
        <f>J36*(BASETOKENS/10^BASEDECIMALS)</f>
        <v>2E+21</v>
      </c>
      <c r="K38" s="5">
        <f>K36*(BASETOKENS/10^BASEDECIMALS)</f>
        <v>3E+21</v>
      </c>
      <c r="L38" s="5">
        <f>L36*(BASETOKENS/10^BASEDECIMALS)</f>
        <v>8E+21</v>
      </c>
      <c r="M38" s="5">
        <f>M36*(BASETOKENS/10^BASEDECIMALS)</f>
        <v>2.3000000000000002E+22</v>
      </c>
      <c r="N38" s="5">
        <f>N36*(BASETOKENS/10^BASEDECIMALS)</f>
        <v>4.8E+22</v>
      </c>
      <c r="O38" s="5">
        <f>O36*(BASETOKENS/10^BASEDECIMALS)</f>
        <v>7.2999999999999998E+22</v>
      </c>
      <c r="P38" s="5">
        <f>P36*(BASETOKENS/10^BASEDECIMALS)</f>
        <v>9.7999999999999996E+22</v>
      </c>
      <c r="Q38" s="5">
        <f>Q36*(BASETOKENS/10^BASEDECIMALS)</f>
        <v>1.98E+23</v>
      </c>
      <c r="R38" s="5">
        <f>R36*(BASETOKENS/10^BASEDECIMALS)</f>
        <v>2.9799999999999996E+23</v>
      </c>
      <c r="S38" s="5">
        <f>S36*(BASETOKENS/10^BASEDECIMALS)</f>
        <v>3.9800000000000005E+23</v>
      </c>
      <c r="T38" s="5">
        <f>T36*(BASETOKENS/10^BASEDECIMALS)</f>
        <v>4.9799999999999995E+23</v>
      </c>
    </row>
    <row r="39" spans="1:21" x14ac:dyDescent="0.2">
      <c r="B39" s="14" t="s">
        <v>27</v>
      </c>
      <c r="C39">
        <f>C40/10^18</f>
        <v>0</v>
      </c>
      <c r="D39">
        <f t="shared" ref="D39" si="19">D40/10^18</f>
        <v>0</v>
      </c>
      <c r="E39">
        <f t="shared" ref="E39" si="20">E40/10^18</f>
        <v>0</v>
      </c>
      <c r="F39">
        <f t="shared" ref="F39" si="21">F40/10^18</f>
        <v>0</v>
      </c>
      <c r="G39" s="8">
        <f t="shared" ref="G39" si="22">G40/10^18</f>
        <v>0</v>
      </c>
      <c r="H39">
        <f t="shared" ref="H39" si="23">H40/10^18</f>
        <v>0.2</v>
      </c>
      <c r="I39">
        <f t="shared" ref="I39" si="24">I40/10^18</f>
        <v>0.33333333333333331</v>
      </c>
      <c r="J39">
        <f t="shared" ref="J39" si="25">J40/10^18</f>
        <v>0.5</v>
      </c>
      <c r="K39">
        <f t="shared" ref="K39" si="26">K40/10^18</f>
        <v>0.6</v>
      </c>
      <c r="L39">
        <f t="shared" ref="L39" si="27">L40/10^18</f>
        <v>0.8</v>
      </c>
      <c r="M39">
        <f t="shared" ref="M39" si="28">M40/10^18</f>
        <v>0.92</v>
      </c>
      <c r="N39">
        <f t="shared" ref="N39" si="29">N40/10^18</f>
        <v>0.96</v>
      </c>
      <c r="O39">
        <f t="shared" ref="O39" si="30">O40/10^18</f>
        <v>0.97333333333333338</v>
      </c>
      <c r="P39">
        <f t="shared" ref="P39" si="31">P40/10^18</f>
        <v>0.98</v>
      </c>
      <c r="Q39">
        <f t="shared" ref="Q39" si="32">Q40/10^18</f>
        <v>0.9900000000000001</v>
      </c>
      <c r="R39">
        <f t="shared" ref="R39:T39" si="33">R40/10^18</f>
        <v>0.99333333333333329</v>
      </c>
      <c r="S39">
        <f t="shared" si="33"/>
        <v>0.995</v>
      </c>
      <c r="T39">
        <f t="shared" si="33"/>
        <v>0.99600000000000011</v>
      </c>
      <c r="U39" t="s">
        <v>37</v>
      </c>
    </row>
    <row r="40" spans="1:21" x14ac:dyDescent="0.2">
      <c r="B40" s="7" t="s">
        <v>49</v>
      </c>
      <c r="C40" s="5">
        <f>C36/(C$34 / 10^RATEDECIMALS)</f>
        <v>0</v>
      </c>
      <c r="D40" s="5">
        <f>D36/(D$34 / 10^RATEDECIMALS)</f>
        <v>0</v>
      </c>
      <c r="E40" s="5">
        <f>E36/(E$34 / 10^RATEDECIMALS)</f>
        <v>0</v>
      </c>
      <c r="F40" s="5">
        <f>F36/(F$34 / 10^RATEDECIMALS)</f>
        <v>0</v>
      </c>
      <c r="G40" s="11">
        <f>G36/(G$34 / 10^RATEDECIMALS)</f>
        <v>0</v>
      </c>
      <c r="H40" s="5">
        <f>H36/(H$34 / 10^RATEDECIMALS)</f>
        <v>2E+17</v>
      </c>
      <c r="I40" s="5">
        <f>I36/(I$34 / 10^RATEDECIMALS)</f>
        <v>3.3333333333333331E+17</v>
      </c>
      <c r="J40" s="5">
        <f>J36/(J$34 / 10^RATEDECIMALS)</f>
        <v>5E+17</v>
      </c>
      <c r="K40" s="5">
        <f>K36/(K$34 / 10^RATEDECIMALS)</f>
        <v>6E+17</v>
      </c>
      <c r="L40" s="5">
        <f>L36/(L$34 / 10^RATEDECIMALS)</f>
        <v>8E+17</v>
      </c>
      <c r="M40" s="5">
        <f>M36/(M$34 / 10^RATEDECIMALS)</f>
        <v>9.2E+17</v>
      </c>
      <c r="N40" s="5">
        <f>N36/(N$34 / 10^RATEDECIMALS)</f>
        <v>9.6E+17</v>
      </c>
      <c r="O40" s="5">
        <f>O36/(O$34 / 10^RATEDECIMALS)</f>
        <v>9.7333333333333338E+17</v>
      </c>
      <c r="P40" s="5">
        <f>P36/(P$34 / 10^RATEDECIMALS)</f>
        <v>9.8E+17</v>
      </c>
      <c r="Q40" s="5">
        <f>Q36/(Q$34 / 10^RATEDECIMALS)</f>
        <v>9.9000000000000013E+17</v>
      </c>
      <c r="R40" s="5">
        <f>R36/(R$34 / 10^RATEDECIMALS)</f>
        <v>9.9333333333333325E+17</v>
      </c>
      <c r="S40" s="5">
        <f>S36/(S$34 / 10^RATEDECIMALS)</f>
        <v>9.95E+17</v>
      </c>
      <c r="T40" s="5">
        <f>T36/(T$34 / 10^RATEDECIMALS)</f>
        <v>9.9600000000000013E+17</v>
      </c>
    </row>
    <row r="41" spans="1:21" x14ac:dyDescent="0.2">
      <c r="B41" s="14" t="s">
        <v>28</v>
      </c>
      <c r="C41">
        <f>C42/10^18</f>
        <v>0</v>
      </c>
      <c r="D41">
        <f t="shared" ref="D41" si="34">D42/10^18</f>
        <v>0</v>
      </c>
      <c r="E41">
        <f t="shared" ref="E41" si="35">E42/10^18</f>
        <v>0</v>
      </c>
      <c r="F41">
        <f t="shared" ref="F41" si="36">F42/10^18</f>
        <v>0</v>
      </c>
      <c r="G41" s="8">
        <f t="shared" ref="G41" si="37">G42/10^18</f>
        <v>0</v>
      </c>
      <c r="H41">
        <f t="shared" ref="H41" si="38">H42/10^18</f>
        <v>2</v>
      </c>
      <c r="I41">
        <f t="shared" ref="I41" si="39">I42/10^18</f>
        <v>3.333333333333333</v>
      </c>
      <c r="J41">
        <f t="shared" ref="J41" si="40">J42/10^18</f>
        <v>5</v>
      </c>
      <c r="K41">
        <f t="shared" ref="K41" si="41">K42/10^18</f>
        <v>6</v>
      </c>
      <c r="L41">
        <f t="shared" ref="L41" si="42">L42/10^18</f>
        <v>8</v>
      </c>
      <c r="M41">
        <f t="shared" ref="M41" si="43">M42/10^18</f>
        <v>9.1999999999999993</v>
      </c>
      <c r="N41">
        <f t="shared" ref="N41" si="44">N42/10^18</f>
        <v>9.6</v>
      </c>
      <c r="O41">
        <f t="shared" ref="O41" si="45">O42/10^18</f>
        <v>9.7333333333333343</v>
      </c>
      <c r="P41">
        <f t="shared" ref="P41" si="46">P42/10^18</f>
        <v>9.8000000000000007</v>
      </c>
      <c r="Q41">
        <f t="shared" ref="Q41" si="47">Q42/10^18</f>
        <v>9.9000000000000021</v>
      </c>
      <c r="R41">
        <f t="shared" ref="R41:S41" si="48">R42/10^18</f>
        <v>9.9333333333333318</v>
      </c>
      <c r="S41">
        <f t="shared" si="48"/>
        <v>9.9499999999999993</v>
      </c>
      <c r="T41">
        <f t="shared" ref="T41" si="49">T42/10^18</f>
        <v>9.9600000000000026</v>
      </c>
      <c r="U41" t="s">
        <v>37</v>
      </c>
    </row>
    <row r="42" spans="1:21" x14ac:dyDescent="0.2">
      <c r="B42" s="12" t="s">
        <v>61</v>
      </c>
      <c r="C42" s="6">
        <f>C40*(BASETOKENS/10^BASEDECIMALS)</f>
        <v>0</v>
      </c>
      <c r="D42" s="6">
        <f>D40*(BASETOKENS/10^BASEDECIMALS)</f>
        <v>0</v>
      </c>
      <c r="E42" s="6">
        <f>E40*(BASETOKENS/10^BASEDECIMALS)</f>
        <v>0</v>
      </c>
      <c r="F42" s="6">
        <f>F40*(BASETOKENS/10^BASEDECIMALS)</f>
        <v>0</v>
      </c>
      <c r="G42" s="9">
        <f>G40*(BASETOKENS/10^BASEDECIMALS)</f>
        <v>0</v>
      </c>
      <c r="H42" s="6">
        <f>H40*(BASETOKENS/10^BASEDECIMALS)</f>
        <v>2E+18</v>
      </c>
      <c r="I42" s="6">
        <f>I40*(BASETOKENS/10^BASEDECIMALS)</f>
        <v>3.333333333333333E+18</v>
      </c>
      <c r="J42" s="6">
        <f>J40*(BASETOKENS/10^BASEDECIMALS)</f>
        <v>5E+18</v>
      </c>
      <c r="K42" s="6">
        <f>K40*(BASETOKENS/10^BASEDECIMALS)</f>
        <v>6E+18</v>
      </c>
      <c r="L42" s="6">
        <f>L40*(BASETOKENS/10^BASEDECIMALS)</f>
        <v>8E+18</v>
      </c>
      <c r="M42" s="6">
        <f>M40*(BASETOKENS/10^BASEDECIMALS)</f>
        <v>9.2E+18</v>
      </c>
      <c r="N42" s="6">
        <f>N40*(BASETOKENS/10^BASEDECIMALS)</f>
        <v>9.6E+18</v>
      </c>
      <c r="O42" s="6">
        <f>O40*(BASETOKENS/10^BASEDECIMALS)</f>
        <v>9.733333333333334E+18</v>
      </c>
      <c r="P42" s="6">
        <f>P40*(BASETOKENS/10^BASEDECIMALS)</f>
        <v>9.8E+18</v>
      </c>
      <c r="Q42" s="6">
        <f>Q40*(BASETOKENS/10^BASEDECIMALS)</f>
        <v>9.900000000000002E+18</v>
      </c>
      <c r="R42" s="6">
        <f>R40*(BASETOKENS/10^BASEDECIMALS)</f>
        <v>9.933333333333332E+18</v>
      </c>
      <c r="S42" s="6">
        <f>S40*(BASETOKENS/10^BASEDECIMALS)</f>
        <v>9.95E+18</v>
      </c>
      <c r="T42" s="6">
        <f>T40*(BASETOKENS/10^BASEDECIMALS)</f>
        <v>9.960000000000002E+18</v>
      </c>
    </row>
    <row r="43" spans="1:21" x14ac:dyDescent="0.2">
      <c r="A43" t="s">
        <v>35</v>
      </c>
      <c r="B43" s="2" t="s">
        <v>29</v>
      </c>
      <c r="C43">
        <f>C44/10^18</f>
        <v>0.1</v>
      </c>
      <c r="D43">
        <f t="shared" ref="D43:T43" si="50">D44/10^18</f>
        <v>50</v>
      </c>
      <c r="E43">
        <f t="shared" si="50"/>
        <v>100</v>
      </c>
      <c r="F43">
        <f t="shared" si="50"/>
        <v>150</v>
      </c>
      <c r="G43" s="8">
        <f t="shared" si="50"/>
        <v>200</v>
      </c>
      <c r="H43">
        <f t="shared" si="50"/>
        <v>200</v>
      </c>
      <c r="I43">
        <f t="shared" si="50"/>
        <v>200</v>
      </c>
      <c r="J43">
        <f t="shared" si="50"/>
        <v>200</v>
      </c>
      <c r="K43">
        <f t="shared" ref="K43" si="51">K44/10^18</f>
        <v>200</v>
      </c>
      <c r="L43">
        <f t="shared" ref="L43" si="52">L44/10^18</f>
        <v>200</v>
      </c>
      <c r="M43">
        <f t="shared" ref="M43" si="53">M44/10^18</f>
        <v>200</v>
      </c>
      <c r="N43">
        <f t="shared" ref="N43" si="54">N44/10^18</f>
        <v>200</v>
      </c>
      <c r="O43">
        <f t="shared" ref="O43" si="55">O44/10^18</f>
        <v>200</v>
      </c>
      <c r="P43">
        <f t="shared" ref="P43" si="56">P44/10^18</f>
        <v>200</v>
      </c>
      <c r="Q43">
        <f t="shared" ref="Q43" si="57">Q44/10^18</f>
        <v>199.9999999999979</v>
      </c>
      <c r="R43">
        <f t="shared" si="50"/>
        <v>200.0000000000021</v>
      </c>
      <c r="S43">
        <f t="shared" si="50"/>
        <v>199.9999999999979</v>
      </c>
      <c r="T43">
        <f t="shared" si="50"/>
        <v>199.9999999999979</v>
      </c>
      <c r="U43" t="s">
        <v>38</v>
      </c>
    </row>
    <row r="44" spans="1:21" x14ac:dyDescent="0.2">
      <c r="B44" s="7" t="s">
        <v>32</v>
      </c>
      <c r="C44" s="4">
        <f>C34-C36</f>
        <v>1E+17</v>
      </c>
      <c r="D44" s="4">
        <f t="shared" ref="D44:T44" si="58">D34-D36</f>
        <v>5E+19</v>
      </c>
      <c r="E44" s="4">
        <f t="shared" si="58"/>
        <v>1E+20</v>
      </c>
      <c r="F44" s="4">
        <f t="shared" si="58"/>
        <v>1.5E+20</v>
      </c>
      <c r="G44" s="10">
        <f t="shared" si="58"/>
        <v>2E+20</v>
      </c>
      <c r="H44" s="4">
        <f t="shared" si="58"/>
        <v>2E+20</v>
      </c>
      <c r="I44" s="4">
        <f t="shared" si="58"/>
        <v>2E+20</v>
      </c>
      <c r="J44" s="4">
        <f t="shared" si="58"/>
        <v>2E+20</v>
      </c>
      <c r="K44" s="4">
        <f t="shared" ref="K44:Q44" si="59">K34-K36</f>
        <v>2E+20</v>
      </c>
      <c r="L44" s="4">
        <f t="shared" si="59"/>
        <v>2E+20</v>
      </c>
      <c r="M44" s="4">
        <f t="shared" si="59"/>
        <v>2E+20</v>
      </c>
      <c r="N44" s="4">
        <f t="shared" si="59"/>
        <v>2E+20</v>
      </c>
      <c r="O44" s="4">
        <f t="shared" si="59"/>
        <v>2E+20</v>
      </c>
      <c r="P44" s="4">
        <f t="shared" si="59"/>
        <v>2E+20</v>
      </c>
      <c r="Q44" s="4">
        <f t="shared" si="59"/>
        <v>1.999999999999979E+20</v>
      </c>
      <c r="R44" s="4">
        <f t="shared" si="58"/>
        <v>2.000000000000021E+20</v>
      </c>
      <c r="S44" s="4">
        <f t="shared" ref="S44" si="60">S34-S36</f>
        <v>1.999999999999979E+20</v>
      </c>
      <c r="T44" s="4">
        <f t="shared" si="58"/>
        <v>1.999999999999979E+20</v>
      </c>
    </row>
    <row r="45" spans="1:21" x14ac:dyDescent="0.2">
      <c r="B45" s="2" t="s">
        <v>31</v>
      </c>
      <c r="C45">
        <f>C46/10^18</f>
        <v>1</v>
      </c>
      <c r="D45">
        <f t="shared" ref="D45" si="61">D46/10^18</f>
        <v>500</v>
      </c>
      <c r="E45">
        <f t="shared" ref="E45" si="62">E46/10^18</f>
        <v>1000</v>
      </c>
      <c r="F45">
        <f t="shared" ref="F45" si="63">F46/10^18</f>
        <v>1500</v>
      </c>
      <c r="G45" s="8">
        <f t="shared" ref="G45" si="64">G46/10^18</f>
        <v>2000</v>
      </c>
      <c r="H45">
        <f t="shared" ref="H45" si="65">H46/10^18</f>
        <v>2000</v>
      </c>
      <c r="I45">
        <f t="shared" ref="I45" si="66">I46/10^18</f>
        <v>2000</v>
      </c>
      <c r="J45">
        <f t="shared" ref="J45" si="67">J46/10^18</f>
        <v>2000</v>
      </c>
      <c r="K45">
        <f t="shared" ref="K45" si="68">K46/10^18</f>
        <v>2000</v>
      </c>
      <c r="L45">
        <f t="shared" ref="L45" si="69">L46/10^18</f>
        <v>2000</v>
      </c>
      <c r="M45">
        <f t="shared" ref="M45" si="70">M46/10^18</f>
        <v>2000</v>
      </c>
      <c r="N45">
        <f t="shared" ref="N45" si="71">N46/10^18</f>
        <v>2000</v>
      </c>
      <c r="O45">
        <f t="shared" ref="O45" si="72">O46/10^18</f>
        <v>2000</v>
      </c>
      <c r="P45">
        <f t="shared" ref="P45" si="73">P46/10^18</f>
        <v>2000</v>
      </c>
      <c r="Q45">
        <f t="shared" ref="Q45" si="74">Q46/10^18</f>
        <v>1999.9999999999791</v>
      </c>
      <c r="R45">
        <f t="shared" ref="R45:S45" si="75">R46/10^18</f>
        <v>2000.0000000000209</v>
      </c>
      <c r="S45">
        <f t="shared" si="75"/>
        <v>1999.9999999999791</v>
      </c>
      <c r="T45">
        <f t="shared" ref="T45" si="76">T46/10^18</f>
        <v>1999.9999999999791</v>
      </c>
      <c r="U45" t="s">
        <v>38</v>
      </c>
    </row>
    <row r="46" spans="1:21" x14ac:dyDescent="0.2">
      <c r="B46" s="7" t="s">
        <v>60</v>
      </c>
      <c r="C46" s="5">
        <f>C44*(BASETOKENS/10^BASEDECIMALS)</f>
        <v>1E+18</v>
      </c>
      <c r="D46" s="5">
        <f>D44*(BASETOKENS/10^BASEDECIMALS)</f>
        <v>5E+20</v>
      </c>
      <c r="E46" s="5">
        <f>E44*(BASETOKENS/10^BASEDECIMALS)</f>
        <v>1E+21</v>
      </c>
      <c r="F46" s="5">
        <f>F44*(BASETOKENS/10^BASEDECIMALS)</f>
        <v>1.5E+21</v>
      </c>
      <c r="G46" s="11">
        <f>G44*(BASETOKENS/10^BASEDECIMALS)</f>
        <v>2E+21</v>
      </c>
      <c r="H46" s="5">
        <f>H44*(BASETOKENS/10^BASEDECIMALS)</f>
        <v>2E+21</v>
      </c>
      <c r="I46" s="5">
        <f>I44*(BASETOKENS/10^BASEDECIMALS)</f>
        <v>2E+21</v>
      </c>
      <c r="J46" s="5">
        <f>J44*(BASETOKENS/10^BASEDECIMALS)</f>
        <v>2E+21</v>
      </c>
      <c r="K46" s="5">
        <f>K44*(BASETOKENS/10^BASEDECIMALS)</f>
        <v>2E+21</v>
      </c>
      <c r="L46" s="5">
        <f>L44*(BASETOKENS/10^BASEDECIMALS)</f>
        <v>2E+21</v>
      </c>
      <c r="M46" s="5">
        <f>M44*(BASETOKENS/10^BASEDECIMALS)</f>
        <v>2E+21</v>
      </c>
      <c r="N46" s="5">
        <f>N44*(BASETOKENS/10^BASEDECIMALS)</f>
        <v>2E+21</v>
      </c>
      <c r="O46" s="5">
        <f>O44*(BASETOKENS/10^BASEDECIMALS)</f>
        <v>2E+21</v>
      </c>
      <c r="P46" s="5">
        <f>P44*(BASETOKENS/10^BASEDECIMALS)</f>
        <v>2E+21</v>
      </c>
      <c r="Q46" s="5">
        <f>Q44*(BASETOKENS/10^BASEDECIMALS)</f>
        <v>1.999999999999979E+21</v>
      </c>
      <c r="R46" s="5">
        <f>R44*(BASETOKENS/10^BASEDECIMALS)</f>
        <v>2.000000000000021E+21</v>
      </c>
      <c r="S46" s="5">
        <f>S44*(BASETOKENS/10^BASEDECIMALS)</f>
        <v>1.999999999999979E+21</v>
      </c>
      <c r="T46" s="5">
        <f>T44*(BASETOKENS/10^BASEDECIMALS)</f>
        <v>1.999999999999979E+21</v>
      </c>
    </row>
    <row r="47" spans="1:21" x14ac:dyDescent="0.2">
      <c r="B47" s="14" t="s">
        <v>33</v>
      </c>
      <c r="C47">
        <f>C48/10^18</f>
        <v>1</v>
      </c>
      <c r="D47">
        <f t="shared" ref="D47" si="77">D48/10^18</f>
        <v>1</v>
      </c>
      <c r="E47">
        <f t="shared" ref="E47" si="78">E48/10^18</f>
        <v>1</v>
      </c>
      <c r="F47">
        <f t="shared" ref="F47" si="79">F48/10^18</f>
        <v>1</v>
      </c>
      <c r="G47" s="8">
        <f t="shared" ref="G47" si="80">G48/10^18</f>
        <v>1</v>
      </c>
      <c r="H47">
        <f t="shared" ref="H47" si="81">H48/10^18</f>
        <v>0.8</v>
      </c>
      <c r="I47">
        <f t="shared" ref="I47" si="82">I48/10^18</f>
        <v>0.66666666666666663</v>
      </c>
      <c r="J47">
        <f t="shared" ref="J47" si="83">J48/10^18</f>
        <v>0.5</v>
      </c>
      <c r="K47">
        <f t="shared" ref="K47" si="84">K48/10^18</f>
        <v>0.4</v>
      </c>
      <c r="L47">
        <f t="shared" ref="L47" si="85">L48/10^18</f>
        <v>0.2</v>
      </c>
      <c r="M47">
        <f t="shared" ref="M47" si="86">M48/10^18</f>
        <v>0.08</v>
      </c>
      <c r="N47">
        <f t="shared" ref="N47" si="87">N48/10^18</f>
        <v>0.04</v>
      </c>
      <c r="O47">
        <f t="shared" ref="O47" si="88">O48/10^18</f>
        <v>2.6666666666666668E-2</v>
      </c>
      <c r="P47">
        <f t="shared" ref="P47" si="89">P48/10^18</f>
        <v>0.02</v>
      </c>
      <c r="Q47">
        <f t="shared" ref="Q47" si="90">Q48/10^18</f>
        <v>9.9999999999998961E-3</v>
      </c>
      <c r="R47">
        <f t="shared" ref="R47:S47" si="91">R48/10^18</f>
        <v>6.6666666666667374E-3</v>
      </c>
      <c r="S47">
        <f t="shared" si="91"/>
        <v>4.9999999999999481E-3</v>
      </c>
      <c r="T47">
        <f t="shared" ref="T47" si="92">T48/10^18</f>
        <v>3.9999999999999584E-3</v>
      </c>
      <c r="U47" t="s">
        <v>37</v>
      </c>
    </row>
    <row r="48" spans="1:21" x14ac:dyDescent="0.2">
      <c r="B48" s="7" t="s">
        <v>50</v>
      </c>
      <c r="C48" s="5">
        <f>C44/(C$34/10^RATEDECIMALS)</f>
        <v>1E+18</v>
      </c>
      <c r="D48" s="5">
        <f>D44/(D$34/10^RATEDECIMALS)</f>
        <v>1E+18</v>
      </c>
      <c r="E48" s="5">
        <f>E44/(E$34/10^RATEDECIMALS)</f>
        <v>1E+18</v>
      </c>
      <c r="F48" s="5">
        <f>F44/(F$34/10^RATEDECIMALS)</f>
        <v>1E+18</v>
      </c>
      <c r="G48" s="11">
        <f>G44/(G$34/10^RATEDECIMALS)</f>
        <v>1E+18</v>
      </c>
      <c r="H48" s="5">
        <f>H44/(H$34/10^RATEDECIMALS)</f>
        <v>8E+17</v>
      </c>
      <c r="I48" s="5">
        <f>I44/(I$34/10^RATEDECIMALS)</f>
        <v>6.6666666666666662E+17</v>
      </c>
      <c r="J48" s="5">
        <f>J44/(J$34/10^RATEDECIMALS)</f>
        <v>5E+17</v>
      </c>
      <c r="K48" s="5">
        <f>K44/(K$34/10^RATEDECIMALS)</f>
        <v>4E+17</v>
      </c>
      <c r="L48" s="5">
        <f>L44/(L$34/10^RATEDECIMALS)</f>
        <v>2E+17</v>
      </c>
      <c r="M48" s="5">
        <f>M44/(M$34/10^RATEDECIMALS)</f>
        <v>8E+16</v>
      </c>
      <c r="N48" s="5">
        <f>N44/(N$34/10^RATEDECIMALS)</f>
        <v>4E+16</v>
      </c>
      <c r="O48" s="5">
        <f>O44/(O$34/10^RATEDECIMALS)</f>
        <v>2.6666666666666668E+16</v>
      </c>
      <c r="P48" s="5">
        <f>P44/(P$34/10^RATEDECIMALS)</f>
        <v>2E+16</v>
      </c>
      <c r="Q48" s="5">
        <f>Q44/(Q$34/10^RATEDECIMALS)</f>
        <v>9999999999999896</v>
      </c>
      <c r="R48" s="5">
        <f>R44/(R$34/10^RATEDECIMALS)</f>
        <v>6666666666666737</v>
      </c>
      <c r="S48" s="5">
        <f>S44/(S$34/10^RATEDECIMALS)</f>
        <v>4999999999999948</v>
      </c>
      <c r="T48" s="5">
        <f>T44/(T$34/10^RATEDECIMALS)</f>
        <v>3999999999999958.5</v>
      </c>
    </row>
    <row r="49" spans="1:21" x14ac:dyDescent="0.2">
      <c r="B49" s="14" t="s">
        <v>34</v>
      </c>
      <c r="C49">
        <f>C50/10^18</f>
        <v>10</v>
      </c>
      <c r="D49">
        <f t="shared" ref="D49" si="93">D50/10^18</f>
        <v>10</v>
      </c>
      <c r="E49">
        <f t="shared" ref="E49" si="94">E50/10^18</f>
        <v>10</v>
      </c>
      <c r="F49">
        <f t="shared" ref="F49" si="95">F50/10^18</f>
        <v>10</v>
      </c>
      <c r="G49" s="8">
        <f t="shared" ref="G49" si="96">G50/10^18</f>
        <v>10</v>
      </c>
      <c r="H49">
        <f t="shared" ref="H49" si="97">H50/10^18</f>
        <v>8</v>
      </c>
      <c r="I49">
        <f t="shared" ref="I49" si="98">I50/10^18</f>
        <v>6.6666666666666661</v>
      </c>
      <c r="J49">
        <f t="shared" ref="J49" si="99">J50/10^18</f>
        <v>5</v>
      </c>
      <c r="K49">
        <f t="shared" ref="K49" si="100">K50/10^18</f>
        <v>4</v>
      </c>
      <c r="L49">
        <f t="shared" ref="L49" si="101">L50/10^18</f>
        <v>2</v>
      </c>
      <c r="M49">
        <f t="shared" ref="M49" si="102">M50/10^18</f>
        <v>0.8</v>
      </c>
      <c r="N49">
        <f t="shared" ref="N49" si="103">N50/10^18</f>
        <v>0.4</v>
      </c>
      <c r="O49">
        <f t="shared" ref="O49" si="104">O50/10^18</f>
        <v>0.26666666666666666</v>
      </c>
      <c r="P49">
        <f t="shared" ref="P49" si="105">P50/10^18</f>
        <v>0.2</v>
      </c>
      <c r="Q49">
        <f t="shared" ref="Q49" si="106">Q50/10^18</f>
        <v>9.9999999999998965E-2</v>
      </c>
      <c r="R49">
        <f t="shared" ref="R49:S49" si="107">R50/10^18</f>
        <v>6.6666666666667374E-2</v>
      </c>
      <c r="S49">
        <f t="shared" si="107"/>
        <v>4.9999999999999482E-2</v>
      </c>
      <c r="T49">
        <f t="shared" ref="T49" si="108">T50/10^18</f>
        <v>3.9999999999999584E-2</v>
      </c>
      <c r="U49" t="s">
        <v>37</v>
      </c>
    </row>
    <row r="50" spans="1:21" x14ac:dyDescent="0.2">
      <c r="B50" s="12" t="s">
        <v>51</v>
      </c>
      <c r="C50" s="6">
        <f>C48*(BASETOKENS/10^BASEDECIMALS)</f>
        <v>1E+19</v>
      </c>
      <c r="D50" s="6">
        <f>D48*(BASETOKENS/10^BASEDECIMALS)</f>
        <v>1E+19</v>
      </c>
      <c r="E50" s="6">
        <f>E48*(BASETOKENS/10^BASEDECIMALS)</f>
        <v>1E+19</v>
      </c>
      <c r="F50" s="6">
        <f>F48*(BASETOKENS/10^BASEDECIMALS)</f>
        <v>1E+19</v>
      </c>
      <c r="G50" s="9">
        <f>G48*(BASETOKENS/10^BASEDECIMALS)</f>
        <v>1E+19</v>
      </c>
      <c r="H50" s="6">
        <f>H48*(BASETOKENS/10^BASEDECIMALS)</f>
        <v>8E+18</v>
      </c>
      <c r="I50" s="6">
        <f>I48*(BASETOKENS/10^BASEDECIMALS)</f>
        <v>6.666666666666666E+18</v>
      </c>
      <c r="J50" s="6">
        <f>J48*(BASETOKENS/10^BASEDECIMALS)</f>
        <v>5E+18</v>
      </c>
      <c r="K50" s="6">
        <f>K48*(BASETOKENS/10^BASEDECIMALS)</f>
        <v>4E+18</v>
      </c>
      <c r="L50" s="6">
        <f>L48*(BASETOKENS/10^BASEDECIMALS)</f>
        <v>2E+18</v>
      </c>
      <c r="M50" s="6">
        <f>M48*(BASETOKENS/10^BASEDECIMALS)</f>
        <v>8E+17</v>
      </c>
      <c r="N50" s="6">
        <f>N48*(BASETOKENS/10^BASEDECIMALS)</f>
        <v>4E+17</v>
      </c>
      <c r="O50" s="6">
        <f>O48*(BASETOKENS/10^BASEDECIMALS)</f>
        <v>2.6666666666666669E+17</v>
      </c>
      <c r="P50" s="6">
        <f>P48*(BASETOKENS/10^BASEDECIMALS)</f>
        <v>2E+17</v>
      </c>
      <c r="Q50" s="6">
        <f>Q48*(BASETOKENS/10^BASEDECIMALS)</f>
        <v>9.999999999999896E+16</v>
      </c>
      <c r="R50" s="6">
        <f>R48*(BASETOKENS/10^BASEDECIMALS)</f>
        <v>6.6666666666667368E+16</v>
      </c>
      <c r="S50" s="6">
        <f>S48*(BASETOKENS/10^BASEDECIMALS)</f>
        <v>4.999999999999948E+16</v>
      </c>
      <c r="T50" s="6">
        <f>T48*(BASETOKENS/10^BASEDECIMALS)</f>
        <v>3.9999999999999584E+16</v>
      </c>
    </row>
    <row r="51" spans="1:21" x14ac:dyDescent="0.2">
      <c r="A51" t="s">
        <v>36</v>
      </c>
      <c r="B51" s="2" t="s">
        <v>40</v>
      </c>
      <c r="C51">
        <f t="shared" ref="C51" si="109">C35+C43</f>
        <v>0.1</v>
      </c>
      <c r="D51">
        <f>D35+D43</f>
        <v>50</v>
      </c>
      <c r="E51">
        <f t="shared" ref="E51:T51" si="110">E35+E43</f>
        <v>100</v>
      </c>
      <c r="F51">
        <f t="shared" si="110"/>
        <v>150</v>
      </c>
      <c r="G51" s="8">
        <f t="shared" si="110"/>
        <v>200</v>
      </c>
      <c r="H51">
        <f t="shared" si="110"/>
        <v>250</v>
      </c>
      <c r="I51">
        <f t="shared" si="110"/>
        <v>300</v>
      </c>
      <c r="J51">
        <f t="shared" si="110"/>
        <v>400</v>
      </c>
      <c r="K51">
        <f t="shared" ref="K51:Q51" si="111">K35+K43</f>
        <v>500</v>
      </c>
      <c r="L51">
        <f t="shared" si="111"/>
        <v>1000</v>
      </c>
      <c r="M51">
        <f t="shared" si="111"/>
        <v>2500</v>
      </c>
      <c r="N51">
        <f t="shared" si="111"/>
        <v>5000</v>
      </c>
      <c r="O51">
        <f t="shared" si="111"/>
        <v>7500</v>
      </c>
      <c r="P51">
        <f t="shared" si="111"/>
        <v>10000</v>
      </c>
      <c r="Q51">
        <f t="shared" si="111"/>
        <v>20000</v>
      </c>
      <c r="R51">
        <f t="shared" si="110"/>
        <v>30000</v>
      </c>
      <c r="S51">
        <f t="shared" ref="S51" si="112">S35+S43</f>
        <v>40000</v>
      </c>
      <c r="T51">
        <f t="shared" si="110"/>
        <v>50000</v>
      </c>
      <c r="U51" t="s">
        <v>38</v>
      </c>
    </row>
    <row r="52" spans="1:21" x14ac:dyDescent="0.2">
      <c r="B52" s="2" t="s">
        <v>41</v>
      </c>
      <c r="C52">
        <f>C37+C45</f>
        <v>1</v>
      </c>
      <c r="D52">
        <f>D37+D45</f>
        <v>500</v>
      </c>
      <c r="E52">
        <f>E37+E45</f>
        <v>1000</v>
      </c>
      <c r="F52">
        <f>F37+F45</f>
        <v>1500</v>
      </c>
      <c r="G52" s="8">
        <f>G37+G45</f>
        <v>2000</v>
      </c>
      <c r="H52">
        <f>H37+H45</f>
        <v>2500</v>
      </c>
      <c r="I52">
        <f>I37+I45</f>
        <v>3000</v>
      </c>
      <c r="J52">
        <f>J37+J45</f>
        <v>4000</v>
      </c>
      <c r="K52">
        <f t="shared" ref="K52:Q52" si="113">K37+K45</f>
        <v>5000</v>
      </c>
      <c r="L52">
        <f t="shared" si="113"/>
        <v>10000</v>
      </c>
      <c r="M52">
        <f t="shared" si="113"/>
        <v>25000.000000000004</v>
      </c>
      <c r="N52">
        <f t="shared" si="113"/>
        <v>50000</v>
      </c>
      <c r="O52">
        <f t="shared" si="113"/>
        <v>75000</v>
      </c>
      <c r="P52">
        <f t="shared" si="113"/>
        <v>100000</v>
      </c>
      <c r="Q52">
        <f t="shared" si="113"/>
        <v>199999.99999999997</v>
      </c>
      <c r="R52">
        <f>R37+R45</f>
        <v>299999.99999999994</v>
      </c>
      <c r="S52">
        <f>S37+S45</f>
        <v>400000.00000000006</v>
      </c>
      <c r="T52">
        <f>T37+T45</f>
        <v>499999.99999999994</v>
      </c>
      <c r="U52" t="s">
        <v>38</v>
      </c>
    </row>
    <row r="53" spans="1:21" x14ac:dyDescent="0.2">
      <c r="B53" s="14" t="s">
        <v>42</v>
      </c>
      <c r="C53">
        <f>C39+C47</f>
        <v>1</v>
      </c>
      <c r="D53">
        <f>D39+D47</f>
        <v>1</v>
      </c>
      <c r="E53">
        <f>E39+E47</f>
        <v>1</v>
      </c>
      <c r="F53">
        <f>F39+F47</f>
        <v>1</v>
      </c>
      <c r="G53" s="8">
        <f>G39+G47</f>
        <v>1</v>
      </c>
      <c r="H53">
        <f>H39+H47</f>
        <v>1</v>
      </c>
      <c r="I53">
        <f>I39+I47</f>
        <v>1</v>
      </c>
      <c r="J53">
        <f>J39+J47</f>
        <v>1</v>
      </c>
      <c r="K53">
        <f t="shared" ref="K53:Q53" si="114">K39+K47</f>
        <v>1</v>
      </c>
      <c r="L53">
        <f t="shared" si="114"/>
        <v>1</v>
      </c>
      <c r="M53">
        <f t="shared" si="114"/>
        <v>1</v>
      </c>
      <c r="N53">
        <f t="shared" si="114"/>
        <v>1</v>
      </c>
      <c r="O53">
        <f t="shared" si="114"/>
        <v>1</v>
      </c>
      <c r="P53">
        <f t="shared" si="114"/>
        <v>1</v>
      </c>
      <c r="Q53">
        <f t="shared" si="114"/>
        <v>1</v>
      </c>
      <c r="R53">
        <f>R39+R47</f>
        <v>1</v>
      </c>
      <c r="S53">
        <f>S39+S47</f>
        <v>0.99999999999999989</v>
      </c>
      <c r="T53">
        <f>T39+T47</f>
        <v>1</v>
      </c>
      <c r="U53" t="s">
        <v>37</v>
      </c>
    </row>
    <row r="54" spans="1:21" x14ac:dyDescent="0.2">
      <c r="B54" s="15" t="s">
        <v>43</v>
      </c>
      <c r="C54" s="1">
        <f>C41+C49</f>
        <v>10</v>
      </c>
      <c r="D54" s="1">
        <f>D41+D49</f>
        <v>10</v>
      </c>
      <c r="E54" s="1">
        <f>E41+E49</f>
        <v>10</v>
      </c>
      <c r="F54" s="1">
        <f>F41+F49</f>
        <v>10</v>
      </c>
      <c r="G54" s="13">
        <f>G41+G49</f>
        <v>10</v>
      </c>
      <c r="H54" s="1">
        <f>H41+H49</f>
        <v>10</v>
      </c>
      <c r="I54" s="1">
        <f>I41+I49</f>
        <v>10</v>
      </c>
      <c r="J54" s="1">
        <f>J41+J49</f>
        <v>10</v>
      </c>
      <c r="K54" s="1">
        <f t="shared" ref="K54:Q54" si="115">K41+K49</f>
        <v>10</v>
      </c>
      <c r="L54" s="1">
        <f t="shared" si="115"/>
        <v>10</v>
      </c>
      <c r="M54" s="1">
        <f t="shared" si="115"/>
        <v>10</v>
      </c>
      <c r="N54" s="1">
        <f t="shared" si="115"/>
        <v>10</v>
      </c>
      <c r="O54" s="1">
        <f t="shared" si="115"/>
        <v>10.000000000000002</v>
      </c>
      <c r="P54" s="1">
        <f t="shared" si="115"/>
        <v>10</v>
      </c>
      <c r="Q54" s="1">
        <f t="shared" si="115"/>
        <v>10.000000000000002</v>
      </c>
      <c r="R54" s="1">
        <f>R41+R49</f>
        <v>10</v>
      </c>
      <c r="S54" s="1">
        <f>S41+S49</f>
        <v>9.9999999999999982</v>
      </c>
      <c r="T54" s="1">
        <f>T41+T49</f>
        <v>10.000000000000002</v>
      </c>
      <c r="U54" t="s">
        <v>37</v>
      </c>
    </row>
    <row r="55" spans="1:21" x14ac:dyDescent="0.2">
      <c r="B55" s="7" t="s">
        <v>44</v>
      </c>
      <c r="C55">
        <f t="shared" ref="C55:T55" si="116">C51-C33</f>
        <v>0</v>
      </c>
      <c r="D55">
        <f t="shared" si="116"/>
        <v>0</v>
      </c>
      <c r="E55">
        <f t="shared" si="116"/>
        <v>0</v>
      </c>
      <c r="F55">
        <f t="shared" si="116"/>
        <v>0</v>
      </c>
      <c r="G55">
        <f t="shared" si="116"/>
        <v>0</v>
      </c>
      <c r="H55">
        <f t="shared" si="116"/>
        <v>0</v>
      </c>
      <c r="I55">
        <f t="shared" si="116"/>
        <v>0</v>
      </c>
      <c r="J55">
        <f t="shared" si="116"/>
        <v>0</v>
      </c>
      <c r="K55">
        <f t="shared" ref="K55:Q55" si="117">K51-K33</f>
        <v>0</v>
      </c>
      <c r="L55">
        <f t="shared" si="117"/>
        <v>0</v>
      </c>
      <c r="M55">
        <f t="shared" si="117"/>
        <v>0</v>
      </c>
      <c r="N55">
        <f t="shared" si="117"/>
        <v>0</v>
      </c>
      <c r="O55">
        <f t="shared" si="117"/>
        <v>0</v>
      </c>
      <c r="P55">
        <f t="shared" si="117"/>
        <v>0</v>
      </c>
      <c r="Q55">
        <f t="shared" si="117"/>
        <v>0</v>
      </c>
      <c r="R55">
        <f t="shared" si="116"/>
        <v>0</v>
      </c>
      <c r="S55">
        <f t="shared" ref="S55" si="118">S51-S33</f>
        <v>0</v>
      </c>
      <c r="T55">
        <f>T51-T33</f>
        <v>0</v>
      </c>
    </row>
    <row r="57" spans="1:21" x14ac:dyDescent="0.2">
      <c r="B57" s="3" t="s">
        <v>45</v>
      </c>
      <c r="C57" s="1">
        <f>C33</f>
        <v>0.1</v>
      </c>
      <c r="D57" s="1">
        <f t="shared" ref="D57:T57" si="119">D33</f>
        <v>50</v>
      </c>
      <c r="E57" s="1">
        <f t="shared" si="119"/>
        <v>100</v>
      </c>
      <c r="F57" s="1">
        <f t="shared" si="119"/>
        <v>150</v>
      </c>
      <c r="G57" s="13">
        <f t="shared" si="119"/>
        <v>200</v>
      </c>
      <c r="H57" s="1">
        <f t="shared" si="119"/>
        <v>250</v>
      </c>
      <c r="I57" s="1">
        <f t="shared" si="119"/>
        <v>300</v>
      </c>
      <c r="J57" s="1">
        <f t="shared" si="119"/>
        <v>400</v>
      </c>
      <c r="K57" s="1">
        <f t="shared" ref="K57:Q57" si="120">K33</f>
        <v>500</v>
      </c>
      <c r="L57" s="1">
        <f t="shared" si="120"/>
        <v>1000</v>
      </c>
      <c r="M57" s="1">
        <f t="shared" si="120"/>
        <v>2500</v>
      </c>
      <c r="N57" s="1">
        <f t="shared" si="120"/>
        <v>5000</v>
      </c>
      <c r="O57" s="1">
        <f t="shared" si="120"/>
        <v>7500</v>
      </c>
      <c r="P57" s="1">
        <f t="shared" si="120"/>
        <v>10000</v>
      </c>
      <c r="Q57" s="1">
        <f t="shared" si="120"/>
        <v>20000</v>
      </c>
      <c r="R57" s="1">
        <f t="shared" si="119"/>
        <v>30000</v>
      </c>
      <c r="S57" s="1">
        <f t="shared" ref="S57" si="121">S33</f>
        <v>40000</v>
      </c>
      <c r="T57" s="1">
        <f t="shared" si="119"/>
        <v>50000</v>
      </c>
    </row>
    <row r="58" spans="1:21" x14ac:dyDescent="0.2">
      <c r="B58" s="2" t="s">
        <v>57</v>
      </c>
      <c r="C58">
        <f>C39</f>
        <v>0</v>
      </c>
      <c r="D58">
        <f t="shared" ref="D58:T58" si="122">D39</f>
        <v>0</v>
      </c>
      <c r="E58">
        <f t="shared" si="122"/>
        <v>0</v>
      </c>
      <c r="F58">
        <f t="shared" si="122"/>
        <v>0</v>
      </c>
      <c r="G58" s="8">
        <f t="shared" si="122"/>
        <v>0</v>
      </c>
      <c r="H58">
        <f t="shared" si="122"/>
        <v>0.2</v>
      </c>
      <c r="I58">
        <f t="shared" si="122"/>
        <v>0.33333333333333331</v>
      </c>
      <c r="J58">
        <f t="shared" si="122"/>
        <v>0.5</v>
      </c>
      <c r="K58">
        <f t="shared" ref="K58:Q58" si="123">K39</f>
        <v>0.6</v>
      </c>
      <c r="L58">
        <f t="shared" si="123"/>
        <v>0.8</v>
      </c>
      <c r="M58">
        <f t="shared" si="123"/>
        <v>0.92</v>
      </c>
      <c r="N58">
        <f t="shared" si="123"/>
        <v>0.96</v>
      </c>
      <c r="O58">
        <f t="shared" si="123"/>
        <v>0.97333333333333338</v>
      </c>
      <c r="P58">
        <f t="shared" si="123"/>
        <v>0.98</v>
      </c>
      <c r="Q58">
        <f t="shared" si="123"/>
        <v>0.9900000000000001</v>
      </c>
      <c r="R58">
        <f t="shared" si="122"/>
        <v>0.99333333333333329</v>
      </c>
      <c r="S58">
        <f t="shared" ref="S58" si="124">S39</f>
        <v>0.995</v>
      </c>
      <c r="T58">
        <f t="shared" si="122"/>
        <v>0.99600000000000011</v>
      </c>
    </row>
    <row r="59" spans="1:21" x14ac:dyDescent="0.2">
      <c r="B59" s="2" t="s">
        <v>34</v>
      </c>
      <c r="C59">
        <f>C47</f>
        <v>1</v>
      </c>
      <c r="D59">
        <f t="shared" ref="D59:T59" si="125">D47</f>
        <v>1</v>
      </c>
      <c r="E59">
        <f t="shared" si="125"/>
        <v>1</v>
      </c>
      <c r="F59">
        <f t="shared" si="125"/>
        <v>1</v>
      </c>
      <c r="G59" s="8">
        <f t="shared" si="125"/>
        <v>1</v>
      </c>
      <c r="H59">
        <f t="shared" si="125"/>
        <v>0.8</v>
      </c>
      <c r="I59">
        <f t="shared" si="125"/>
        <v>0.66666666666666663</v>
      </c>
      <c r="J59">
        <f t="shared" si="125"/>
        <v>0.5</v>
      </c>
      <c r="K59">
        <f t="shared" ref="K59:Q59" si="126">K47</f>
        <v>0.4</v>
      </c>
      <c r="L59">
        <f t="shared" si="126"/>
        <v>0.2</v>
      </c>
      <c r="M59">
        <f t="shared" si="126"/>
        <v>0.08</v>
      </c>
      <c r="N59">
        <f t="shared" si="126"/>
        <v>0.04</v>
      </c>
      <c r="O59">
        <f t="shared" si="126"/>
        <v>2.6666666666666668E-2</v>
      </c>
      <c r="P59">
        <f t="shared" si="126"/>
        <v>0.02</v>
      </c>
      <c r="Q59">
        <f t="shared" si="126"/>
        <v>9.9999999999998961E-3</v>
      </c>
      <c r="R59">
        <f t="shared" si="125"/>
        <v>6.6666666666667374E-3</v>
      </c>
      <c r="S59">
        <f t="shared" ref="S59" si="127">S47</f>
        <v>4.9999999999999481E-3</v>
      </c>
      <c r="T59">
        <f t="shared" si="125"/>
        <v>3.9999999999999584E-3</v>
      </c>
    </row>
    <row r="60" spans="1:21" x14ac:dyDescent="0.2">
      <c r="B60" s="2" t="s">
        <v>43</v>
      </c>
      <c r="C60">
        <f>C58+C59</f>
        <v>1</v>
      </c>
      <c r="D60">
        <f t="shared" ref="D60:T60" si="128">D58+D59</f>
        <v>1</v>
      </c>
      <c r="E60">
        <f t="shared" si="128"/>
        <v>1</v>
      </c>
      <c r="F60">
        <f t="shared" si="128"/>
        <v>1</v>
      </c>
      <c r="G60" s="8">
        <f t="shared" si="128"/>
        <v>1</v>
      </c>
      <c r="H60">
        <f t="shared" si="128"/>
        <v>1</v>
      </c>
      <c r="I60">
        <f t="shared" si="128"/>
        <v>1</v>
      </c>
      <c r="J60">
        <f t="shared" si="128"/>
        <v>1</v>
      </c>
      <c r="K60">
        <f t="shared" ref="K60" si="129">K58+K59</f>
        <v>1</v>
      </c>
      <c r="L60">
        <f t="shared" ref="L60" si="130">L58+L59</f>
        <v>1</v>
      </c>
      <c r="M60">
        <f t="shared" ref="M60" si="131">M58+M59</f>
        <v>1</v>
      </c>
      <c r="N60">
        <f t="shared" ref="N60" si="132">N58+N59</f>
        <v>1</v>
      </c>
      <c r="O60">
        <f t="shared" ref="O60" si="133">O58+O59</f>
        <v>1</v>
      </c>
      <c r="P60">
        <f t="shared" ref="P60" si="134">P58+P59</f>
        <v>1</v>
      </c>
      <c r="Q60">
        <f t="shared" ref="Q60" si="135">Q58+Q59</f>
        <v>1</v>
      </c>
      <c r="R60">
        <f t="shared" si="128"/>
        <v>1</v>
      </c>
      <c r="S60">
        <f t="shared" si="128"/>
        <v>0.99999999999999989</v>
      </c>
      <c r="T60">
        <f t="shared" si="128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FBE9-7516-DC43-B241-ACC54C297F78}">
  <dimension ref="A1:U60"/>
  <sheetViews>
    <sheetView showGridLines="0" tabSelected="1" topLeftCell="A25" workbookViewId="0">
      <selection activeCell="B47" sqref="B47"/>
    </sheetView>
  </sheetViews>
  <sheetFormatPr baseColWidth="10" defaultRowHeight="16" x14ac:dyDescent="0.2"/>
  <cols>
    <col min="2" max="2" width="67.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4" x14ac:dyDescent="0.2">
      <c r="A17" t="s">
        <v>15</v>
      </c>
    </row>
    <row r="18" spans="1:4" x14ac:dyDescent="0.2">
      <c r="A18" t="s">
        <v>16</v>
      </c>
    </row>
    <row r="19" spans="1:4" x14ac:dyDescent="0.2">
      <c r="A19" t="s">
        <v>6</v>
      </c>
    </row>
    <row r="20" spans="1:4" x14ac:dyDescent="0.2">
      <c r="A20" t="s">
        <v>17</v>
      </c>
    </row>
    <row r="21" spans="1:4" x14ac:dyDescent="0.2">
      <c r="A21" t="s">
        <v>18</v>
      </c>
    </row>
    <row r="22" spans="1:4" x14ac:dyDescent="0.2">
      <c r="A22" t="s">
        <v>19</v>
      </c>
    </row>
    <row r="23" spans="1:4" x14ac:dyDescent="0.2">
      <c r="A23" t="s">
        <v>20</v>
      </c>
    </row>
    <row r="24" spans="1:4" x14ac:dyDescent="0.2">
      <c r="A24" t="s">
        <v>21</v>
      </c>
    </row>
    <row r="27" spans="1:4" x14ac:dyDescent="0.2">
      <c r="B27" t="s">
        <v>23</v>
      </c>
      <c r="C27">
        <f>D27*10^18</f>
        <v>1E+19</v>
      </c>
      <c r="D27">
        <v>10</v>
      </c>
    </row>
    <row r="28" spans="1:4" x14ac:dyDescent="0.2">
      <c r="B28" t="s">
        <v>24</v>
      </c>
      <c r="C28">
        <f>D28*10^18</f>
        <v>2E+20</v>
      </c>
      <c r="D28">
        <v>200</v>
      </c>
    </row>
    <row r="29" spans="1:4" x14ac:dyDescent="0.2">
      <c r="B29" t="s">
        <v>47</v>
      </c>
      <c r="D29">
        <f>D27*D28</f>
        <v>2000</v>
      </c>
    </row>
    <row r="30" spans="1:4" x14ac:dyDescent="0.2">
      <c r="B30" t="s">
        <v>39</v>
      </c>
      <c r="C30">
        <v>18</v>
      </c>
    </row>
    <row r="31" spans="1:4" x14ac:dyDescent="0.2">
      <c r="B31" t="s">
        <v>48</v>
      </c>
      <c r="C31">
        <f>RATEDECIMALS</f>
        <v>18</v>
      </c>
    </row>
    <row r="33" spans="1:21" x14ac:dyDescent="0.2">
      <c r="B33" s="2"/>
      <c r="C33">
        <v>0.1</v>
      </c>
      <c r="D33">
        <v>50</v>
      </c>
      <c r="E33">
        <f>50+D33</f>
        <v>100</v>
      </c>
      <c r="F33">
        <f t="shared" ref="F33:T33" si="0">50+E33</f>
        <v>150</v>
      </c>
      <c r="G33" s="8">
        <f t="shared" si="0"/>
        <v>200</v>
      </c>
      <c r="H33">
        <f t="shared" si="0"/>
        <v>250</v>
      </c>
      <c r="I33">
        <f t="shared" si="0"/>
        <v>300</v>
      </c>
      <c r="J33">
        <f>100+I33</f>
        <v>400</v>
      </c>
      <c r="K33">
        <f t="shared" ref="K33:T33" si="1">100+J33</f>
        <v>500</v>
      </c>
      <c r="L33">
        <v>1000</v>
      </c>
      <c r="M33">
        <v>2500</v>
      </c>
      <c r="N33">
        <v>5000</v>
      </c>
      <c r="O33">
        <v>7500</v>
      </c>
      <c r="P33">
        <v>10000</v>
      </c>
      <c r="Q33">
        <v>20000</v>
      </c>
      <c r="R33">
        <v>30000</v>
      </c>
      <c r="S33">
        <v>40000</v>
      </c>
      <c r="T33">
        <v>50000</v>
      </c>
    </row>
    <row r="34" spans="1:21" x14ac:dyDescent="0.2">
      <c r="B34" s="3" t="s">
        <v>22</v>
      </c>
      <c r="C34" s="6">
        <f>C33*10^18</f>
        <v>1E+17</v>
      </c>
      <c r="D34" s="6">
        <f>D33*10^18</f>
        <v>5E+19</v>
      </c>
      <c r="E34" s="6">
        <f t="shared" ref="E34:T34" si="2">E33*10^18</f>
        <v>1E+20</v>
      </c>
      <c r="F34" s="6">
        <f t="shared" si="2"/>
        <v>1.5E+20</v>
      </c>
      <c r="G34" s="9">
        <f t="shared" si="2"/>
        <v>2E+20</v>
      </c>
      <c r="H34" s="6">
        <f t="shared" si="2"/>
        <v>2.5E+20</v>
      </c>
      <c r="I34" s="6">
        <f t="shared" si="2"/>
        <v>3E+20</v>
      </c>
      <c r="J34" s="6">
        <f t="shared" si="2"/>
        <v>4E+20</v>
      </c>
      <c r="K34" s="6">
        <f t="shared" si="2"/>
        <v>5E+20</v>
      </c>
      <c r="L34" s="6">
        <f t="shared" si="2"/>
        <v>1E+21</v>
      </c>
      <c r="M34" s="6">
        <f t="shared" si="2"/>
        <v>2.5E+21</v>
      </c>
      <c r="N34" s="6">
        <f t="shared" si="2"/>
        <v>5E+21</v>
      </c>
      <c r="O34" s="6">
        <f t="shared" si="2"/>
        <v>7.5E+21</v>
      </c>
      <c r="P34" s="6">
        <f t="shared" si="2"/>
        <v>1E+22</v>
      </c>
      <c r="Q34" s="6">
        <f t="shared" si="2"/>
        <v>2E+22</v>
      </c>
      <c r="R34" s="6">
        <f t="shared" si="2"/>
        <v>3E+22</v>
      </c>
      <c r="S34" s="6">
        <f t="shared" si="2"/>
        <v>4E+22</v>
      </c>
      <c r="T34" s="6">
        <f t="shared" si="2"/>
        <v>4.9999999999999996E+22</v>
      </c>
    </row>
    <row r="35" spans="1:21" x14ac:dyDescent="0.2">
      <c r="A35" t="s">
        <v>59</v>
      </c>
      <c r="B35" s="14" t="s">
        <v>25</v>
      </c>
      <c r="C35">
        <f>C36/10^18</f>
        <v>199.9</v>
      </c>
      <c r="D35">
        <f>D36/10^18</f>
        <v>150</v>
      </c>
      <c r="E35">
        <f>E36/10^18</f>
        <v>100</v>
      </c>
      <c r="F35">
        <f>F36/10^18</f>
        <v>50</v>
      </c>
      <c r="G35" s="8">
        <f>G36/10^18</f>
        <v>0</v>
      </c>
      <c r="H35">
        <f>H36/10^18</f>
        <v>0</v>
      </c>
      <c r="I35">
        <f>I36/10^18</f>
        <v>0</v>
      </c>
      <c r="J35">
        <f>J36/10^18</f>
        <v>0</v>
      </c>
      <c r="K35">
        <f t="shared" ref="K35:Q35" si="3">K36/10^18</f>
        <v>0</v>
      </c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  <c r="R35">
        <f>R36/10^18</f>
        <v>0</v>
      </c>
      <c r="S35">
        <f>S36/10^18</f>
        <v>0</v>
      </c>
      <c r="T35">
        <f>T36/10^18</f>
        <v>0</v>
      </c>
      <c r="U35" t="s">
        <v>38</v>
      </c>
    </row>
    <row r="36" spans="1:21" x14ac:dyDescent="0.2">
      <c r="B36" s="7" t="s">
        <v>46</v>
      </c>
      <c r="C36" s="4">
        <f>MAX(0,STRIKE-C34)</f>
        <v>1.999E+20</v>
      </c>
      <c r="D36" s="4">
        <f>MAX(0,STRIKE-D34)</f>
        <v>1.5E+20</v>
      </c>
      <c r="E36" s="4">
        <f>MAX(0,STRIKE-E34)</f>
        <v>1E+20</v>
      </c>
      <c r="F36" s="4">
        <f>MAX(0,STRIKE-F34)</f>
        <v>5E+19</v>
      </c>
      <c r="G36" s="10">
        <f>MAX(0,STRIKE-G34)</f>
        <v>0</v>
      </c>
      <c r="H36" s="4">
        <f>MAX(0,STRIKE-H34)</f>
        <v>0</v>
      </c>
      <c r="I36" s="4">
        <f>MAX(0,STRIKE-I34)</f>
        <v>0</v>
      </c>
      <c r="J36" s="4">
        <f>MAX(0,STRIKE-J34)</f>
        <v>0</v>
      </c>
      <c r="K36" s="4">
        <f>MAX(0,STRIKE-K34)</f>
        <v>0</v>
      </c>
      <c r="L36" s="4">
        <f>MAX(0,STRIKE-L34)</f>
        <v>0</v>
      </c>
      <c r="M36" s="4">
        <f>MAX(0,STRIKE-M34)</f>
        <v>0</v>
      </c>
      <c r="N36" s="4">
        <f>MAX(0,STRIKE-N34)</f>
        <v>0</v>
      </c>
      <c r="O36" s="4">
        <f>MAX(0,STRIKE-O34)</f>
        <v>0</v>
      </c>
      <c r="P36" s="4">
        <f>MAX(0,STRIKE-P34)</f>
        <v>0</v>
      </c>
      <c r="Q36" s="4">
        <f>MAX(0,STRIKE-Q34)</f>
        <v>0</v>
      </c>
      <c r="R36" s="4">
        <f>MAX(0,STRIKE-R34)</f>
        <v>0</v>
      </c>
      <c r="S36" s="4">
        <f>MAX(0,STRIKE-S34)</f>
        <v>0</v>
      </c>
      <c r="T36" s="4">
        <f>MAX(0,STRIKE-T34)</f>
        <v>0</v>
      </c>
    </row>
    <row r="37" spans="1:21" x14ac:dyDescent="0.2">
      <c r="B37" s="14" t="s">
        <v>26</v>
      </c>
      <c r="C37">
        <f>C38/10^18</f>
        <v>1999</v>
      </c>
      <c r="D37">
        <f t="shared" ref="D37:T37" si="4">D38/10^18</f>
        <v>1500</v>
      </c>
      <c r="E37">
        <f t="shared" si="4"/>
        <v>1000</v>
      </c>
      <c r="F37">
        <f t="shared" si="4"/>
        <v>500</v>
      </c>
      <c r="G37" s="8">
        <f t="shared" si="4"/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 t="s">
        <v>38</v>
      </c>
    </row>
    <row r="38" spans="1:21" x14ac:dyDescent="0.2">
      <c r="B38" s="7" t="s">
        <v>63</v>
      </c>
      <c r="C38" s="5">
        <f>C36*(BASETOKENS/10^BASEDECIMALS)</f>
        <v>1.999E+21</v>
      </c>
      <c r="D38" s="5">
        <f>D36*(BASETOKENS/10^BASEDECIMALS)</f>
        <v>1.5E+21</v>
      </c>
      <c r="E38" s="5">
        <f>E36*(BASETOKENS/10^BASEDECIMALS)</f>
        <v>1E+21</v>
      </c>
      <c r="F38" s="5">
        <f>F36*(BASETOKENS/10^BASEDECIMALS)</f>
        <v>5E+20</v>
      </c>
      <c r="G38" s="11">
        <f>G36*(BASETOKENS/10^BASEDECIMALS)</f>
        <v>0</v>
      </c>
      <c r="H38" s="5">
        <f>H36*(BASETOKENS/10^BASEDECIMALS)</f>
        <v>0</v>
      </c>
      <c r="I38" s="5">
        <f>I36*(BASETOKENS/10^BASEDECIMALS)</f>
        <v>0</v>
      </c>
      <c r="J38" s="5">
        <f>J36*(BASETOKENS/10^BASEDECIMALS)</f>
        <v>0</v>
      </c>
      <c r="K38" s="5">
        <f>K36*(BASETOKENS/10^BASEDECIMALS)</f>
        <v>0</v>
      </c>
      <c r="L38" s="5">
        <f>L36*(BASETOKENS/10^BASEDECIMALS)</f>
        <v>0</v>
      </c>
      <c r="M38" s="5">
        <f>M36*(BASETOKENS/10^BASEDECIMALS)</f>
        <v>0</v>
      </c>
      <c r="N38" s="5">
        <f>N36*(BASETOKENS/10^BASEDECIMALS)</f>
        <v>0</v>
      </c>
      <c r="O38" s="5">
        <f>O36*(BASETOKENS/10^BASEDECIMALS)</f>
        <v>0</v>
      </c>
      <c r="P38" s="5">
        <f>P36*(BASETOKENS/10^BASEDECIMALS)</f>
        <v>0</v>
      </c>
      <c r="Q38" s="5">
        <f>Q36*(BASETOKENS/10^BASEDECIMALS)</f>
        <v>0</v>
      </c>
      <c r="R38" s="5">
        <f>R36*(BASETOKENS/10^BASEDECIMALS)</f>
        <v>0</v>
      </c>
      <c r="S38" s="5">
        <f>S36*(BASETOKENS/10^BASEDECIMALS)</f>
        <v>0</v>
      </c>
      <c r="T38" s="5">
        <f>T36*(BASETOKENS/10^BASEDECIMALS)</f>
        <v>0</v>
      </c>
    </row>
    <row r="39" spans="1:21" x14ac:dyDescent="0.2">
      <c r="B39" s="16" t="s">
        <v>27</v>
      </c>
      <c r="C39">
        <f>C40/10^18</f>
        <v>1999</v>
      </c>
      <c r="D39">
        <f t="shared" ref="D39:T39" si="5">D40/10^18</f>
        <v>3</v>
      </c>
      <c r="E39">
        <f t="shared" si="5"/>
        <v>1</v>
      </c>
      <c r="F39">
        <f t="shared" si="5"/>
        <v>0.33333333333333331</v>
      </c>
      <c r="G39" s="8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5"/>
        <v>0</v>
      </c>
      <c r="P39">
        <f t="shared" si="5"/>
        <v>0</v>
      </c>
      <c r="Q39">
        <f t="shared" si="5"/>
        <v>0</v>
      </c>
      <c r="R39">
        <f t="shared" si="5"/>
        <v>0</v>
      </c>
      <c r="S39">
        <f t="shared" si="5"/>
        <v>0</v>
      </c>
      <c r="T39">
        <f t="shared" si="5"/>
        <v>0</v>
      </c>
      <c r="U39" t="s">
        <v>37</v>
      </c>
    </row>
    <row r="40" spans="1:21" x14ac:dyDescent="0.2">
      <c r="B40" s="7" t="s">
        <v>52</v>
      </c>
      <c r="C40" s="5">
        <f>C36/(C$34/10^RATEDECIMALS)</f>
        <v>1.999E+21</v>
      </c>
      <c r="D40" s="5">
        <f>D36/(D$34/10^RATEDECIMALS)</f>
        <v>3E+18</v>
      </c>
      <c r="E40" s="5">
        <f>E36/(E$34/10^RATEDECIMALS)</f>
        <v>1E+18</v>
      </c>
      <c r="F40" s="5">
        <f>F36/(F$34/10^RATEDECIMALS)</f>
        <v>3.3333333333333331E+17</v>
      </c>
      <c r="G40" s="11">
        <f>G36/(G$34/10^RATEDECIMALS)</f>
        <v>0</v>
      </c>
      <c r="H40" s="5">
        <f>H36/(H$34/10^RATEDECIMALS)</f>
        <v>0</v>
      </c>
      <c r="I40" s="5">
        <f>I36/(I$34/10^RATEDECIMALS)</f>
        <v>0</v>
      </c>
      <c r="J40" s="5">
        <f>J36/(J$34/10^RATEDECIMALS)</f>
        <v>0</v>
      </c>
      <c r="K40" s="5">
        <f>K36/(K$34/10^RATEDECIMALS)</f>
        <v>0</v>
      </c>
      <c r="L40" s="5">
        <f>L36/(L$34/10^RATEDECIMALS)</f>
        <v>0</v>
      </c>
      <c r="M40" s="5">
        <f>M36/(M$34/10^RATEDECIMALS)</f>
        <v>0</v>
      </c>
      <c r="N40" s="5">
        <f>N36/(N$34/10^RATEDECIMALS)</f>
        <v>0</v>
      </c>
      <c r="O40" s="5">
        <f>O36/(O$34/10^RATEDECIMALS)</f>
        <v>0</v>
      </c>
      <c r="P40" s="5">
        <f>P36/(P$34/10^RATEDECIMALS)</f>
        <v>0</v>
      </c>
      <c r="Q40" s="5">
        <f>Q36/(Q$34/10^RATEDECIMALS)</f>
        <v>0</v>
      </c>
      <c r="R40" s="5">
        <f>R36/(R$34/10^RATEDECIMALS)</f>
        <v>0</v>
      </c>
      <c r="S40" s="5">
        <f>S36/(S$34/10^RATEDECIMALS)</f>
        <v>0</v>
      </c>
      <c r="T40" s="5">
        <f>T36/(T$34/10^RATEDECIMALS)</f>
        <v>0</v>
      </c>
    </row>
    <row r="41" spans="1:21" x14ac:dyDescent="0.2">
      <c r="B41" s="16" t="s">
        <v>28</v>
      </c>
      <c r="C41">
        <f>C42/10^18</f>
        <v>19990</v>
      </c>
      <c r="D41">
        <f t="shared" ref="D41:T41" si="6">D42/10^18</f>
        <v>30</v>
      </c>
      <c r="E41">
        <f t="shared" si="6"/>
        <v>10</v>
      </c>
      <c r="F41">
        <f t="shared" si="6"/>
        <v>3.333333333333333</v>
      </c>
      <c r="G41" s="8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0</v>
      </c>
      <c r="T41">
        <f t="shared" si="6"/>
        <v>0</v>
      </c>
      <c r="U41" t="s">
        <v>37</v>
      </c>
    </row>
    <row r="42" spans="1:21" x14ac:dyDescent="0.2">
      <c r="B42" s="12" t="s">
        <v>64</v>
      </c>
      <c r="C42" s="6">
        <f>C40*(BASETOKENS/10^BASEDECIMALS)</f>
        <v>1.9989999999999998E+22</v>
      </c>
      <c r="D42" s="6">
        <f>D40*(BASETOKENS/10^BASEDECIMALS)</f>
        <v>3E+19</v>
      </c>
      <c r="E42" s="6">
        <f>E40*(BASETOKENS/10^BASEDECIMALS)</f>
        <v>1E+19</v>
      </c>
      <c r="F42" s="6">
        <f>F40*(BASETOKENS/10^BASEDECIMALS)</f>
        <v>3.333333333333333E+18</v>
      </c>
      <c r="G42" s="9">
        <f>G40*(BASETOKENS/10^BASEDECIMALS)</f>
        <v>0</v>
      </c>
      <c r="H42" s="6">
        <f>H40*(BASETOKENS/10^BASEDECIMALS)</f>
        <v>0</v>
      </c>
      <c r="I42" s="6">
        <f>I40*(BASETOKENS/10^BASEDECIMALS)</f>
        <v>0</v>
      </c>
      <c r="J42" s="6">
        <f>J40*(BASETOKENS/10^BASEDECIMALS)</f>
        <v>0</v>
      </c>
      <c r="K42" s="6">
        <f>K40*(BASETOKENS/10^BASEDECIMALS)</f>
        <v>0</v>
      </c>
      <c r="L42" s="6">
        <f>L40*(BASETOKENS/10^BASEDECIMALS)</f>
        <v>0</v>
      </c>
      <c r="M42" s="6">
        <f>M40*(BASETOKENS/10^BASEDECIMALS)</f>
        <v>0</v>
      </c>
      <c r="N42" s="6">
        <f>N40*(BASETOKENS/10^BASEDECIMALS)</f>
        <v>0</v>
      </c>
      <c r="O42" s="6">
        <f>O40*(BASETOKENS/10^BASEDECIMALS)</f>
        <v>0</v>
      </c>
      <c r="P42" s="6">
        <f>P40*(BASETOKENS/10^BASEDECIMALS)</f>
        <v>0</v>
      </c>
      <c r="Q42" s="6">
        <f>Q40*(BASETOKENS/10^BASEDECIMALS)</f>
        <v>0</v>
      </c>
      <c r="R42" s="6">
        <f>R40*(BASETOKENS/10^BASEDECIMALS)</f>
        <v>0</v>
      </c>
      <c r="S42" s="6">
        <f>S40*(BASETOKENS/10^BASEDECIMALS)</f>
        <v>0</v>
      </c>
      <c r="T42" s="6">
        <f>T40*(BASETOKENS/10^BASEDECIMALS)</f>
        <v>0</v>
      </c>
    </row>
    <row r="43" spans="1:21" x14ac:dyDescent="0.2">
      <c r="A43" t="s">
        <v>35</v>
      </c>
      <c r="B43" s="14" t="s">
        <v>29</v>
      </c>
      <c r="C43">
        <f>C44/10^18</f>
        <v>0.1</v>
      </c>
      <c r="D43">
        <f t="shared" ref="D43:T43" si="7">D44/10^18</f>
        <v>50</v>
      </c>
      <c r="E43">
        <f t="shared" si="7"/>
        <v>100</v>
      </c>
      <c r="F43">
        <f t="shared" si="7"/>
        <v>150</v>
      </c>
      <c r="G43" s="8">
        <f t="shared" si="7"/>
        <v>200</v>
      </c>
      <c r="H43">
        <f t="shared" si="7"/>
        <v>200</v>
      </c>
      <c r="I43">
        <f t="shared" si="7"/>
        <v>200</v>
      </c>
      <c r="J43">
        <f t="shared" si="7"/>
        <v>200</v>
      </c>
      <c r="K43">
        <f t="shared" si="7"/>
        <v>200</v>
      </c>
      <c r="L43">
        <f t="shared" si="7"/>
        <v>200</v>
      </c>
      <c r="M43">
        <f t="shared" si="7"/>
        <v>200</v>
      </c>
      <c r="N43">
        <f t="shared" si="7"/>
        <v>200</v>
      </c>
      <c r="O43">
        <f t="shared" si="7"/>
        <v>200</v>
      </c>
      <c r="P43">
        <f t="shared" si="7"/>
        <v>200</v>
      </c>
      <c r="Q43">
        <f t="shared" si="7"/>
        <v>200</v>
      </c>
      <c r="R43">
        <f t="shared" si="7"/>
        <v>200</v>
      </c>
      <c r="S43">
        <f t="shared" si="7"/>
        <v>200</v>
      </c>
      <c r="T43">
        <f t="shared" si="7"/>
        <v>200</v>
      </c>
      <c r="U43" t="s">
        <v>38</v>
      </c>
    </row>
    <row r="44" spans="1:21" x14ac:dyDescent="0.2">
      <c r="B44" s="7" t="s">
        <v>55</v>
      </c>
      <c r="C44" s="4">
        <f>STRIKE-C36</f>
        <v>1E+17</v>
      </c>
      <c r="D44" s="4">
        <f>STRIKE-D36</f>
        <v>5E+19</v>
      </c>
      <c r="E44" s="4">
        <f>STRIKE-E36</f>
        <v>1E+20</v>
      </c>
      <c r="F44" s="4">
        <f>STRIKE-F36</f>
        <v>1.5E+20</v>
      </c>
      <c r="G44" s="10">
        <f>STRIKE-G36</f>
        <v>2E+20</v>
      </c>
      <c r="H44" s="4">
        <f>STRIKE-H36</f>
        <v>2E+20</v>
      </c>
      <c r="I44" s="4">
        <f>STRIKE-I36</f>
        <v>2E+20</v>
      </c>
      <c r="J44" s="4">
        <f>STRIKE-J36</f>
        <v>2E+20</v>
      </c>
      <c r="K44" s="4">
        <f>STRIKE-K36</f>
        <v>2E+20</v>
      </c>
      <c r="L44" s="4">
        <f>STRIKE-L36</f>
        <v>2E+20</v>
      </c>
      <c r="M44" s="4">
        <f>STRIKE-M36</f>
        <v>2E+20</v>
      </c>
      <c r="N44" s="4">
        <f>STRIKE-N36</f>
        <v>2E+20</v>
      </c>
      <c r="O44" s="4">
        <f>STRIKE-O36</f>
        <v>2E+20</v>
      </c>
      <c r="P44" s="4">
        <f>STRIKE-P36</f>
        <v>2E+20</v>
      </c>
      <c r="Q44" s="4">
        <f>STRIKE-Q36</f>
        <v>2E+20</v>
      </c>
      <c r="R44" s="4">
        <f>STRIKE-R36</f>
        <v>2E+20</v>
      </c>
      <c r="S44" s="4">
        <f>STRIKE-S36</f>
        <v>2E+20</v>
      </c>
      <c r="T44" s="4">
        <f>STRIKE-T36</f>
        <v>2E+20</v>
      </c>
    </row>
    <row r="45" spans="1:21" x14ac:dyDescent="0.2">
      <c r="B45" s="14" t="s">
        <v>31</v>
      </c>
      <c r="C45">
        <f>C46/10^18</f>
        <v>1</v>
      </c>
      <c r="D45">
        <f t="shared" ref="D45:T45" si="8">D46/10^18</f>
        <v>500</v>
      </c>
      <c r="E45">
        <f t="shared" si="8"/>
        <v>1000</v>
      </c>
      <c r="F45">
        <f t="shared" si="8"/>
        <v>1500</v>
      </c>
      <c r="G45" s="8">
        <f t="shared" si="8"/>
        <v>2000</v>
      </c>
      <c r="H45">
        <f t="shared" si="8"/>
        <v>2000</v>
      </c>
      <c r="I45">
        <f t="shared" si="8"/>
        <v>2000</v>
      </c>
      <c r="J45">
        <f t="shared" si="8"/>
        <v>2000</v>
      </c>
      <c r="K45">
        <f t="shared" si="8"/>
        <v>2000</v>
      </c>
      <c r="L45">
        <f t="shared" si="8"/>
        <v>2000</v>
      </c>
      <c r="M45">
        <f t="shared" si="8"/>
        <v>2000</v>
      </c>
      <c r="N45">
        <f t="shared" si="8"/>
        <v>2000</v>
      </c>
      <c r="O45">
        <f t="shared" si="8"/>
        <v>2000</v>
      </c>
      <c r="P45">
        <f t="shared" si="8"/>
        <v>2000</v>
      </c>
      <c r="Q45">
        <f t="shared" si="8"/>
        <v>2000</v>
      </c>
      <c r="R45">
        <f t="shared" si="8"/>
        <v>2000</v>
      </c>
      <c r="S45">
        <f t="shared" si="8"/>
        <v>2000</v>
      </c>
      <c r="T45">
        <f t="shared" si="8"/>
        <v>2000</v>
      </c>
      <c r="U45" t="s">
        <v>38</v>
      </c>
    </row>
    <row r="46" spans="1:21" x14ac:dyDescent="0.2">
      <c r="B46" s="7" t="s">
        <v>65</v>
      </c>
      <c r="C46" s="5">
        <f>C44*(BASETOKENS/10^BASEDECIMALS)</f>
        <v>1E+18</v>
      </c>
      <c r="D46" s="5">
        <f>D44*(BASETOKENS/10^BASEDECIMALS)</f>
        <v>5E+20</v>
      </c>
      <c r="E46" s="5">
        <f>E44*(BASETOKENS/10^BASEDECIMALS)</f>
        <v>1E+21</v>
      </c>
      <c r="F46" s="5">
        <f>F44*(BASETOKENS/10^BASEDECIMALS)</f>
        <v>1.5E+21</v>
      </c>
      <c r="G46" s="11">
        <f>G44*(BASETOKENS/10^BASEDECIMALS)</f>
        <v>2E+21</v>
      </c>
      <c r="H46" s="5">
        <f>H44*(BASETOKENS/10^BASEDECIMALS)</f>
        <v>2E+21</v>
      </c>
      <c r="I46" s="5">
        <f>I44*(BASETOKENS/10^BASEDECIMALS)</f>
        <v>2E+21</v>
      </c>
      <c r="J46" s="5">
        <f>J44*(BASETOKENS/10^BASEDECIMALS)</f>
        <v>2E+21</v>
      </c>
      <c r="K46" s="5">
        <f>K44*(BASETOKENS/10^BASEDECIMALS)</f>
        <v>2E+21</v>
      </c>
      <c r="L46" s="5">
        <f>L44*(BASETOKENS/10^BASEDECIMALS)</f>
        <v>2E+21</v>
      </c>
      <c r="M46" s="5">
        <f>M44*(BASETOKENS/10^BASEDECIMALS)</f>
        <v>2E+21</v>
      </c>
      <c r="N46" s="5">
        <f>N44*(BASETOKENS/10^BASEDECIMALS)</f>
        <v>2E+21</v>
      </c>
      <c r="O46" s="5">
        <f>O44*(BASETOKENS/10^BASEDECIMALS)</f>
        <v>2E+21</v>
      </c>
      <c r="P46" s="5">
        <f>P44*(BASETOKENS/10^BASEDECIMALS)</f>
        <v>2E+21</v>
      </c>
      <c r="Q46" s="5">
        <f>Q44*(BASETOKENS/10^BASEDECIMALS)</f>
        <v>2E+21</v>
      </c>
      <c r="R46" s="5">
        <f>R44*(BASETOKENS/10^BASEDECIMALS)</f>
        <v>2E+21</v>
      </c>
      <c r="S46" s="5">
        <f>S44*(BASETOKENS/10^BASEDECIMALS)</f>
        <v>2E+21</v>
      </c>
      <c r="T46" s="5">
        <f>T44*(BASETOKENS/10^BASEDECIMALS)</f>
        <v>2E+21</v>
      </c>
    </row>
    <row r="47" spans="1:21" x14ac:dyDescent="0.2">
      <c r="B47" s="16" t="s">
        <v>33</v>
      </c>
      <c r="C47">
        <f>C48/10^18</f>
        <v>1</v>
      </c>
      <c r="D47">
        <f t="shared" ref="D47:T47" si="9">D48/10^18</f>
        <v>1</v>
      </c>
      <c r="E47">
        <f t="shared" si="9"/>
        <v>1</v>
      </c>
      <c r="F47">
        <f t="shared" si="9"/>
        <v>1</v>
      </c>
      <c r="G47" s="8">
        <f t="shared" si="9"/>
        <v>1</v>
      </c>
      <c r="H47">
        <f t="shared" si="9"/>
        <v>0.8</v>
      </c>
      <c r="I47">
        <f t="shared" si="9"/>
        <v>0.66666666666666663</v>
      </c>
      <c r="J47">
        <f t="shared" si="9"/>
        <v>0.5</v>
      </c>
      <c r="K47">
        <f t="shared" si="9"/>
        <v>0.4</v>
      </c>
      <c r="L47">
        <f t="shared" si="9"/>
        <v>0.2</v>
      </c>
      <c r="M47">
        <f t="shared" si="9"/>
        <v>0.08</v>
      </c>
      <c r="N47">
        <f t="shared" si="9"/>
        <v>0.04</v>
      </c>
      <c r="O47">
        <f t="shared" si="9"/>
        <v>2.6666666666666668E-2</v>
      </c>
      <c r="P47">
        <f t="shared" si="9"/>
        <v>0.02</v>
      </c>
      <c r="Q47">
        <f t="shared" si="9"/>
        <v>0.01</v>
      </c>
      <c r="R47">
        <f t="shared" si="9"/>
        <v>6.6666666666666671E-3</v>
      </c>
      <c r="S47">
        <f t="shared" si="9"/>
        <v>5.0000000000000001E-3</v>
      </c>
      <c r="T47">
        <f t="shared" si="9"/>
        <v>4.0000000000000001E-3</v>
      </c>
      <c r="U47" t="s">
        <v>37</v>
      </c>
    </row>
    <row r="48" spans="1:21" x14ac:dyDescent="0.2">
      <c r="B48" s="7" t="s">
        <v>56</v>
      </c>
      <c r="C48" s="5">
        <f>C44/(C$34/10^RATEDECIMALS)</f>
        <v>1E+18</v>
      </c>
      <c r="D48" s="5">
        <f>D44/(D$34/10^RATEDECIMALS)</f>
        <v>1E+18</v>
      </c>
      <c r="E48" s="5">
        <f>E44/(E$34/10^RATEDECIMALS)</f>
        <v>1E+18</v>
      </c>
      <c r="F48" s="5">
        <f>F44/(F$34/10^RATEDECIMALS)</f>
        <v>1E+18</v>
      </c>
      <c r="G48" s="11">
        <f>G44/(G$34/10^RATEDECIMALS)</f>
        <v>1E+18</v>
      </c>
      <c r="H48" s="5">
        <f>H44/(H$34/10^RATEDECIMALS)</f>
        <v>8E+17</v>
      </c>
      <c r="I48" s="5">
        <f>I44/(I$34/10^RATEDECIMALS)</f>
        <v>6.6666666666666662E+17</v>
      </c>
      <c r="J48" s="5">
        <f>J44/(J$34/10^RATEDECIMALS)</f>
        <v>5E+17</v>
      </c>
      <c r="K48" s="5">
        <f>K44/(K$34/10^RATEDECIMALS)</f>
        <v>4E+17</v>
      </c>
      <c r="L48" s="5">
        <f>L44/(L$34/10^RATEDECIMALS)</f>
        <v>2E+17</v>
      </c>
      <c r="M48" s="5">
        <f>M44/(M$34/10^RATEDECIMALS)</f>
        <v>8E+16</v>
      </c>
      <c r="N48" s="5">
        <f>N44/(N$34/10^RATEDECIMALS)</f>
        <v>4E+16</v>
      </c>
      <c r="O48" s="5">
        <f>O44/(O$34/10^RATEDECIMALS)</f>
        <v>2.6666666666666668E+16</v>
      </c>
      <c r="P48" s="5">
        <f>P44/(P$34/10^RATEDECIMALS)</f>
        <v>2E+16</v>
      </c>
      <c r="Q48" s="5">
        <f>Q44/(Q$34/10^RATEDECIMALS)</f>
        <v>1E+16</v>
      </c>
      <c r="R48" s="5">
        <f>R44/(R$34/10^RATEDECIMALS)</f>
        <v>6666666666666667</v>
      </c>
      <c r="S48" s="5">
        <f>S44/(S$34/10^RATEDECIMALS)</f>
        <v>5000000000000000</v>
      </c>
      <c r="T48" s="5">
        <f>T44/(T$34/10^RATEDECIMALS)</f>
        <v>4000000000000000.5</v>
      </c>
    </row>
    <row r="49" spans="1:21" x14ac:dyDescent="0.2">
      <c r="B49" s="16" t="s">
        <v>34</v>
      </c>
      <c r="C49">
        <f>C50/10^18</f>
        <v>10</v>
      </c>
      <c r="D49">
        <f t="shared" ref="D49:T49" si="10">D50/10^18</f>
        <v>10</v>
      </c>
      <c r="E49">
        <f t="shared" si="10"/>
        <v>10</v>
      </c>
      <c r="F49">
        <f t="shared" si="10"/>
        <v>10</v>
      </c>
      <c r="G49" s="8">
        <f t="shared" si="10"/>
        <v>10</v>
      </c>
      <c r="H49">
        <f t="shared" si="10"/>
        <v>8</v>
      </c>
      <c r="I49">
        <f t="shared" si="10"/>
        <v>6.6666666666666661</v>
      </c>
      <c r="J49">
        <f t="shared" si="10"/>
        <v>5</v>
      </c>
      <c r="K49">
        <f t="shared" si="10"/>
        <v>4</v>
      </c>
      <c r="L49">
        <f t="shared" si="10"/>
        <v>2</v>
      </c>
      <c r="M49">
        <f t="shared" si="10"/>
        <v>0.8</v>
      </c>
      <c r="N49">
        <f t="shared" si="10"/>
        <v>0.4</v>
      </c>
      <c r="O49">
        <f t="shared" si="10"/>
        <v>0.26666666666666666</v>
      </c>
      <c r="P49">
        <f t="shared" si="10"/>
        <v>0.2</v>
      </c>
      <c r="Q49">
        <f t="shared" si="10"/>
        <v>0.1</v>
      </c>
      <c r="R49">
        <f t="shared" si="10"/>
        <v>6.6666666666666666E-2</v>
      </c>
      <c r="S49">
        <f t="shared" si="10"/>
        <v>0.05</v>
      </c>
      <c r="T49">
        <f t="shared" si="10"/>
        <v>4.0000000000000008E-2</v>
      </c>
      <c r="U49" t="s">
        <v>37</v>
      </c>
    </row>
    <row r="50" spans="1:21" x14ac:dyDescent="0.2">
      <c r="B50" s="12" t="s">
        <v>53</v>
      </c>
      <c r="C50" s="6">
        <f>C48*(BASETOKENS/10^BASEDECIMALS)</f>
        <v>1E+19</v>
      </c>
      <c r="D50" s="6">
        <f>D48*(BASETOKENS/10^BASEDECIMALS)</f>
        <v>1E+19</v>
      </c>
      <c r="E50" s="6">
        <f>E48*(BASETOKENS/10^BASEDECIMALS)</f>
        <v>1E+19</v>
      </c>
      <c r="F50" s="6">
        <f>F48*(BASETOKENS/10^BASEDECIMALS)</f>
        <v>1E+19</v>
      </c>
      <c r="G50" s="9">
        <f>G48*(BASETOKENS/10^BASEDECIMALS)</f>
        <v>1E+19</v>
      </c>
      <c r="H50" s="6">
        <f>H48*(BASETOKENS/10^BASEDECIMALS)</f>
        <v>8E+18</v>
      </c>
      <c r="I50" s="6">
        <f>I48*(BASETOKENS/10^BASEDECIMALS)</f>
        <v>6.666666666666666E+18</v>
      </c>
      <c r="J50" s="6">
        <f>J48*(BASETOKENS/10^BASEDECIMALS)</f>
        <v>5E+18</v>
      </c>
      <c r="K50" s="6">
        <f>K48*(BASETOKENS/10^BASEDECIMALS)</f>
        <v>4E+18</v>
      </c>
      <c r="L50" s="6">
        <f>L48*(BASETOKENS/10^BASEDECIMALS)</f>
        <v>2E+18</v>
      </c>
      <c r="M50" s="6">
        <f>M48*(BASETOKENS/10^BASEDECIMALS)</f>
        <v>8E+17</v>
      </c>
      <c r="N50" s="6">
        <f>N48*(BASETOKENS/10^BASEDECIMALS)</f>
        <v>4E+17</v>
      </c>
      <c r="O50" s="6">
        <f>O48*(BASETOKENS/10^BASEDECIMALS)</f>
        <v>2.6666666666666669E+17</v>
      </c>
      <c r="P50" s="6">
        <f>P48*(BASETOKENS/10^BASEDECIMALS)</f>
        <v>2E+17</v>
      </c>
      <c r="Q50" s="6">
        <f>Q48*(BASETOKENS/10^BASEDECIMALS)</f>
        <v>1E+17</v>
      </c>
      <c r="R50" s="6">
        <f>R48*(BASETOKENS/10^BASEDECIMALS)</f>
        <v>6.6666666666666672E+16</v>
      </c>
      <c r="S50" s="6">
        <f>S48*(BASETOKENS/10^BASEDECIMALS)</f>
        <v>5E+16</v>
      </c>
      <c r="T50" s="6">
        <f>T48*(BASETOKENS/10^BASEDECIMALS)</f>
        <v>4.0000000000000008E+16</v>
      </c>
    </row>
    <row r="51" spans="1:21" x14ac:dyDescent="0.2">
      <c r="A51" t="s">
        <v>36</v>
      </c>
      <c r="B51" s="14" t="s">
        <v>40</v>
      </c>
      <c r="C51">
        <f t="shared" ref="C51" si="11">C35+C43</f>
        <v>200</v>
      </c>
      <c r="D51">
        <f>D35+D43</f>
        <v>200</v>
      </c>
      <c r="E51">
        <f t="shared" ref="E51:T51" si="12">E35+E43</f>
        <v>200</v>
      </c>
      <c r="F51">
        <f t="shared" si="12"/>
        <v>200</v>
      </c>
      <c r="G51" s="8">
        <f t="shared" si="12"/>
        <v>200</v>
      </c>
      <c r="H51">
        <f t="shared" si="12"/>
        <v>200</v>
      </c>
      <c r="I51">
        <f t="shared" si="12"/>
        <v>200</v>
      </c>
      <c r="J51">
        <f t="shared" si="12"/>
        <v>200</v>
      </c>
      <c r="K51">
        <f t="shared" si="12"/>
        <v>200</v>
      </c>
      <c r="L51">
        <f t="shared" si="12"/>
        <v>200</v>
      </c>
      <c r="M51">
        <f t="shared" si="12"/>
        <v>200</v>
      </c>
      <c r="N51">
        <f t="shared" si="12"/>
        <v>200</v>
      </c>
      <c r="O51">
        <f t="shared" si="12"/>
        <v>200</v>
      </c>
      <c r="P51">
        <f t="shared" si="12"/>
        <v>200</v>
      </c>
      <c r="Q51">
        <f t="shared" si="12"/>
        <v>200</v>
      </c>
      <c r="R51">
        <f t="shared" si="12"/>
        <v>200</v>
      </c>
      <c r="S51">
        <f t="shared" si="12"/>
        <v>200</v>
      </c>
      <c r="T51">
        <f t="shared" si="12"/>
        <v>200</v>
      </c>
      <c r="U51" t="s">
        <v>38</v>
      </c>
    </row>
    <row r="52" spans="1:21" x14ac:dyDescent="0.2">
      <c r="B52" s="14" t="s">
        <v>41</v>
      </c>
      <c r="C52">
        <f>C37+C45</f>
        <v>2000</v>
      </c>
      <c r="D52">
        <f>D37+D45</f>
        <v>2000</v>
      </c>
      <c r="E52">
        <f>E37+E45</f>
        <v>2000</v>
      </c>
      <c r="F52">
        <f>F37+F45</f>
        <v>2000</v>
      </c>
      <c r="G52" s="8">
        <f>G37+G45</f>
        <v>2000</v>
      </c>
      <c r="H52">
        <f>H37+H45</f>
        <v>2000</v>
      </c>
      <c r="I52">
        <f>I37+I45</f>
        <v>2000</v>
      </c>
      <c r="J52">
        <f>J37+J45</f>
        <v>2000</v>
      </c>
      <c r="K52">
        <f t="shared" ref="K52:Q52" si="13">K37+K45</f>
        <v>2000</v>
      </c>
      <c r="L52">
        <f t="shared" si="13"/>
        <v>2000</v>
      </c>
      <c r="M52">
        <f t="shared" si="13"/>
        <v>2000</v>
      </c>
      <c r="N52">
        <f t="shared" si="13"/>
        <v>2000</v>
      </c>
      <c r="O52">
        <f t="shared" si="13"/>
        <v>2000</v>
      </c>
      <c r="P52">
        <f t="shared" si="13"/>
        <v>2000</v>
      </c>
      <c r="Q52">
        <f t="shared" si="13"/>
        <v>2000</v>
      </c>
      <c r="R52">
        <f>R37+R45</f>
        <v>2000</v>
      </c>
      <c r="S52">
        <f>S37+S45</f>
        <v>2000</v>
      </c>
      <c r="T52">
        <f>T37+T45</f>
        <v>2000</v>
      </c>
      <c r="U52" t="s">
        <v>38</v>
      </c>
    </row>
    <row r="53" spans="1:21" x14ac:dyDescent="0.2">
      <c r="B53" s="16" t="s">
        <v>42</v>
      </c>
      <c r="C53">
        <f>C39+C47</f>
        <v>2000</v>
      </c>
      <c r="D53">
        <f>D39+D47</f>
        <v>4</v>
      </c>
      <c r="E53">
        <f>E39+E47</f>
        <v>2</v>
      </c>
      <c r="F53">
        <f>F39+F47</f>
        <v>1.3333333333333333</v>
      </c>
      <c r="G53" s="8">
        <f>G39+G47</f>
        <v>1</v>
      </c>
      <c r="H53">
        <f>H39+H47</f>
        <v>0.8</v>
      </c>
      <c r="I53">
        <f>I39+I47</f>
        <v>0.66666666666666663</v>
      </c>
      <c r="J53">
        <f>J39+J47</f>
        <v>0.5</v>
      </c>
      <c r="K53">
        <f t="shared" ref="K53:Q53" si="14">K39+K47</f>
        <v>0.4</v>
      </c>
      <c r="L53">
        <f t="shared" si="14"/>
        <v>0.2</v>
      </c>
      <c r="M53">
        <f t="shared" si="14"/>
        <v>0.08</v>
      </c>
      <c r="N53">
        <f t="shared" si="14"/>
        <v>0.04</v>
      </c>
      <c r="O53">
        <f t="shared" si="14"/>
        <v>2.6666666666666668E-2</v>
      </c>
      <c r="P53">
        <f t="shared" si="14"/>
        <v>0.02</v>
      </c>
      <c r="Q53">
        <f t="shared" si="14"/>
        <v>0.01</v>
      </c>
      <c r="R53">
        <f>R39+R47</f>
        <v>6.6666666666666671E-3</v>
      </c>
      <c r="S53">
        <f>S39+S47</f>
        <v>5.0000000000000001E-3</v>
      </c>
      <c r="T53">
        <f>T39+T47</f>
        <v>4.0000000000000001E-3</v>
      </c>
      <c r="U53" t="s">
        <v>37</v>
      </c>
    </row>
    <row r="54" spans="1:21" x14ac:dyDescent="0.2">
      <c r="B54" s="17" t="s">
        <v>43</v>
      </c>
      <c r="C54" s="1">
        <f>C41+C49</f>
        <v>20000</v>
      </c>
      <c r="D54" s="1">
        <f>D41+D49</f>
        <v>40</v>
      </c>
      <c r="E54" s="1">
        <f>E41+E49</f>
        <v>20</v>
      </c>
      <c r="F54" s="1">
        <f>F41+F49</f>
        <v>13.333333333333332</v>
      </c>
      <c r="G54" s="13">
        <f>G41+G49</f>
        <v>10</v>
      </c>
      <c r="H54" s="1">
        <f>H41+H49</f>
        <v>8</v>
      </c>
      <c r="I54" s="1">
        <f>I41+I49</f>
        <v>6.6666666666666661</v>
      </c>
      <c r="J54" s="1">
        <f>J41+J49</f>
        <v>5</v>
      </c>
      <c r="K54" s="1">
        <f t="shared" ref="K54:Q54" si="15">K41+K49</f>
        <v>4</v>
      </c>
      <c r="L54" s="1">
        <f t="shared" si="15"/>
        <v>2</v>
      </c>
      <c r="M54" s="1">
        <f t="shared" si="15"/>
        <v>0.8</v>
      </c>
      <c r="N54" s="1">
        <f t="shared" si="15"/>
        <v>0.4</v>
      </c>
      <c r="O54" s="1">
        <f t="shared" si="15"/>
        <v>0.26666666666666666</v>
      </c>
      <c r="P54" s="1">
        <f t="shared" si="15"/>
        <v>0.2</v>
      </c>
      <c r="Q54" s="1">
        <f t="shared" si="15"/>
        <v>0.1</v>
      </c>
      <c r="R54" s="1">
        <f>R41+R49</f>
        <v>6.6666666666666666E-2</v>
      </c>
      <c r="S54" s="1">
        <f>S41+S49</f>
        <v>0.05</v>
      </c>
      <c r="T54" s="1">
        <f>T41+T49</f>
        <v>4.0000000000000008E-2</v>
      </c>
      <c r="U54" t="s">
        <v>37</v>
      </c>
    </row>
    <row r="55" spans="1:21" x14ac:dyDescent="0.2">
      <c r="B55" s="7" t="s">
        <v>44</v>
      </c>
      <c r="C55">
        <f t="shared" ref="C55:T55" si="16">C51-C33</f>
        <v>199.9</v>
      </c>
      <c r="D55">
        <f t="shared" si="16"/>
        <v>150</v>
      </c>
      <c r="E55">
        <f t="shared" si="16"/>
        <v>100</v>
      </c>
      <c r="F55">
        <f t="shared" si="16"/>
        <v>50</v>
      </c>
      <c r="G55">
        <f t="shared" si="16"/>
        <v>0</v>
      </c>
      <c r="H55">
        <f t="shared" si="16"/>
        <v>-50</v>
      </c>
      <c r="I55">
        <f t="shared" si="16"/>
        <v>-100</v>
      </c>
      <c r="J55">
        <f t="shared" si="16"/>
        <v>-200</v>
      </c>
      <c r="K55">
        <f t="shared" si="16"/>
        <v>-300</v>
      </c>
      <c r="L55">
        <f t="shared" si="16"/>
        <v>-800</v>
      </c>
      <c r="M55">
        <f t="shared" si="16"/>
        <v>-2300</v>
      </c>
      <c r="N55">
        <f t="shared" si="16"/>
        <v>-4800</v>
      </c>
      <c r="O55">
        <f t="shared" si="16"/>
        <v>-7300</v>
      </c>
      <c r="P55">
        <f t="shared" si="16"/>
        <v>-9800</v>
      </c>
      <c r="Q55">
        <f t="shared" si="16"/>
        <v>-19800</v>
      </c>
      <c r="R55">
        <f t="shared" si="16"/>
        <v>-29800</v>
      </c>
      <c r="S55">
        <f t="shared" si="16"/>
        <v>-39800</v>
      </c>
      <c r="T55">
        <f>T51-T33</f>
        <v>-49800</v>
      </c>
    </row>
    <row r="57" spans="1:21" x14ac:dyDescent="0.2">
      <c r="B57" s="3" t="s">
        <v>45</v>
      </c>
      <c r="C57" s="1">
        <f>C33</f>
        <v>0.1</v>
      </c>
      <c r="D57" s="1">
        <f t="shared" ref="D57:T57" si="17">D33</f>
        <v>50</v>
      </c>
      <c r="E57" s="1">
        <f t="shared" si="17"/>
        <v>100</v>
      </c>
      <c r="F57" s="1">
        <f t="shared" si="17"/>
        <v>150</v>
      </c>
      <c r="G57" s="13">
        <f t="shared" si="17"/>
        <v>200</v>
      </c>
      <c r="H57" s="1">
        <f t="shared" si="17"/>
        <v>250</v>
      </c>
      <c r="I57" s="1">
        <f t="shared" si="17"/>
        <v>300</v>
      </c>
      <c r="J57" s="1">
        <f t="shared" si="17"/>
        <v>400</v>
      </c>
      <c r="K57" s="1">
        <f t="shared" si="17"/>
        <v>500</v>
      </c>
      <c r="L57" s="1">
        <f t="shared" si="17"/>
        <v>1000</v>
      </c>
      <c r="M57" s="1">
        <f t="shared" si="17"/>
        <v>2500</v>
      </c>
      <c r="N57" s="1">
        <f t="shared" si="17"/>
        <v>5000</v>
      </c>
      <c r="O57" s="1">
        <f t="shared" si="17"/>
        <v>7500</v>
      </c>
      <c r="P57" s="1">
        <f t="shared" si="17"/>
        <v>10000</v>
      </c>
      <c r="Q57" s="1">
        <f t="shared" si="17"/>
        <v>20000</v>
      </c>
      <c r="R57" s="1">
        <f t="shared" si="17"/>
        <v>30000</v>
      </c>
      <c r="S57" s="1">
        <f t="shared" si="17"/>
        <v>40000</v>
      </c>
      <c r="T57" s="1">
        <f t="shared" si="17"/>
        <v>50000</v>
      </c>
    </row>
    <row r="58" spans="1:21" x14ac:dyDescent="0.2">
      <c r="B58" s="2" t="s">
        <v>58</v>
      </c>
      <c r="C58">
        <f>C35</f>
        <v>199.9</v>
      </c>
      <c r="D58">
        <f t="shared" ref="D58:T58" si="18">D35</f>
        <v>150</v>
      </c>
      <c r="E58">
        <f t="shared" si="18"/>
        <v>100</v>
      </c>
      <c r="F58">
        <f t="shared" si="18"/>
        <v>50</v>
      </c>
      <c r="G58" s="8">
        <f t="shared" si="18"/>
        <v>0</v>
      </c>
      <c r="H58">
        <f t="shared" si="18"/>
        <v>0</v>
      </c>
      <c r="I58">
        <f t="shared" si="18"/>
        <v>0</v>
      </c>
      <c r="J58">
        <f t="shared" si="18"/>
        <v>0</v>
      </c>
      <c r="K58">
        <f t="shared" si="18"/>
        <v>0</v>
      </c>
      <c r="L58">
        <f t="shared" si="18"/>
        <v>0</v>
      </c>
      <c r="M58">
        <f t="shared" si="18"/>
        <v>0</v>
      </c>
      <c r="N58">
        <f t="shared" si="18"/>
        <v>0</v>
      </c>
      <c r="O58">
        <f t="shared" si="18"/>
        <v>0</v>
      </c>
      <c r="P58">
        <f t="shared" si="18"/>
        <v>0</v>
      </c>
      <c r="Q58">
        <f t="shared" si="18"/>
        <v>0</v>
      </c>
      <c r="R58">
        <f t="shared" si="18"/>
        <v>0</v>
      </c>
      <c r="S58">
        <f t="shared" si="18"/>
        <v>0</v>
      </c>
      <c r="T58">
        <f t="shared" si="18"/>
        <v>0</v>
      </c>
    </row>
    <row r="59" spans="1:21" x14ac:dyDescent="0.2">
      <c r="B59" s="2" t="s">
        <v>31</v>
      </c>
      <c r="C59">
        <f>C43</f>
        <v>0.1</v>
      </c>
      <c r="D59">
        <f t="shared" ref="D59:T59" si="19">D43</f>
        <v>50</v>
      </c>
      <c r="E59">
        <f t="shared" si="19"/>
        <v>100</v>
      </c>
      <c r="F59">
        <f t="shared" si="19"/>
        <v>150</v>
      </c>
      <c r="G59" s="8">
        <f t="shared" si="19"/>
        <v>200</v>
      </c>
      <c r="H59">
        <f t="shared" si="19"/>
        <v>200</v>
      </c>
      <c r="I59">
        <f t="shared" si="19"/>
        <v>200</v>
      </c>
      <c r="J59">
        <f t="shared" si="19"/>
        <v>200</v>
      </c>
      <c r="K59">
        <f t="shared" si="19"/>
        <v>200</v>
      </c>
      <c r="L59">
        <f t="shared" si="19"/>
        <v>200</v>
      </c>
      <c r="M59">
        <f t="shared" si="19"/>
        <v>200</v>
      </c>
      <c r="N59">
        <f t="shared" si="19"/>
        <v>200</v>
      </c>
      <c r="O59">
        <f t="shared" si="19"/>
        <v>200</v>
      </c>
      <c r="P59">
        <f t="shared" si="19"/>
        <v>200</v>
      </c>
      <c r="Q59">
        <f t="shared" si="19"/>
        <v>200</v>
      </c>
      <c r="R59">
        <f t="shared" si="19"/>
        <v>200</v>
      </c>
      <c r="S59">
        <f t="shared" si="19"/>
        <v>200</v>
      </c>
      <c r="T59">
        <f t="shared" si="19"/>
        <v>200</v>
      </c>
    </row>
    <row r="60" spans="1:21" x14ac:dyDescent="0.2">
      <c r="B60" s="2" t="s">
        <v>41</v>
      </c>
      <c r="C60">
        <f>C58+C59</f>
        <v>200</v>
      </c>
      <c r="D60">
        <f t="shared" ref="D60:T60" si="20">D58+D59</f>
        <v>200</v>
      </c>
      <c r="E60">
        <f t="shared" si="20"/>
        <v>200</v>
      </c>
      <c r="F60">
        <f t="shared" si="20"/>
        <v>200</v>
      </c>
      <c r="G60" s="8">
        <f t="shared" si="20"/>
        <v>200</v>
      </c>
      <c r="H60">
        <f t="shared" si="20"/>
        <v>200</v>
      </c>
      <c r="I60">
        <f t="shared" si="20"/>
        <v>200</v>
      </c>
      <c r="J60">
        <f t="shared" si="20"/>
        <v>200</v>
      </c>
      <c r="K60">
        <f t="shared" si="20"/>
        <v>200</v>
      </c>
      <c r="L60">
        <f t="shared" si="20"/>
        <v>200</v>
      </c>
      <c r="M60">
        <f t="shared" si="20"/>
        <v>200</v>
      </c>
      <c r="N60">
        <f t="shared" si="20"/>
        <v>200</v>
      </c>
      <c r="O60">
        <f t="shared" si="20"/>
        <v>200</v>
      </c>
      <c r="P60">
        <f t="shared" si="20"/>
        <v>200</v>
      </c>
      <c r="Q60">
        <f t="shared" si="20"/>
        <v>200</v>
      </c>
      <c r="R60">
        <f t="shared" si="20"/>
        <v>200</v>
      </c>
      <c r="S60">
        <f t="shared" si="20"/>
        <v>200</v>
      </c>
      <c r="T60">
        <f t="shared" si="20"/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Call</vt:lpstr>
      <vt:lpstr>Put</vt:lpstr>
      <vt:lpstr>Put!BASEDECIMALS</vt:lpstr>
      <vt:lpstr>BASEDECIMALS</vt:lpstr>
      <vt:lpstr>Put!BASETOKENS</vt:lpstr>
      <vt:lpstr>BASETOKENS</vt:lpstr>
      <vt:lpstr>RATEDECIMALS</vt:lpstr>
      <vt:lpstr>Put!STRIKE</vt:lpstr>
      <vt:lpstr>STRIKE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2020-01-20T05:18:17Z</dcterms:created>
  <dcterms:modified xsi:type="dcterms:W3CDTF">2020-01-21T01:58:23Z</dcterms:modified>
</cp:coreProperties>
</file>