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Outbound\FutureOfMoney\"/>
    </mc:Choice>
  </mc:AlternateContent>
  <xr:revisionPtr revIDLastSave="0" documentId="10_ncr:100000_{ECE9CBA0-F831-4D22-BE50-07EA0CE853BC}" xr6:coauthVersionLast="31" xr6:coauthVersionMax="31" xr10:uidLastSave="{00000000-0000-0000-0000-000000000000}"/>
  <bookViews>
    <workbookView xWindow="0" yWindow="0" windowWidth="19200" windowHeight="7050" xr2:uid="{F9B1BC42-7545-4DE6-86DA-F4E508D7C1A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2" i="1"/>
  <c r="I31" i="1"/>
  <c r="I29" i="1"/>
  <c r="I28" i="1"/>
  <c r="I27" i="1"/>
  <c r="I26" i="1"/>
  <c r="I25" i="1"/>
  <c r="I24" i="1"/>
  <c r="I23" i="1"/>
  <c r="I22" i="1"/>
  <c r="I21" i="1"/>
  <c r="I20" i="1"/>
  <c r="I19" i="1"/>
  <c r="F30" i="1"/>
  <c r="F31" i="1"/>
  <c r="F32" i="1"/>
  <c r="F29" i="1"/>
  <c r="F28" i="1"/>
  <c r="F27" i="1"/>
  <c r="F26" i="1"/>
  <c r="F25" i="1"/>
  <c r="F24" i="1"/>
  <c r="F23" i="1"/>
  <c r="F22" i="1"/>
  <c r="F21" i="1"/>
  <c r="F20" i="1"/>
  <c r="F19" i="1"/>
  <c r="C26" i="1"/>
  <c r="C28" i="1"/>
  <c r="C27" i="1"/>
  <c r="C30" i="1"/>
  <c r="C31" i="1"/>
  <c r="C29" i="1"/>
  <c r="C25" i="1"/>
  <c r="C21" i="1"/>
  <c r="C24" i="1"/>
  <c r="C23" i="1"/>
  <c r="C22" i="1"/>
  <c r="C20" i="1"/>
  <c r="C19" i="1"/>
  <c r="C18" i="1"/>
  <c r="E15" i="1"/>
  <c r="D15" i="1"/>
  <c r="E14" i="1"/>
  <c r="D14" i="1"/>
  <c r="E13" i="1"/>
  <c r="D13" i="1"/>
  <c r="E12" i="1"/>
  <c r="E11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<sst xmlns="http://schemas.openxmlformats.org/spreadsheetml/2006/main" count="25" uniqueCount="19">
  <si>
    <t>June-September 2015</t>
  </si>
  <si>
    <t>Price of Ethereum (USD)</t>
  </si>
  <si>
    <t>Number of Contracts</t>
  </si>
  <si>
    <t>September-December 2015</t>
  </si>
  <si>
    <t>January-March 2016</t>
  </si>
  <si>
    <t>March-June 2016</t>
  </si>
  <si>
    <t>June-September 2016</t>
  </si>
  <si>
    <t>September-December 2016</t>
  </si>
  <si>
    <t>January-March 2017</t>
  </si>
  <si>
    <t>March-June 2017</t>
  </si>
  <si>
    <t>June-September 2017</t>
  </si>
  <si>
    <t>September-December 2017</t>
  </si>
  <si>
    <t>Date Periods</t>
  </si>
  <si>
    <t>January-March 2018</t>
  </si>
  <si>
    <t>March-June 2018</t>
  </si>
  <si>
    <t>June-September 2018</t>
  </si>
  <si>
    <t>September-December 2018</t>
  </si>
  <si>
    <t>Number of ERC20 Contracts</t>
  </si>
  <si>
    <t>Number of ERC721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</si>
</sst>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Periods &amp; Number of Contracts vs Price of Ethereum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Price of Ethereum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Sheet1!$A$2:$B$15</c:f>
              <c:multiLvlStrCache>
                <c:ptCount val="14"/>
                <c:lvl>
                  <c:pt idx="0">
                    <c:v>1264</c:v>
                  </c:pt>
                  <c:pt idx="1">
                    <c:v>4892</c:v>
                  </c:pt>
                  <c:pt idx="2">
                    <c:v>5694</c:v>
                  </c:pt>
                  <c:pt idx="3">
                    <c:v>18530</c:v>
                  </c:pt>
                  <c:pt idx="4">
                    <c:v>27897</c:v>
                  </c:pt>
                  <c:pt idx="5">
                    <c:v>47773</c:v>
                  </c:pt>
                  <c:pt idx="6">
                    <c:v>15532</c:v>
                  </c:pt>
                  <c:pt idx="7">
                    <c:v>111138</c:v>
                  </c:pt>
                  <c:pt idx="8">
                    <c:v>348104</c:v>
                  </c:pt>
                  <c:pt idx="9">
                    <c:v>423680</c:v>
                  </c:pt>
                  <c:pt idx="10">
                    <c:v>416605</c:v>
                  </c:pt>
                  <c:pt idx="11">
                    <c:v>239580</c:v>
                  </c:pt>
                  <c:pt idx="12">
                    <c:v>244499</c:v>
                  </c:pt>
                  <c:pt idx="13">
                    <c:v>211180</c:v>
                  </c:pt>
                </c:lvl>
                <c:lvl>
                  <c:pt idx="0">
                    <c:v>June-September 2015</c:v>
                  </c:pt>
                  <c:pt idx="1">
                    <c:v>September-December 2015</c:v>
                  </c:pt>
                  <c:pt idx="2">
                    <c:v>January-March 2016</c:v>
                  </c:pt>
                  <c:pt idx="3">
                    <c:v>March-June 2016</c:v>
                  </c:pt>
                  <c:pt idx="4">
                    <c:v>June-September 2016</c:v>
                  </c:pt>
                  <c:pt idx="5">
                    <c:v>September-December 2016</c:v>
                  </c:pt>
                  <c:pt idx="6">
                    <c:v>January-March 2017</c:v>
                  </c:pt>
                  <c:pt idx="7">
                    <c:v>March-June 2017</c:v>
                  </c:pt>
                  <c:pt idx="8">
                    <c:v>June-September 2017</c:v>
                  </c:pt>
                  <c:pt idx="9">
                    <c:v>September-December 2017</c:v>
                  </c:pt>
                  <c:pt idx="10">
                    <c:v>January-March 2018</c:v>
                  </c:pt>
                  <c:pt idx="11">
                    <c:v>March-June 2018</c:v>
                  </c:pt>
                  <c:pt idx="12">
                    <c:v>June-September 2018</c:v>
                  </c:pt>
                  <c:pt idx="13">
                    <c:v>September-December 2018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1.7543219999999999</c:v>
                </c:pt>
                <c:pt idx="1">
                  <c:v>0.90956649999999994</c:v>
                </c:pt>
                <c:pt idx="2">
                  <c:v>4.2990120000000003</c:v>
                </c:pt>
                <c:pt idx="3">
                  <c:v>11.234999999999999</c:v>
                </c:pt>
                <c:pt idx="4">
                  <c:v>12.865</c:v>
                </c:pt>
                <c:pt idx="5">
                  <c:v>10.28</c:v>
                </c:pt>
                <c:pt idx="6">
                  <c:v>12.760000000000002</c:v>
                </c:pt>
                <c:pt idx="7">
                  <c:v>120.63500000000001</c:v>
                </c:pt>
                <c:pt idx="8">
                  <c:v>305.755</c:v>
                </c:pt>
                <c:pt idx="9">
                  <c:v>552.85500000000002</c:v>
                </c:pt>
                <c:pt idx="10">
                  <c:v>822.42000000000007</c:v>
                </c:pt>
                <c:pt idx="11">
                  <c:v>718.44499999999994</c:v>
                </c:pt>
                <c:pt idx="12">
                  <c:v>443.57499999999993</c:v>
                </c:pt>
                <c:pt idx="13">
                  <c:v>208.405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3-4367-A327-8C28070E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37104"/>
        <c:axId val="696530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Contracts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Sheet1!$A$2:$B$15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1264</c:v>
                        </c:pt>
                        <c:pt idx="1">
                          <c:v>4892</c:v>
                        </c:pt>
                        <c:pt idx="2">
                          <c:v>5694</c:v>
                        </c:pt>
                        <c:pt idx="3">
                          <c:v>18530</c:v>
                        </c:pt>
                        <c:pt idx="4">
                          <c:v>27897</c:v>
                        </c:pt>
                        <c:pt idx="5">
                          <c:v>47773</c:v>
                        </c:pt>
                        <c:pt idx="6">
                          <c:v>15532</c:v>
                        </c:pt>
                        <c:pt idx="7">
                          <c:v>111138</c:v>
                        </c:pt>
                        <c:pt idx="8">
                          <c:v>348104</c:v>
                        </c:pt>
                        <c:pt idx="9">
                          <c:v>423680</c:v>
                        </c:pt>
                        <c:pt idx="10">
                          <c:v>416605</c:v>
                        </c:pt>
                        <c:pt idx="11">
                          <c:v>239580</c:v>
                        </c:pt>
                        <c:pt idx="12">
                          <c:v>244499</c:v>
                        </c:pt>
                        <c:pt idx="13">
                          <c:v>211180</c:v>
                        </c:pt>
                      </c:lvl>
                      <c:lvl>
                        <c:pt idx="0">
                          <c:v>June-September 2015</c:v>
                        </c:pt>
                        <c:pt idx="1">
                          <c:v>September-December 2015</c:v>
                        </c:pt>
                        <c:pt idx="2">
                          <c:v>January-March 2016</c:v>
                        </c:pt>
                        <c:pt idx="3">
                          <c:v>March-June 2016</c:v>
                        </c:pt>
                        <c:pt idx="4">
                          <c:v>June-September 2016</c:v>
                        </c:pt>
                        <c:pt idx="5">
                          <c:v>September-December 2016</c:v>
                        </c:pt>
                        <c:pt idx="6">
                          <c:v>January-March 2017</c:v>
                        </c:pt>
                        <c:pt idx="7">
                          <c:v>March-June 2017</c:v>
                        </c:pt>
                        <c:pt idx="8">
                          <c:v>June-September 2017</c:v>
                        </c:pt>
                        <c:pt idx="9">
                          <c:v>September-December 2017</c:v>
                        </c:pt>
                        <c:pt idx="10">
                          <c:v>January-March 2018</c:v>
                        </c:pt>
                        <c:pt idx="11">
                          <c:v>March-June 2018</c:v>
                        </c:pt>
                        <c:pt idx="12">
                          <c:v>June-September 2018</c:v>
                        </c:pt>
                        <c:pt idx="13">
                          <c:v>September-December 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1264</c:v>
                      </c:pt>
                      <c:pt idx="1">
                        <c:v>4892</c:v>
                      </c:pt>
                      <c:pt idx="2">
                        <c:v>5694</c:v>
                      </c:pt>
                      <c:pt idx="3">
                        <c:v>18530</c:v>
                      </c:pt>
                      <c:pt idx="4">
                        <c:v>27897</c:v>
                      </c:pt>
                      <c:pt idx="5">
                        <c:v>47773</c:v>
                      </c:pt>
                      <c:pt idx="6">
                        <c:v>15532</c:v>
                      </c:pt>
                      <c:pt idx="7">
                        <c:v>111138</c:v>
                      </c:pt>
                      <c:pt idx="8">
                        <c:v>348104</c:v>
                      </c:pt>
                      <c:pt idx="9">
                        <c:v>423680</c:v>
                      </c:pt>
                      <c:pt idx="10">
                        <c:v>416605</c:v>
                      </c:pt>
                      <c:pt idx="11">
                        <c:v>239580</c:v>
                      </c:pt>
                      <c:pt idx="12">
                        <c:v>244499</c:v>
                      </c:pt>
                      <c:pt idx="13">
                        <c:v>211180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F3-4367-A327-8C28070E4A0F}"/>
                  </c:ext>
                </c:extLst>
              </c15:ser>
            </c15:filteredLineSeries>
          </c:ext>
        </c:extLst>
      </c:lineChart>
      <c:catAx>
        <c:axId val="6965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of Time and Number of Contracts Made</a:t>
                </a:r>
                <a:r>
                  <a:rPr lang="en-US" baseline="0"/>
                  <a:t> During That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0216"/>
        <c:crosses val="autoZero"/>
        <c:auto val="1"/>
        <c:lblAlgn val="ctr"/>
        <c:lblOffset val="100"/>
        <c:noMultiLvlLbl val="0"/>
      </c:catAx>
      <c:valAx>
        <c:axId val="6965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Ethereum (USD) (Averaged</a:t>
                </a:r>
                <a:r>
                  <a:rPr lang="en-US" baseline="0"/>
                  <a:t> Tri-Monthly)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9817612657958762E-3"/>
              <c:y val="0.1493671343661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Contracts Made vs </a:t>
            </a:r>
            <a:r>
              <a:rPr lang="en-US"/>
              <a:t>Price of Ethereum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Price of Ethereum (USD)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5794862152493841E-3"/>
                  <c:y val="-4.5536964129483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Sheet1!$B$18:$B$31</c:f>
              <c:numCache>
                <c:formatCode>General</c:formatCode>
                <c:ptCount val="14"/>
                <c:pt idx="0">
                  <c:v>1264</c:v>
                </c:pt>
                <c:pt idx="1">
                  <c:v>4892</c:v>
                </c:pt>
                <c:pt idx="2">
                  <c:v>5694</c:v>
                </c:pt>
                <c:pt idx="3">
                  <c:v>15532</c:v>
                </c:pt>
                <c:pt idx="4">
                  <c:v>18530</c:v>
                </c:pt>
                <c:pt idx="5">
                  <c:v>27897</c:v>
                </c:pt>
                <c:pt idx="6">
                  <c:v>47773</c:v>
                </c:pt>
                <c:pt idx="7">
                  <c:v>111138</c:v>
                </c:pt>
                <c:pt idx="8">
                  <c:v>211180</c:v>
                </c:pt>
                <c:pt idx="9">
                  <c:v>239580</c:v>
                </c:pt>
                <c:pt idx="10">
                  <c:v>244499</c:v>
                </c:pt>
                <c:pt idx="11">
                  <c:v>348104</c:v>
                </c:pt>
                <c:pt idx="12">
                  <c:v>416605</c:v>
                </c:pt>
                <c:pt idx="13">
                  <c:v>423680</c:v>
                </c:pt>
              </c:numCache>
            </c:numRef>
          </c:xVal>
          <c:yVal>
            <c:numRef>
              <c:f>Sheet1!$C$18:$C$31</c:f>
              <c:numCache>
                <c:formatCode>General</c:formatCode>
                <c:ptCount val="14"/>
                <c:pt idx="0">
                  <c:v>1.7543219999999999</c:v>
                </c:pt>
                <c:pt idx="1">
                  <c:v>0.90956649999999994</c:v>
                </c:pt>
                <c:pt idx="2">
                  <c:v>4.2990120000000003</c:v>
                </c:pt>
                <c:pt idx="3">
                  <c:v>12.760000000000002</c:v>
                </c:pt>
                <c:pt idx="4">
                  <c:v>11.234999999999999</c:v>
                </c:pt>
                <c:pt idx="5">
                  <c:v>12.865</c:v>
                </c:pt>
                <c:pt idx="6">
                  <c:v>10.28</c:v>
                </c:pt>
                <c:pt idx="7">
                  <c:v>120.63500000000001</c:v>
                </c:pt>
                <c:pt idx="8">
                  <c:v>208.405</c:v>
                </c:pt>
                <c:pt idx="9">
                  <c:v>718.44499999999994</c:v>
                </c:pt>
                <c:pt idx="10">
                  <c:v>443.57499999999993</c:v>
                </c:pt>
                <c:pt idx="11">
                  <c:v>305.755</c:v>
                </c:pt>
                <c:pt idx="12">
                  <c:v>822.42000000000007</c:v>
                </c:pt>
                <c:pt idx="13">
                  <c:v>552.85500000000002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1-4278-911B-4D600B90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93304"/>
        <c:axId val="585598880"/>
      </c:scatterChart>
      <c:valAx>
        <c:axId val="58559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Contracts</a:t>
                </a:r>
                <a:r>
                  <a:rPr lang="en-US" baseline="0"/>
                  <a:t> Made (Over 3 Month Periods)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8880"/>
        <c:crosses val="autoZero"/>
        <c:crossBetween val="midCat"/>
      </c:valAx>
      <c:valAx>
        <c:axId val="585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Ethereum (USD) (Averaged Tri-Monthly)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ERC20 Contracts vs </a:t>
            </a:r>
            <a:r>
              <a:rPr lang="en-US"/>
              <a:t>Price of Ethereum (USD)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Price of Ethereum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Sheet1!$E$19:$E$32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23.999999999999954</c:v>
                </c:pt>
                <c:pt idx="3">
                  <c:v>59.999999999999893</c:v>
                </c:pt>
                <c:pt idx="4">
                  <c:v>184</c:v>
                </c:pt>
                <c:pt idx="5">
                  <c:v>452</c:v>
                </c:pt>
                <c:pt idx="6">
                  <c:v>461.99999999999926</c:v>
                </c:pt>
                <c:pt idx="7">
                  <c:v>996.99999999999966</c:v>
                </c:pt>
                <c:pt idx="8">
                  <c:v>5259.9999999999791</c:v>
                </c:pt>
                <c:pt idx="9">
                  <c:v>14886.999999999993</c:v>
                </c:pt>
                <c:pt idx="10">
                  <c:v>15151.999999999967</c:v>
                </c:pt>
                <c:pt idx="11">
                  <c:v>16552.999999999989</c:v>
                </c:pt>
                <c:pt idx="12">
                  <c:v>23606.999999999985</c:v>
                </c:pt>
                <c:pt idx="13">
                  <c:v>25101.999999999967</c:v>
                </c:pt>
              </c:numCache>
            </c:numRef>
          </c:xVal>
          <c:yVal>
            <c:numRef>
              <c:f>Sheet1!$F$19:$F$32</c:f>
              <c:numCache>
                <c:formatCode>General</c:formatCode>
                <c:ptCount val="14"/>
                <c:pt idx="0">
                  <c:v>1.7543219999999999</c:v>
                </c:pt>
                <c:pt idx="1">
                  <c:v>0.90956649999999994</c:v>
                </c:pt>
                <c:pt idx="2">
                  <c:v>4.2990120000000003</c:v>
                </c:pt>
                <c:pt idx="3">
                  <c:v>11.234999999999999</c:v>
                </c:pt>
                <c:pt idx="4">
                  <c:v>12.865</c:v>
                </c:pt>
                <c:pt idx="5">
                  <c:v>10.28</c:v>
                </c:pt>
                <c:pt idx="6">
                  <c:v>12.760000000000002</c:v>
                </c:pt>
                <c:pt idx="7">
                  <c:v>120.63500000000001</c:v>
                </c:pt>
                <c:pt idx="8">
                  <c:v>305.755</c:v>
                </c:pt>
                <c:pt idx="9">
                  <c:v>552.85500000000002</c:v>
                </c:pt>
                <c:pt idx="10">
                  <c:v>822.42000000000007</c:v>
                </c:pt>
                <c:pt idx="11">
                  <c:v>208.405</c:v>
                </c:pt>
                <c:pt idx="12">
                  <c:v>443.57499999999993</c:v>
                </c:pt>
                <c:pt idx="13">
                  <c:v>718.44499999999994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0-41C6-91AE-70AB6D83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80840"/>
        <c:axId val="693883464"/>
      </c:scatterChart>
      <c:valAx>
        <c:axId val="69388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ERC20 Contracts</a:t>
                </a:r>
                <a:r>
                  <a:rPr lang="en-US" baseline="0"/>
                  <a:t> (Tri-Monthly)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3464"/>
        <c:crosses val="autoZero"/>
        <c:crossBetween val="midCat"/>
      </c:valAx>
      <c:valAx>
        <c:axId val="6938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Ethereum (USD) (Tri-Monthly)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13972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ERC721 Contracts vs Price of Ethereum (USD)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Price of Ethereum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Sheet1!$H$19:$H$32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24.999999999999972</c:v>
                </c:pt>
                <c:pt idx="10">
                  <c:v>268.99999999999972</c:v>
                </c:pt>
                <c:pt idx="11">
                  <c:v>427.99999999999926</c:v>
                </c:pt>
                <c:pt idx="12">
                  <c:v>480.99999999999989</c:v>
                </c:pt>
                <c:pt idx="13">
                  <c:v>509.99999999999818</c:v>
                </c:pt>
              </c:numCache>
            </c:numRef>
          </c:xVal>
          <c:yVal>
            <c:numRef>
              <c:f>Sheet1!$I$19:$I$32</c:f>
              <c:numCache>
                <c:formatCode>General</c:formatCode>
                <c:ptCount val="14"/>
                <c:pt idx="0">
                  <c:v>1.7543219999999999</c:v>
                </c:pt>
                <c:pt idx="1">
                  <c:v>0.90956649999999994</c:v>
                </c:pt>
                <c:pt idx="2">
                  <c:v>4.2990120000000003</c:v>
                </c:pt>
                <c:pt idx="3">
                  <c:v>11.234999999999999</c:v>
                </c:pt>
                <c:pt idx="4">
                  <c:v>12.865</c:v>
                </c:pt>
                <c:pt idx="5">
                  <c:v>10.28</c:v>
                </c:pt>
                <c:pt idx="6">
                  <c:v>12.760000000000002</c:v>
                </c:pt>
                <c:pt idx="7">
                  <c:v>120.63500000000001</c:v>
                </c:pt>
                <c:pt idx="8">
                  <c:v>305.755</c:v>
                </c:pt>
                <c:pt idx="9">
                  <c:v>552.85500000000002</c:v>
                </c:pt>
                <c:pt idx="10">
                  <c:v>822.42000000000007</c:v>
                </c:pt>
                <c:pt idx="11">
                  <c:v>208.405</c:v>
                </c:pt>
                <c:pt idx="12">
                  <c:v>718.44499999999994</c:v>
                </c:pt>
                <c:pt idx="13">
                  <c:v>443.57499999999993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7-45C1-AEA9-D341CDF2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31328"/>
        <c:axId val="708534280"/>
      </c:scatterChart>
      <c:valAx>
        <c:axId val="7085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Nmber</a:t>
                </a:r>
                <a:r>
                  <a:rPr lang="en-US" baseline="0"/>
                  <a:t> of ERC721 Contracts (Tri-Monthly)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4280"/>
        <c:crosses val="autoZero"/>
        <c:crossBetween val="midCat"/>
      </c:valAx>
      <c:valAx>
        <c:axId val="7085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Price of Ethereum (USD) (Tri-Monthly)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Contracts Made</a:t>
            </a:r>
            <a:r>
              <a:rPr lang="en-US" baseline="0"/>
              <a:t> Over Periods of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Contracts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June-September 2015</c:v>
                </c:pt>
                <c:pt idx="1">
                  <c:v>September-December 2015</c:v>
                </c:pt>
                <c:pt idx="2">
                  <c:v>January-March 2016</c:v>
                </c:pt>
                <c:pt idx="3">
                  <c:v>March-June 2016</c:v>
                </c:pt>
                <c:pt idx="4">
                  <c:v>June-September 2016</c:v>
                </c:pt>
                <c:pt idx="5">
                  <c:v>September-December 2016</c:v>
                </c:pt>
                <c:pt idx="6">
                  <c:v>January-March 2017</c:v>
                </c:pt>
                <c:pt idx="7">
                  <c:v>March-June 2017</c:v>
                </c:pt>
                <c:pt idx="8">
                  <c:v>June-September 2017</c:v>
                </c:pt>
                <c:pt idx="9">
                  <c:v>September-December 2017</c:v>
                </c:pt>
                <c:pt idx="10">
                  <c:v>January-March 2018</c:v>
                </c:pt>
                <c:pt idx="11">
                  <c:v>March-June 2018</c:v>
                </c:pt>
                <c:pt idx="12">
                  <c:v>June-September 2018</c:v>
                </c:pt>
                <c:pt idx="13">
                  <c:v>September-December 2018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1264</c:v>
                </c:pt>
                <c:pt idx="1">
                  <c:v>4892</c:v>
                </c:pt>
                <c:pt idx="2">
                  <c:v>5694</c:v>
                </c:pt>
                <c:pt idx="3">
                  <c:v>18530</c:v>
                </c:pt>
                <c:pt idx="4">
                  <c:v>27897</c:v>
                </c:pt>
                <c:pt idx="5">
                  <c:v>47773</c:v>
                </c:pt>
                <c:pt idx="6">
                  <c:v>15532</c:v>
                </c:pt>
                <c:pt idx="7">
                  <c:v>111138</c:v>
                </c:pt>
                <c:pt idx="8">
                  <c:v>348104</c:v>
                </c:pt>
                <c:pt idx="9">
                  <c:v>423680</c:v>
                </c:pt>
                <c:pt idx="10">
                  <c:v>416605</c:v>
                </c:pt>
                <c:pt idx="11">
                  <c:v>239580</c:v>
                </c:pt>
                <c:pt idx="12">
                  <c:v>244499</c:v>
                </c:pt>
                <c:pt idx="13">
                  <c:v>211180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2-4D3E-B926-8BFE62E9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7608"/>
        <c:axId val="532832528"/>
      </c:lineChart>
      <c:catAx>
        <c:axId val="53282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2528"/>
        <c:crosses val="autoZero"/>
        <c:auto val="1"/>
        <c:lblAlgn val="ctr"/>
        <c:lblOffset val="100"/>
        <c:noMultiLvlLbl val="0"/>
      </c:catAx>
      <c:valAx>
        <c:axId val="532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Contracts Made Over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104502</xdr:colOff>
      <xdr:row>50</xdr:row>
      <xdr:rowOff>91984</xdr:rowOff>
    </xdr:from>
    <xdr:to>
      <xdr:col>7</xdr:col>
      <xdr:colOff>275952</xdr:colOff>
      <xdr:row>69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C70E1-4F6C-43AD-8A2B-AAD53A03F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125731</xdr:colOff>
      <xdr:row>32</xdr:row>
      <xdr:rowOff>66946</xdr:rowOff>
    </xdr:from>
    <xdr:to>
      <xdr:col>7</xdr:col>
      <xdr:colOff>289561</xdr:colOff>
      <xdr:row>49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AC80F-1AED-462E-B5CB-87A9094D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92528</xdr:colOff>
      <xdr:row>33</xdr:row>
      <xdr:rowOff>81643</xdr:rowOff>
    </xdr:from>
    <xdr:to>
      <xdr:col>16</xdr:col>
      <xdr:colOff>168728</xdr:colOff>
      <xdr:row>48</xdr:row>
      <xdr:rowOff>48986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8780F6-F6B5-44A2-A36A-13A951AD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489857</xdr:colOff>
      <xdr:row>17</xdr:row>
      <xdr:rowOff>10885</xdr:rowOff>
    </xdr:from>
    <xdr:to>
      <xdr:col>17</xdr:col>
      <xdr:colOff>566057</xdr:colOff>
      <xdr:row>31</xdr:row>
      <xdr:rowOff>163285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68302-D035-4736-B2DC-5024747D4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468085</xdr:colOff>
      <xdr:row>1</xdr:row>
      <xdr:rowOff>0</xdr:rowOff>
    </xdr:from>
    <xdr:to>
      <xdr:col>17</xdr:col>
      <xdr:colOff>359229</xdr:colOff>
      <xdr:row>17</xdr:row>
      <xdr:rowOff>16329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5DD29-0838-4630-B7B5-64A05DB2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1433-340E-4E55-81E9-A46BFBF1C75B}">
  <dimension ref="A1:I32"/>
  <sheetViews>
    <sheetView tabSelected="1" topLeftCell="B1" zoomScale="70" zoomScaleNormal="70" workbookViewId="0">
      <selection activeCell="T12" sqref="T12"/>
    </sheetView>
  </sheetViews>
  <sheetFormatPr defaultRowHeight="14.4" x14ac:dyDescent="0.55000000000000004"/>
  <cols>
    <col min="1" max="1" width="22.68359375" customWidth="1"/>
    <col min="2" max="2" width="23.3125" customWidth="1"/>
    <col min="3" max="3" width="22.83984375" customWidth="1"/>
    <col min="4" max="4" width="23.7890625" customWidth="1"/>
    <col min="5" max="5" width="23.9453125" customWidth="1"/>
  </cols>
  <sheetData>
    <row r="1" spans="1:5" x14ac:dyDescent="0.55000000000000004">
      <c r="A1" t="s">
        <v>12</v>
      </c>
      <c r="B1" t="s">
        <v>2</v>
      </c>
      <c r="C1" t="s">
        <v>1</v>
      </c>
      <c r="D1" t="s">
        <v>17</v>
      </c>
      <c r="E1" t="s">
        <v>18</v>
      </c>
    </row>
    <row r="2" spans="1:5" x14ac:dyDescent="0.55000000000000004">
      <c r="A2" t="s">
        <v>0</v>
      </c>
      <c r="B2">
        <v>1264</v>
      </c>
      <c r="C2">
        <f>AVERAGE(0.738644,2.77)</f>
        <v>1.7543219999999999</v>
      </c>
      <c r="D2">
        <v>0</v>
      </c>
      <c r="E2">
        <v>0</v>
      </c>
    </row>
    <row r="3" spans="1:5" x14ac:dyDescent="0.55000000000000004">
      <c r="A3" t="s">
        <v>3</v>
      </c>
      <c r="B3">
        <v>4892</v>
      </c>
      <c r="C3">
        <f>AVERAGE(0.907175, 0.911958)</f>
        <v>0.90956649999999994</v>
      </c>
      <c r="D3">
        <v>0</v>
      </c>
      <c r="E3">
        <v>0</v>
      </c>
    </row>
    <row r="4" spans="1:5" x14ac:dyDescent="0.55000000000000004">
      <c r="A4" t="s">
        <v>4</v>
      </c>
      <c r="B4">
        <v>5694</v>
      </c>
      <c r="C4">
        <f>AVERAGE(0.948024, 7.65)</f>
        <v>4.2990120000000003</v>
      </c>
      <c r="D4">
        <f>0.0042149631190727 * B4</f>
        <v>23.999999999999954</v>
      </c>
      <c r="E4">
        <v>0</v>
      </c>
    </row>
    <row r="5" spans="1:5" x14ac:dyDescent="0.55000000000000004">
      <c r="A5" t="s">
        <v>5</v>
      </c>
      <c r="B5">
        <v>18530</v>
      </c>
      <c r="C5">
        <f>AVERAGE(8.47, 14)</f>
        <v>11.234999999999999</v>
      </c>
      <c r="D5">
        <f>0.00323799244468429 * B5</f>
        <v>59.999999999999893</v>
      </c>
      <c r="E5">
        <v>0</v>
      </c>
    </row>
    <row r="6" spans="1:5" x14ac:dyDescent="0.55000000000000004">
      <c r="A6" t="s">
        <v>6</v>
      </c>
      <c r="B6">
        <v>27897</v>
      </c>
      <c r="C6">
        <f>AVERAGE(13.74, 11.99)</f>
        <v>12.865</v>
      </c>
      <c r="D6">
        <f>0.00659569129297057 * B6</f>
        <v>184</v>
      </c>
      <c r="E6">
        <v>0</v>
      </c>
    </row>
    <row r="7" spans="1:5" x14ac:dyDescent="0.55000000000000004">
      <c r="A7" t="s">
        <v>7</v>
      </c>
      <c r="B7">
        <v>47773</v>
      </c>
      <c r="C7">
        <f>AVERAGE(12.11, 8.45)</f>
        <v>10.28</v>
      </c>
      <c r="D7">
        <f>0.00946141125740481 * B7</f>
        <v>452</v>
      </c>
      <c r="E7">
        <v>0</v>
      </c>
    </row>
    <row r="8" spans="1:5" x14ac:dyDescent="0.55000000000000004">
      <c r="A8" t="s">
        <v>8</v>
      </c>
      <c r="B8">
        <v>15532</v>
      </c>
      <c r="C8">
        <f>AVERAGE(8.17, 17.35)</f>
        <v>12.760000000000002</v>
      </c>
      <c r="D8">
        <f>0.0297450424929178 * B8</f>
        <v>461.99999999999926</v>
      </c>
      <c r="E8">
        <v>0</v>
      </c>
    </row>
    <row r="9" spans="1:5" x14ac:dyDescent="0.55000000000000004">
      <c r="A9" t="s">
        <v>9</v>
      </c>
      <c r="B9">
        <v>111138</v>
      </c>
      <c r="C9">
        <f>AVERAGE(19.03, 222.24)</f>
        <v>120.63500000000001</v>
      </c>
      <c r="D9">
        <f>0.00897082905936763 * B9</f>
        <v>996.99999999999966</v>
      </c>
      <c r="E9">
        <v>0</v>
      </c>
    </row>
    <row r="10" spans="1:5" x14ac:dyDescent="0.55000000000000004">
      <c r="A10" t="s">
        <v>10</v>
      </c>
      <c r="B10">
        <v>348104</v>
      </c>
      <c r="C10">
        <f>AVERAGE(223.77, 387.74)</f>
        <v>305.755</v>
      </c>
      <c r="D10">
        <f>0.0151104267690115 * B10</f>
        <v>5259.9999999999791</v>
      </c>
      <c r="E10">
        <v>0</v>
      </c>
    </row>
    <row r="11" spans="1:5" x14ac:dyDescent="0.55000000000000004">
      <c r="A11" t="s">
        <v>11</v>
      </c>
      <c r="B11">
        <v>423680</v>
      </c>
      <c r="C11">
        <f>AVERAGE(348.98, 756.73)</f>
        <v>552.85500000000002</v>
      </c>
      <c r="D11">
        <f>0.0351373678247734 * B11</f>
        <v>14886.999999999993</v>
      </c>
      <c r="E11">
        <f>0.0000590067975830815*B11</f>
        <v>24.999999999999972</v>
      </c>
    </row>
    <row r="12" spans="1:5" x14ac:dyDescent="0.55000000000000004">
      <c r="A12" t="s">
        <v>13</v>
      </c>
      <c r="B12">
        <v>416605</v>
      </c>
      <c r="C12">
        <f>AVERAGE(772.64, 872.2)</f>
        <v>822.42000000000007</v>
      </c>
      <c r="D12">
        <f>0.0363701827870524 * B12</f>
        <v>15151.999999999967</v>
      </c>
      <c r="E12">
        <f>0.000645695562943315*B12</f>
        <v>268.99999999999972</v>
      </c>
    </row>
    <row r="13" spans="1:5" x14ac:dyDescent="0.55000000000000004">
      <c r="A13" t="s">
        <v>14</v>
      </c>
      <c r="B13">
        <v>239580</v>
      </c>
      <c r="C13">
        <f>AVERAGE(856.85, 580.04)</f>
        <v>718.44499999999994</v>
      </c>
      <c r="D13">
        <f>0.104775022956841 * B13</f>
        <v>25101.999999999967</v>
      </c>
      <c r="E13">
        <f>0.00200768010685366*B13</f>
        <v>480.99999999999989</v>
      </c>
    </row>
    <row r="14" spans="1:5" x14ac:dyDescent="0.55000000000000004">
      <c r="A14" t="s">
        <v>15</v>
      </c>
      <c r="B14">
        <v>244499</v>
      </c>
      <c r="C14">
        <f>AVERAGE(591.81, 295.34)</f>
        <v>443.57499999999993</v>
      </c>
      <c r="D14">
        <f>0.0965525421371866 * B14</f>
        <v>23606.999999999985</v>
      </c>
      <c r="E14">
        <f>0.00208589810183272*B14</f>
        <v>509.99999999999818</v>
      </c>
    </row>
    <row r="15" spans="1:5" x14ac:dyDescent="0.55000000000000004">
      <c r="A15" t="s">
        <v>16</v>
      </c>
      <c r="B15">
        <v>211180</v>
      </c>
      <c r="C15">
        <f>AVERAGE(294.37, 122.44)</f>
        <v>208.405</v>
      </c>
      <c r="D15">
        <f>0.0783833696372762 * B15</f>
        <v>16552.999999999989</v>
      </c>
      <c r="E15">
        <f>0.00202670707453357*B15</f>
        <v>427.99999999999926</v>
      </c>
    </row>
    <row r="17" spans="2:9" x14ac:dyDescent="0.55000000000000004">
      <c r="B17" t="s">
        <v>2</v>
      </c>
      <c r="C17" t="s">
        <v>1</v>
      </c>
    </row>
    <row r="18" spans="2:9" x14ac:dyDescent="0.55000000000000004">
      <c r="B18">
        <v>1264</v>
      </c>
      <c r="C18">
        <f>AVERAGE(0.738644,2.77)</f>
        <v>1.7543219999999999</v>
      </c>
      <c r="E18" t="s">
        <v>17</v>
      </c>
      <c r="F18" t="s">
        <v>1</v>
      </c>
      <c r="H18" t="s">
        <v>18</v>
      </c>
      <c r="I18" t="s">
        <v>1</v>
      </c>
    </row>
    <row r="19" spans="2:9" x14ac:dyDescent="0.55000000000000004">
      <c r="B19">
        <v>4892</v>
      </c>
      <c r="C19">
        <f>AVERAGE(0.907175, 0.911958)</f>
        <v>0.90956649999999994</v>
      </c>
      <c r="E19">
        <v>0</v>
      </c>
      <c r="F19">
        <f>AVERAGE(0.738644,2.77)</f>
        <v>1.7543219999999999</v>
      </c>
      <c r="H19">
        <v>0</v>
      </c>
      <c r="I19">
        <f>AVERAGE(0.738644,2.77)</f>
        <v>1.7543219999999999</v>
      </c>
    </row>
    <row r="20" spans="2:9" x14ac:dyDescent="0.55000000000000004">
      <c r="B20">
        <v>5694</v>
      </c>
      <c r="C20">
        <f>AVERAGE(0.948024, 7.65)</f>
        <v>4.2990120000000003</v>
      </c>
      <c r="E20">
        <v>0</v>
      </c>
      <c r="F20">
        <f>AVERAGE(0.907175, 0.911958)</f>
        <v>0.90956649999999994</v>
      </c>
      <c r="H20">
        <v>0</v>
      </c>
      <c r="I20">
        <f>AVERAGE(0.907175, 0.911958)</f>
        <v>0.90956649999999994</v>
      </c>
    </row>
    <row r="21" spans="2:9" x14ac:dyDescent="0.55000000000000004">
      <c r="B21">
        <v>15532</v>
      </c>
      <c r="C21">
        <f>AVERAGE(8.17, 17.35)</f>
        <v>12.760000000000002</v>
      </c>
      <c r="E21">
        <v>23.999999999999954</v>
      </c>
      <c r="F21">
        <f>AVERAGE(0.948024, 7.65)</f>
        <v>4.2990120000000003</v>
      </c>
      <c r="H21">
        <v>0</v>
      </c>
      <c r="I21">
        <f>AVERAGE(0.948024, 7.65)</f>
        <v>4.2990120000000003</v>
      </c>
    </row>
    <row r="22" spans="2:9" x14ac:dyDescent="0.55000000000000004">
      <c r="B22">
        <v>18530</v>
      </c>
      <c r="C22">
        <f>AVERAGE(8.47, 14)</f>
        <v>11.234999999999999</v>
      </c>
      <c r="E22">
        <v>59.999999999999893</v>
      </c>
      <c r="F22">
        <f>AVERAGE(8.47, 14)</f>
        <v>11.234999999999999</v>
      </c>
      <c r="H22">
        <v>0</v>
      </c>
      <c r="I22">
        <f>AVERAGE(8.47, 14)</f>
        <v>11.234999999999999</v>
      </c>
    </row>
    <row r="23" spans="2:9" x14ac:dyDescent="0.55000000000000004">
      <c r="B23">
        <v>27897</v>
      </c>
      <c r="C23">
        <f>AVERAGE(13.74, 11.99)</f>
        <v>12.865</v>
      </c>
      <c r="E23">
        <v>184</v>
      </c>
      <c r="F23">
        <f>AVERAGE(13.74, 11.99)</f>
        <v>12.865</v>
      </c>
      <c r="H23">
        <v>0</v>
      </c>
      <c r="I23">
        <f>AVERAGE(13.74, 11.99)</f>
        <v>12.865</v>
      </c>
    </row>
    <row r="24" spans="2:9" x14ac:dyDescent="0.55000000000000004">
      <c r="B24">
        <v>47773</v>
      </c>
      <c r="C24">
        <f>AVERAGE(12.11, 8.45)</f>
        <v>10.28</v>
      </c>
      <c r="E24">
        <v>452</v>
      </c>
      <c r="F24">
        <f>AVERAGE(12.11, 8.45)</f>
        <v>10.28</v>
      </c>
      <c r="H24">
        <v>0</v>
      </c>
      <c r="I24">
        <f>AVERAGE(12.11, 8.45)</f>
        <v>10.28</v>
      </c>
    </row>
    <row r="25" spans="2:9" x14ac:dyDescent="0.55000000000000004">
      <c r="B25">
        <v>111138</v>
      </c>
      <c r="C25">
        <f>AVERAGE(19.03, 222.24)</f>
        <v>120.63500000000001</v>
      </c>
      <c r="E25">
        <v>461.99999999999926</v>
      </c>
      <c r="F25">
        <f>AVERAGE(8.17, 17.35)</f>
        <v>12.760000000000002</v>
      </c>
      <c r="H25">
        <v>0</v>
      </c>
      <c r="I25">
        <f>AVERAGE(8.17, 17.35)</f>
        <v>12.760000000000002</v>
      </c>
    </row>
    <row r="26" spans="2:9" x14ac:dyDescent="0.55000000000000004">
      <c r="B26">
        <v>211180</v>
      </c>
      <c r="C26">
        <f>AVERAGE(294.37, 122.44)</f>
        <v>208.405</v>
      </c>
      <c r="E26">
        <v>996.99999999999966</v>
      </c>
      <c r="F26">
        <f>AVERAGE(19.03, 222.24)</f>
        <v>120.63500000000001</v>
      </c>
      <c r="H26">
        <v>0</v>
      </c>
      <c r="I26">
        <f>AVERAGE(19.03, 222.24)</f>
        <v>120.63500000000001</v>
      </c>
    </row>
    <row r="27" spans="2:9" x14ac:dyDescent="0.55000000000000004">
      <c r="B27">
        <v>239580</v>
      </c>
      <c r="C27">
        <f>AVERAGE(856.85, 580.04)</f>
        <v>718.44499999999994</v>
      </c>
      <c r="E27">
        <v>5259.9999999999791</v>
      </c>
      <c r="F27">
        <f>AVERAGE(223.77, 387.74)</f>
        <v>305.755</v>
      </c>
      <c r="H27">
        <v>0</v>
      </c>
      <c r="I27">
        <f>AVERAGE(223.77, 387.74)</f>
        <v>305.755</v>
      </c>
    </row>
    <row r="28" spans="2:9" x14ac:dyDescent="0.55000000000000004">
      <c r="B28">
        <v>244499</v>
      </c>
      <c r="C28">
        <f>AVERAGE(591.81, 295.34)</f>
        <v>443.57499999999993</v>
      </c>
      <c r="E28">
        <v>14886.999999999993</v>
      </c>
      <c r="F28">
        <f>AVERAGE(348.98, 756.73)</f>
        <v>552.85500000000002</v>
      </c>
      <c r="H28">
        <v>24.999999999999972</v>
      </c>
      <c r="I28">
        <f>AVERAGE(348.98, 756.73)</f>
        <v>552.85500000000002</v>
      </c>
    </row>
    <row r="29" spans="2:9" x14ac:dyDescent="0.55000000000000004">
      <c r="B29">
        <v>348104</v>
      </c>
      <c r="C29">
        <f>AVERAGE(223.77, 387.74)</f>
        <v>305.755</v>
      </c>
      <c r="E29">
        <v>15151.999999999967</v>
      </c>
      <c r="F29">
        <f>AVERAGE(772.64, 872.2)</f>
        <v>822.42000000000007</v>
      </c>
      <c r="H29">
        <v>268.99999999999972</v>
      </c>
      <c r="I29">
        <f>AVERAGE(772.64, 872.2)</f>
        <v>822.42000000000007</v>
      </c>
    </row>
    <row r="30" spans="2:9" x14ac:dyDescent="0.55000000000000004">
      <c r="B30">
        <v>416605</v>
      </c>
      <c r="C30">
        <f>AVERAGE(772.64, 872.2)</f>
        <v>822.42000000000007</v>
      </c>
      <c r="E30">
        <v>16552.999999999989</v>
      </c>
      <c r="F30">
        <f>AVERAGE(294.37, 122.44)</f>
        <v>208.405</v>
      </c>
      <c r="H30">
        <v>427.99999999999926</v>
      </c>
      <c r="I30">
        <f>AVERAGE(294.37, 122.44)</f>
        <v>208.405</v>
      </c>
    </row>
    <row r="31" spans="2:9" x14ac:dyDescent="0.55000000000000004">
      <c r="B31">
        <v>423680</v>
      </c>
      <c r="C31">
        <f>AVERAGE(348.98, 756.73)</f>
        <v>552.85500000000002</v>
      </c>
      <c r="E31">
        <v>23606.999999999985</v>
      </c>
      <c r="F31">
        <f>AVERAGE(591.81, 295.34)</f>
        <v>443.57499999999993</v>
      </c>
      <c r="H31">
        <v>480.99999999999989</v>
      </c>
      <c r="I31">
        <f>AVERAGE(856.85, 580.04)</f>
        <v>718.44499999999994</v>
      </c>
    </row>
    <row r="32" spans="2:9" x14ac:dyDescent="0.55000000000000004">
      <c r="E32">
        <v>25101.999999999967</v>
      </c>
      <c r="F32">
        <f>AVERAGE(856.85, 580.04)</f>
        <v>718.44499999999994</v>
      </c>
      <c r="H32">
        <v>509.99999999999818</v>
      </c>
      <c r="I32">
        <f>AVERAGE(591.81, 295.34)</f>
        <v>443.57499999999993</v>
      </c>
    </row>
  </sheetData>
  <sortState ref="H19:I32">
    <sortCondition ref="H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2018-11-29T13:57:40Z</dcterms:created>
  <dcterms:modified xsi:type="dcterms:W3CDTF">2018-11-29T18:41:40Z</dcterms:modified>
</cp:coreProperties>
</file>