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Digital Archive\Game Development\Active\pack_world\pack_world_game\design\"/>
    </mc:Choice>
  </mc:AlternateContent>
  <xr:revisionPtr revIDLastSave="0" documentId="13_ncr:1_{1C26CD83-E0CA-4BA7-9EB8-E777D2811D50}" xr6:coauthVersionLast="47" xr6:coauthVersionMax="47" xr10:uidLastSave="{00000000-0000-0000-0000-000000000000}"/>
  <bookViews>
    <workbookView xWindow="18165" yWindow="0" windowWidth="41070" windowHeight="21000" activeTab="1" xr2:uid="{00000000-000D-0000-FFFF-FFFF00000000}"/>
  </bookViews>
  <sheets>
    <sheet name="Pack Cost" sheetId="6" r:id="rId1"/>
    <sheet name="Items and Tiles" sheetId="4" r:id="rId2"/>
    <sheet name="Drop Tabl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08" i="3" l="1"/>
  <c r="N107" i="3"/>
  <c r="N103" i="3"/>
  <c r="N102" i="3"/>
  <c r="N101" i="3"/>
  <c r="N100" i="3"/>
  <c r="N99" i="3"/>
  <c r="N95" i="3" l="1"/>
  <c r="N94" i="3"/>
  <c r="N93" i="3"/>
  <c r="N92" i="3"/>
  <c r="N51" i="3"/>
  <c r="N50" i="3"/>
  <c r="N47" i="3"/>
  <c r="H88" i="3"/>
  <c r="N78" i="3"/>
  <c r="N40" i="3"/>
  <c r="N84" i="3"/>
  <c r="N83" i="3"/>
  <c r="N82" i="3"/>
  <c r="N75" i="3"/>
  <c r="N76" i="3"/>
  <c r="N77" i="3"/>
  <c r="N74" i="3"/>
  <c r="N69" i="3"/>
  <c r="N68" i="3"/>
  <c r="N67" i="3"/>
  <c r="N66" i="3"/>
  <c r="N17" i="3"/>
  <c r="N42" i="3"/>
  <c r="N41" i="3"/>
  <c r="H62" i="3"/>
  <c r="H61" i="3"/>
  <c r="N38" i="3"/>
  <c r="N32" i="3"/>
  <c r="N49" i="3"/>
  <c r="N34" i="3"/>
  <c r="N33" i="3"/>
  <c r="H57" i="3"/>
  <c r="H27" i="3"/>
  <c r="H28" i="3"/>
  <c r="H23" i="3"/>
  <c r="N39" i="3"/>
  <c r="N19" i="3"/>
  <c r="N52" i="3"/>
  <c r="N48" i="3"/>
  <c r="N46" i="3"/>
  <c r="N53" i="3"/>
  <c r="N7" i="3"/>
  <c r="N6" i="3"/>
  <c r="N11" i="3"/>
  <c r="N18" i="3"/>
  <c r="N16" i="3"/>
  <c r="N12" i="3"/>
</calcChain>
</file>

<file path=xl/sharedStrings.xml><?xml version="1.0" encoding="utf-8"?>
<sst xmlns="http://schemas.openxmlformats.org/spreadsheetml/2006/main" count="343" uniqueCount="151">
  <si>
    <t>ItemID</t>
  </si>
  <si>
    <t>Count</t>
  </si>
  <si>
    <t>Rate</t>
  </si>
  <si>
    <t>DirtClod</t>
  </si>
  <si>
    <t>%Chance</t>
  </si>
  <si>
    <t>Stick</t>
  </si>
  <si>
    <t>Gold</t>
  </si>
  <si>
    <t>TileDirt</t>
  </si>
  <si>
    <t>TileGrass</t>
  </si>
  <si>
    <t>Items</t>
  </si>
  <si>
    <t>Descriptiopn</t>
  </si>
  <si>
    <t>Tiles</t>
  </si>
  <si>
    <t>Beginning resource</t>
  </si>
  <si>
    <t>TileID</t>
  </si>
  <si>
    <t>Dirt</t>
  </si>
  <si>
    <t>Creates ground from empty space.</t>
  </si>
  <si>
    <t>Grass</t>
  </si>
  <si>
    <t>Harvestable</t>
  </si>
  <si>
    <t>Harvest Drop Table</t>
  </si>
  <si>
    <t>PackStarter</t>
  </si>
  <si>
    <t>n</t>
  </si>
  <si>
    <t>Water</t>
  </si>
  <si>
    <t>Creates water from empty space</t>
  </si>
  <si>
    <t>Rock</t>
  </si>
  <si>
    <t>Produces stuff. Reduced cooldown when adjacent to grass.</t>
  </si>
  <si>
    <t>Gives stone. Reduced cooldown when adjacent to dirt.</t>
  </si>
  <si>
    <t>Stone</t>
  </si>
  <si>
    <t>Building resource</t>
  </si>
  <si>
    <t>OakTree</t>
  </si>
  <si>
    <t>Produces wood.</t>
  </si>
  <si>
    <t>DrtClod</t>
  </si>
  <si>
    <t>TileOakTree</t>
  </si>
  <si>
    <t>Item</t>
  </si>
  <si>
    <t>OakWood</t>
  </si>
  <si>
    <t>Acorn</t>
  </si>
  <si>
    <t>BirdNest</t>
  </si>
  <si>
    <t>Adds seeds to drop tables of adjacent grass</t>
  </si>
  <si>
    <t>Seeds</t>
  </si>
  <si>
    <t>StrawbeerySeed</t>
  </si>
  <si>
    <t>StrawberrySeed</t>
  </si>
  <si>
    <t>Planted in soil</t>
  </si>
  <si>
    <t>Strawberry</t>
  </si>
  <si>
    <t>PackPeople</t>
  </si>
  <si>
    <t>Baby</t>
  </si>
  <si>
    <t>Cave</t>
  </si>
  <si>
    <t>??</t>
  </si>
  <si>
    <t>Produces babies. Reduced cooldown for each adjacent rock.</t>
  </si>
  <si>
    <t>DragonEgg</t>
  </si>
  <si>
    <t>PackStick</t>
  </si>
  <si>
    <t>FirstBuildings</t>
  </si>
  <si>
    <t>Wearhouse</t>
  </si>
  <si>
    <t>Limit</t>
  </si>
  <si>
    <t>y</t>
  </si>
  <si>
    <t>inf</t>
  </si>
  <si>
    <t>Gives +1 inventory space</t>
  </si>
  <si>
    <t>Farmhouse</t>
  </si>
  <si>
    <t>Reduces refreshtime of soil within radius of 10</t>
  </si>
  <si>
    <t>Spiderweb</t>
  </si>
  <si>
    <t>Used as material for clothes</t>
  </si>
  <si>
    <t>Spider</t>
  </si>
  <si>
    <t>Placed in tree, drops bugs for food</t>
  </si>
  <si>
    <t>Starter</t>
  </si>
  <si>
    <t>Buildings</t>
  </si>
  <si>
    <t>TradeHut</t>
  </si>
  <si>
    <t>Increases sell rate of items by x%</t>
  </si>
  <si>
    <t>SmallMoney</t>
  </si>
  <si>
    <t>MudPit</t>
  </si>
  <si>
    <t>SmallDirt</t>
  </si>
  <si>
    <t>SmallMudPit</t>
  </si>
  <si>
    <t>OakLog</t>
  </si>
  <si>
    <t>Birdnest</t>
  </si>
  <si>
    <t>Adds acorns to the drop table of adjaent grass.</t>
  </si>
  <si>
    <t>Farm</t>
  </si>
  <si>
    <t>Boulder</t>
  </si>
  <si>
    <t>SmallGold</t>
  </si>
  <si>
    <t>BerryShrub</t>
  </si>
  <si>
    <t>TileBirdnest</t>
  </si>
  <si>
    <t>Berry</t>
  </si>
  <si>
    <t>TileBoulder</t>
  </si>
  <si>
    <t>TileCave</t>
  </si>
  <si>
    <t>TileShrub</t>
  </si>
  <si>
    <t>TileBirdNest</t>
  </si>
  <si>
    <t>TallGrass</t>
  </si>
  <si>
    <t>Must be surrounded by grass or tall grass.</t>
  </si>
  <si>
    <t>Reeds</t>
  </si>
  <si>
    <t>ReedSeed</t>
  </si>
  <si>
    <t>Planted in mud pit</t>
  </si>
  <si>
    <t>Not Implemented</t>
  </si>
  <si>
    <t>Implemented</t>
  </si>
  <si>
    <t>Persistent</t>
  </si>
  <si>
    <t>Generates dirt tiles. Placed on dirt.</t>
  </si>
  <si>
    <t>Goblin</t>
  </si>
  <si>
    <t>Placed on caves. Doubles the amount of gold dropped.</t>
  </si>
  <si>
    <t>MudDog</t>
  </si>
  <si>
    <t>Frog</t>
  </si>
  <si>
    <t>Drops potion items when harvested.</t>
  </si>
  <si>
    <t>WeakPotions</t>
  </si>
  <si>
    <t>TileMudPit</t>
  </si>
  <si>
    <t>Drops potion items when harvested. Must be placed in tall grass.</t>
  </si>
  <si>
    <t>TileTallGrass</t>
  </si>
  <si>
    <t>MudBaby</t>
  </si>
  <si>
    <t>TileFrog</t>
  </si>
  <si>
    <t>PotionMoney</t>
  </si>
  <si>
    <t>Gives 1 gold every time harvested</t>
  </si>
  <si>
    <t>PotionPlenty</t>
  </si>
  <si>
    <t>Doubles every harvest</t>
  </si>
  <si>
    <t>PotionQuick</t>
  </si>
  <si>
    <t>Permanently reduces harvest time of tile by 1%</t>
  </si>
  <si>
    <t>PotionAuto</t>
  </si>
  <si>
    <t xml:space="preserve">Automatically harvests tile </t>
  </si>
  <si>
    <t>PotionAbundance</t>
  </si>
  <si>
    <t>Permanently replaces droptable with gold.</t>
  </si>
  <si>
    <t>SmallPotions</t>
  </si>
  <si>
    <t>Cattail</t>
  </si>
  <si>
    <t>FrogLeg</t>
  </si>
  <si>
    <t>NewtEye</t>
  </si>
  <si>
    <t>Newt</t>
  </si>
  <si>
    <t>Must be placed in water. Gives potion supplies.</t>
  </si>
  <si>
    <t>MudPig</t>
  </si>
  <si>
    <t>MudFish</t>
  </si>
  <si>
    <t>Pearl</t>
  </si>
  <si>
    <t>Raindrop</t>
  </si>
  <si>
    <t>Place on soil to reduce harvest time of soil.</t>
  </si>
  <si>
    <t>Drops pearls</t>
  </si>
  <si>
    <t>Spring</t>
  </si>
  <si>
    <t>Mud</t>
  </si>
  <si>
    <t>MorningDew</t>
  </si>
  <si>
    <t>MudCave</t>
  </si>
  <si>
    <t>Slowly produces mud babies.</t>
  </si>
  <si>
    <t>TileWater</t>
  </si>
  <si>
    <t>PackMud</t>
  </si>
  <si>
    <t>TileNewt</t>
  </si>
  <si>
    <t>TileReed</t>
  </si>
  <si>
    <t>Clam</t>
  </si>
  <si>
    <t>ItemPearl</t>
  </si>
  <si>
    <t>ItemOldBoot</t>
  </si>
  <si>
    <t>ItemSeweed</t>
  </si>
  <si>
    <t>ItemTrashBag</t>
  </si>
  <si>
    <t>ItemOldHat</t>
  </si>
  <si>
    <t>PackWater</t>
  </si>
  <si>
    <t>TileClam</t>
  </si>
  <si>
    <t>PotionFire</t>
  </si>
  <si>
    <t>Burn through all connected grass, destroying it and creating charcoal.</t>
  </si>
  <si>
    <t>Crab</t>
  </si>
  <si>
    <t>Automatically harvests anything adjacent to itself on dirt.</t>
  </si>
  <si>
    <t>Placed on dirt. Doubles drops of surrounding soil tiles.</t>
  </si>
  <si>
    <t>MudHenge</t>
  </si>
  <si>
    <t>Gives MudHearts but destroys itself and all adjacent tiles when harvested..</t>
  </si>
  <si>
    <t>Automatically harvests grass tiles. Melts after 2 days.</t>
  </si>
  <si>
    <t>Roots around and finds potion supplies. Melts after 2 days.</t>
  </si>
  <si>
    <t>Placed in water. Automatically gives dirt tiles. Melts after 2 days. Gives double drops if adjacent to mud.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</si>
</sst>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2" fillId="0" borderId="0" xfId="0" applyFont="1"/>
    <xf numFmtId="10" fontId="0" fillId="0" borderId="0" xfId="1" applyNumberFormat="1" applyFont="1"/>
    <xf numFmtId="10" fontId="0" fillId="0" borderId="0" xfId="1" applyNumberFormat="1" applyFont="1" applyBorder="1"/>
  </cellXfs>
  <cellStyles count="2">
    <cellStyle name="Normal" xfId="0" builtinId="0"/>
    <cellStyle name="Percent" xfId="1" builtinId="5"/>
  </cellStyles>
  <dxfs count="29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4FA7D84-40DB-4FB1-872F-BAD6A7B8C18C}" name="Table2" displayName="Table2" ref="F5:G6" totalsRowShown="0">
  <autoFilter ref="F5:G6" xr:uid="{24FA7D84-40DB-4FB1-872F-BAD6A7B8C18C}"/>
  <tableColumns count="2">
    <tableColumn id="1" xr3:uid="{1D19C17F-6975-4643-9D2C-D3BC2DA13EC9}" name="Item"/>
    <tableColumn id="2" xr3:uid="{3D1E8AF2-7314-4463-89AD-E54714D15BD2}" name="Count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DD264DE-D047-45F6-A8AA-15A47977664C}" name="Table46" displayName="Table46" ref="H5:M29" totalsRowShown="0">
  <autoFilter ref="H5:M29" xr:uid="{5DD264DE-D047-45F6-A8AA-15A47977664C}"/>
  <tableColumns count="6">
    <tableColumn id="1" xr3:uid="{997C8B3F-F0E6-4E58-9D23-D135F012BA96}" name="TileID"/>
    <tableColumn id="2" xr3:uid="{C06A2FFF-D8A0-4374-BC0C-74CE8667732D}" name="Descriptiopn"/>
    <tableColumn id="5" xr3:uid="{111A289B-2403-445C-9D0D-1F02E6F223EF}" name="Limit"/>
    <tableColumn id="6" xr3:uid="{49C6944D-2C81-4120-9357-ACD68023DD77}" name="Persistent"/>
    <tableColumn id="3" xr3:uid="{E8433EC5-F402-420F-AA65-40C639574A0B}" name="Harvestable"/>
    <tableColumn id="4" xr3:uid="{B817F4D1-A0E6-4DF2-A947-290B386494B6}" name="Harvest Drop Table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76435C6-9928-463A-B5F7-69CD4F47CC99}" name="Table13789" displayName="Table13789" ref="K15:N19" totalsRowShown="0">
  <autoFilter ref="K15:N19" xr:uid="{176435C6-9928-463A-B5F7-69CD4F47CC99}"/>
  <tableColumns count="4">
    <tableColumn id="1" xr3:uid="{5FD88E56-EE50-4E96-AF7E-14BF06E4B5D5}" name="ItemID"/>
    <tableColumn id="2" xr3:uid="{45FE54DB-459E-467E-AEFD-A964A6E0ACBE}" name="Rate"/>
    <tableColumn id="4" xr3:uid="{F7B36C6D-249B-4C8F-AD9A-FE1BA8D7EA5F}" name="Count"/>
    <tableColumn id="3" xr3:uid="{F15086BD-3ABF-42E8-AD67-1A721BE8BDB3}" name="%Chance" dataDxfId="28" dataCellStyle="Percent">
      <calculatedColumnFormula>Table13789[[#This Row],[Rate]]/SUM(Table13789[Rate])</calculatedColumnFormula>
    </tableColumn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FD822368-43F7-4899-AFB0-F84B016F8825}" name="Table1378913" displayName="Table1378913" ref="K10:N12" totalsRowShown="0">
  <autoFilter ref="K10:N12" xr:uid="{FD822368-43F7-4899-AFB0-F84B016F8825}"/>
  <tableColumns count="4">
    <tableColumn id="1" xr3:uid="{B45D3A7A-5A1F-44F3-AEE5-F5F07020D270}" name="ItemID"/>
    <tableColumn id="2" xr3:uid="{8D0A6B32-E6FD-4FEB-BD6B-C5D482407A4D}" name="Rate"/>
    <tableColumn id="4" xr3:uid="{BFC03E2E-52F7-4DCD-8C1C-A21D751C7908}" name="Count"/>
    <tableColumn id="3" xr3:uid="{C0196799-3FEE-40C1-A925-239F70EFBC90}" name="%Chance" dataDxfId="27" dataCellStyle="Percent">
      <calculatedColumnFormula>Table1378913[[#This Row],[Rate]]/SUM(Table1378913[Rate])</calculatedColumnFormula>
    </tableColumn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CC44CAA6-0359-41CF-983E-278C8EE92B89}" name="Table137891314" displayName="Table137891314" ref="K5:N7" totalsRowShown="0">
  <autoFilter ref="K5:N7" xr:uid="{CC44CAA6-0359-41CF-983E-278C8EE92B89}"/>
  <tableColumns count="4">
    <tableColumn id="1" xr3:uid="{22D67FFD-FBB4-459B-A50A-FD89B7CA47EA}" name="ItemID"/>
    <tableColumn id="2" xr3:uid="{ABA1E863-6768-496A-992C-D3ACAA40AD3E}" name="Rate"/>
    <tableColumn id="6" xr3:uid="{21B42FB6-D1C6-45EA-99F9-B424D331BD57}" name="Count"/>
    <tableColumn id="3" xr3:uid="{5F1A8B4E-B55C-46A2-AA78-2705E90B792F}" name="%Chance" dataDxfId="26" dataCellStyle="Percent">
      <calculatedColumnFormula>Table137891314[[#This Row],[Rate]]/SUM(Table137891314[Rate])</calculatedColumnFormula>
    </tableColumn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5110325C-5187-4FDB-BA7F-BFBE8E131005}" name="Table1378915" displayName="Table1378915" ref="K37:N42" totalsRowShown="0">
  <autoFilter ref="K37:N42" xr:uid="{5110325C-5187-4FDB-BA7F-BFBE8E131005}"/>
  <sortState xmlns:xlrd2="http://schemas.microsoft.com/office/spreadsheetml/2017/richdata2" ref="K38:N39">
    <sortCondition ref="L37:L39"/>
  </sortState>
  <tableColumns count="4">
    <tableColumn id="1" xr3:uid="{36F17566-CFEC-4201-BC32-CDFBEE168785}" name="ItemID"/>
    <tableColumn id="2" xr3:uid="{7FAF1644-E0BB-494D-A054-1BEBE28A02F9}" name="Rate"/>
    <tableColumn id="4" xr3:uid="{FA86084E-4629-4BD7-A80C-6229B8D80F65}" name="Count"/>
    <tableColumn id="3" xr3:uid="{5EBDFC1E-8AA4-45D3-B7A3-F1E8D0317C06}" name="%Chance" dataDxfId="25" dataCellStyle="Percent">
      <calculatedColumnFormula>Table1378915[[#This Row],[Rate]]/SUM(Table1378915[Rate])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C1A0CD95-F474-42C9-ABB6-877348837C36}" name="Table137891516" displayName="Table137891516" ref="K45:N53" totalsRowShown="0">
  <autoFilter ref="K45:N53" xr:uid="{C1A0CD95-F474-42C9-ABB6-877348837C36}"/>
  <sortState xmlns:xlrd2="http://schemas.microsoft.com/office/spreadsheetml/2017/richdata2" ref="K46:N53">
    <sortCondition descending="1" ref="L45:L53"/>
  </sortState>
  <tableColumns count="4">
    <tableColumn id="1" xr3:uid="{333EBB11-1697-4271-B03A-E6B773563CFE}" name="ItemID"/>
    <tableColumn id="2" xr3:uid="{66779ED5-FBDC-43B6-B577-67F38636A1F1}" name="Rate"/>
    <tableColumn id="4" xr3:uid="{FA20C3E4-336D-43FD-9C7B-B1827A771EBC}" name="Count"/>
    <tableColumn id="3" xr3:uid="{80EF7A8F-4364-48E9-88BC-D9BE908A8E81}" name="%Chance" dataDxfId="24" dataCellStyle="Percent">
      <calculatedColumnFormula>Table137891516[[#This Row],[Rate]]/SUM(Table137891516[Rate])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B9E16C5E-B24F-4003-8D83-DE034BACC562}" name="Table1378918" displayName="Table1378918" ref="E22:H23" totalsRowShown="0">
  <autoFilter ref="E22:H23" xr:uid="{B9E16C5E-B24F-4003-8D83-DE034BACC562}"/>
  <tableColumns count="4">
    <tableColumn id="1" xr3:uid="{28E027C3-6619-4F6B-B9B5-4E991BEE7169}" name="ItemID"/>
    <tableColumn id="2" xr3:uid="{83798236-E790-4DCB-9325-19CBD2933987}" name="Rate"/>
    <tableColumn id="4" xr3:uid="{FD652A42-76E9-4A8A-B64F-41F588B57CA0}" name="Count"/>
    <tableColumn id="3" xr3:uid="{80AE0A84-EBAE-467D-B0FF-B1661CD6F9CA}" name="%Chance" dataDxfId="23" dataCellStyle="Percent">
      <calculatedColumnFormula>Table1378918[[#This Row],[Rate]]/SUM(Table1378918[Rate])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9C922454-05F0-4A60-969F-42B0AED9779C}" name="Table137891819" displayName="Table137891819" ref="E26:H28" totalsRowShown="0">
  <autoFilter ref="E26:H28" xr:uid="{9C922454-05F0-4A60-969F-42B0AED9779C}"/>
  <tableColumns count="4">
    <tableColumn id="1" xr3:uid="{5710BAA2-303B-4130-B397-9E88F263AC1A}" name="ItemID"/>
    <tableColumn id="2" xr3:uid="{749EB946-237E-4C13-8450-9CB46D681F3D}" name="Rate"/>
    <tableColumn id="7" xr3:uid="{BF90F91A-CFD2-42FC-87F6-1E7A02388275}" name="Count"/>
    <tableColumn id="3" xr3:uid="{29E82DC4-7FBA-46F8-A388-8832C45E81A7}" name="%Chance" dataDxfId="22" dataCellStyle="Percent">
      <calculatedColumnFormula>Table137891819[[#This Row],[Rate]]/SUM(Table137891819[Rate])</calculatedColumnFormula>
    </tableColumn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965A754C-BC3B-4A15-BAA4-D36F0C450007}" name="Table137891520" displayName="Table137891520" ref="E56:H57" totalsRowShown="0">
  <autoFilter ref="E56:H57" xr:uid="{965A754C-BC3B-4A15-BAA4-D36F0C450007}"/>
  <sortState xmlns:xlrd2="http://schemas.microsoft.com/office/spreadsheetml/2017/richdata2" ref="E57:H57">
    <sortCondition ref="F37:F39"/>
  </sortState>
  <tableColumns count="4">
    <tableColumn id="1" xr3:uid="{DFFD549D-06AC-4FEB-9CAE-81D867FAF7DA}" name="ItemID"/>
    <tableColumn id="2" xr3:uid="{5A314CBA-65C8-411D-9F89-C9E413B3C28A}" name="Rate"/>
    <tableColumn id="4" xr3:uid="{A94A88ED-4FF7-4BF3-AAAF-6B7F2860C1FD}" name="Count"/>
    <tableColumn id="3" xr3:uid="{D8F779D7-C1D3-4D6E-AE28-F4F37BF0FD4C}" name="%Chance" dataDxfId="21" dataCellStyle="Percent">
      <calculatedColumnFormula>Table137891520[[#This Row],[Rate]]/SUM(Table137891520[Rate])</calculatedColumnFormula>
    </tableColumn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BD00E36D-44EA-4B4F-8D6C-1274E45F6098}" name="Table13789181924" displayName="Table13789181924" ref="K31:N34" totalsRowShown="0">
  <autoFilter ref="K31:N34" xr:uid="{BD00E36D-44EA-4B4F-8D6C-1274E45F6098}"/>
  <tableColumns count="4">
    <tableColumn id="1" xr3:uid="{BE923A95-75C9-4062-BE0B-A80844A43C74}" name="ItemID"/>
    <tableColumn id="2" xr3:uid="{8A2B068D-BA52-49A9-8B60-7C7AB68DE7AA}" name="Rate"/>
    <tableColumn id="4" xr3:uid="{96CED9DA-94ED-4108-8E34-6799C464E382}" name="Count"/>
    <tableColumn id="3" xr3:uid="{B90E081D-90F4-47E6-B8F8-1845ADE3AC33}" name="%Chance" dataDxfId="20" dataCellStyle="Percent">
      <calculatedColumnFormula>Table13789181924[[#This Row],[Rate]]/SUM(Table13789181924[Rate])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FCE5BFC-EAEE-437A-B0D1-92CBFE1C6E9B}" name="Table24" displayName="Table24" ref="F9:G12" totalsRowShown="0">
  <autoFilter ref="F9:G12" xr:uid="{CFCE5BFC-EAEE-437A-B0D1-92CBFE1C6E9B}"/>
  <tableColumns count="2">
    <tableColumn id="1" xr3:uid="{60CD1B6A-38BD-4315-A8B4-D2BC0EF3E15F}" name="Item"/>
    <tableColumn id="2" xr3:uid="{1922AB4B-AD21-4E72-BC70-8CD0488D0B1E}" name="Count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50098C8-BEE6-4D14-80C9-295B1257E899}" name="Table1378915202" displayName="Table1378915202" ref="E60:H62" totalsRowShown="0">
  <autoFilter ref="E60:H62" xr:uid="{650098C8-BEE6-4D14-80C9-295B1257E899}"/>
  <sortState xmlns:xlrd2="http://schemas.microsoft.com/office/spreadsheetml/2017/richdata2" ref="E61:H61">
    <sortCondition ref="F37:F39"/>
  </sortState>
  <tableColumns count="4">
    <tableColumn id="1" xr3:uid="{381B99D4-DAE9-4E7B-B588-5D9988B19F22}" name="ItemID"/>
    <tableColumn id="2" xr3:uid="{D8C82624-656A-47EE-8246-49712DEB46B7}" name="Rate"/>
    <tableColumn id="4" xr3:uid="{6E1B10DB-484A-43C3-8696-EC6E862B4D4A}" name="Count"/>
    <tableColumn id="3" xr3:uid="{8A8DD7D9-1F12-4887-B5AA-12E962C2FD48}" name="%Chance" dataDxfId="19" dataCellStyle="Percent">
      <calculatedColumnFormula>Table1378915202[[#This Row],[Rate]]/SUM(Table1378915202[Rate])</calculatedColumnFormula>
    </tableColumn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78B3AE9-4F71-4D90-BBB1-B1341409AE74}" name="Table1378913147" displayName="Table1378913147" ref="K65:N69" totalsRowShown="0">
  <autoFilter ref="K65:N69" xr:uid="{A78B3AE9-4F71-4D90-BBB1-B1341409AE74}"/>
  <tableColumns count="4">
    <tableColumn id="1" xr3:uid="{5FC31BA1-4AF3-430A-A419-59C22C2155C5}" name="ItemID"/>
    <tableColumn id="2" xr3:uid="{BC88DEB0-09FB-4E75-B113-7CDE256B8E17}" name="Rate"/>
    <tableColumn id="6" xr3:uid="{6C6C351D-AFB0-4A3F-BC2D-CDE5D9A11B25}" name="Count"/>
    <tableColumn id="3" xr3:uid="{733DAD33-07B1-4A54-BBE0-B3212B512175}" name="%Chance" dataDxfId="18" dataCellStyle="Percent">
      <calculatedColumnFormula>Table1378913147[[#This Row],[Rate]]/SUM(Table1378913147[Rate])</calculatedColumnFormula>
    </tableColumn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4DD51EE-228C-4FEB-B2BB-0731512A3210}" name="Table13789131478" displayName="Table13789131478" ref="K73:N78" totalsRowShown="0">
  <autoFilter ref="K73:N78" xr:uid="{44DD51EE-228C-4FEB-B2BB-0731512A3210}"/>
  <tableColumns count="4">
    <tableColumn id="1" xr3:uid="{9C5387E8-4E0B-43FC-BD7B-7307A5B89A6C}" name="ItemID"/>
    <tableColumn id="2" xr3:uid="{000E006A-A8FF-4DD8-84CA-E745617C159E}" name="Rate"/>
    <tableColumn id="6" xr3:uid="{89D8EF85-04D9-47B6-81E8-ECDC97E127CD}" name="Count"/>
    <tableColumn id="3" xr3:uid="{67DA4D60-8692-4B89-85F1-E0CA987870E6}" name="%Chance" dataDxfId="17" dataCellStyle="Percent">
      <calculatedColumnFormula>Table13789131478[[#This Row],[Rate]]/SUM(Table13789131478[Rate])</calculatedColumnFormula>
    </tableColumn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2FC462D0-506C-4CBE-83DA-7B5DFCEB8956}" name="Table1378913147812" displayName="Table1378913147812" ref="K81:N84" totalsRowShown="0">
  <autoFilter ref="K81:N84" xr:uid="{2FC462D0-506C-4CBE-83DA-7B5DFCEB8956}"/>
  <tableColumns count="4">
    <tableColumn id="1" xr3:uid="{4039683D-C0FB-4D66-BC6D-675C507599A7}" name="ItemID"/>
    <tableColumn id="2" xr3:uid="{03A60152-6173-4E33-8950-C35B5FC16A06}" name="Rate"/>
    <tableColumn id="6" xr3:uid="{36A0463A-B432-4BFA-8A69-778F0DEAA5D7}" name="Count"/>
    <tableColumn id="3" xr3:uid="{FB468FC3-8F5C-492C-974E-7C915391756C}" name="%Chance" dataDxfId="16" dataCellStyle="Percent">
      <calculatedColumnFormula>Table1378913147812[[#This Row],[Rate]]/SUM(Table1378913147812[Rate])</calculatedColumnFormula>
    </tableColumn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DB9051B2-66EF-4156-8B9B-03E37B51ED88}" name="Table1378913147821" displayName="Table1378913147821" ref="E87:H88" totalsRowShown="0">
  <autoFilter ref="E87:H88" xr:uid="{DB9051B2-66EF-4156-8B9B-03E37B51ED88}"/>
  <tableColumns count="4">
    <tableColumn id="1" xr3:uid="{C7425F1C-2EEC-47EF-8EEA-2729F06AB5D7}" name="ItemID"/>
    <tableColumn id="2" xr3:uid="{F68B8B21-141F-4D1E-AE8D-C39F60F40661}" name="Rate"/>
    <tableColumn id="6" xr3:uid="{AE893BD6-A2B4-4341-B14D-732457C70734}" name="Count"/>
    <tableColumn id="3" xr3:uid="{9BAE9F73-4344-4F6B-B023-47346A450C9A}" name="%Chance" dataDxfId="15" dataCellStyle="Percent">
      <calculatedColumnFormula>Table1378913147821[[#This Row],[Rate]]/SUM(Table1378913147821[Rate])</calculatedColumnFormula>
    </tableColumn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68A8B6DB-FDE9-4434-8654-5BDDEB7DC6D7}" name="Table137891314782127" displayName="Table137891314782127" ref="K91:N95" totalsRowShown="0">
  <autoFilter ref="K91:N95" xr:uid="{68A8B6DB-FDE9-4434-8654-5BDDEB7DC6D7}"/>
  <tableColumns count="4">
    <tableColumn id="1" xr3:uid="{8A85DF3A-D6E1-47B2-8031-3ED58E50442B}" name="ItemID"/>
    <tableColumn id="2" xr3:uid="{A6B2698E-D7F5-4268-ADEE-28368193C73D}" name="Rate"/>
    <tableColumn id="6" xr3:uid="{A8C7BC54-2D72-4EE8-8416-69B0CBFA5C7C}" name="Count"/>
    <tableColumn id="3" xr3:uid="{6B37498E-D212-4D73-9EA8-5B4204FE2DB6}" name="%Chance" dataDxfId="14" dataCellStyle="Percent">
      <calculatedColumnFormula>Table137891314782127[[#This Row],[Rate]]/SUM(Table137891314782127[Rate])</calculatedColumnFormula>
    </tableColumn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373286D0-C1A1-42AB-AA04-FAF94452B876}" name="Table13789131478212726" displayName="Table13789131478212726" ref="K98:N103" totalsRowShown="0">
  <autoFilter ref="K98:N103" xr:uid="{373286D0-C1A1-42AB-AA04-FAF94452B876}"/>
  <tableColumns count="4">
    <tableColumn id="1" xr3:uid="{BFA06CB8-AFDA-477E-8D35-3A0B782861F2}" name="ItemID"/>
    <tableColumn id="2" xr3:uid="{0FED4EB3-D389-4101-8A88-ADC5BE7312EE}" name="Rate"/>
    <tableColumn id="6" xr3:uid="{B9E7BE51-E6ED-49F9-9BC0-DC78F235C1A1}" name="Count"/>
    <tableColumn id="3" xr3:uid="{90B4F952-41ED-4A3F-BA28-4E18C69C9CB2}" name="%Chance" dataDxfId="13" dataCellStyle="Percent">
      <calculatedColumnFormula>Table13789131478212726[[#This Row],[Rate]]/SUM(Table13789131478212726[Rate])</calculatedColumnFormula>
    </tableColumn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805D609C-F773-4352-929F-7591DF503E52}" name="Table1378913147821272628" displayName="Table1378913147821272628" ref="K106:N108" totalsRowShown="0">
  <autoFilter ref="K106:N108" xr:uid="{805D609C-F773-4352-929F-7591DF503E52}"/>
  <tableColumns count="4">
    <tableColumn id="1" xr3:uid="{FD93C367-5371-4629-8715-65AB53B5CCF5}" name="ItemID"/>
    <tableColumn id="2" xr3:uid="{6B0ECF8E-746B-49A5-9641-829EE054D5E2}" name="Rate"/>
    <tableColumn id="6" xr3:uid="{DD1AD1BC-2359-4573-B394-7289D8BC48E3}" name="Count"/>
    <tableColumn id="3" xr3:uid="{C8A311C8-D7DF-4A5E-90FB-58E98FF4E04C}" name="%Chance" dataDxfId="12" dataCellStyle="Percent">
      <calculatedColumnFormula>Table1378913147821272628[[#This Row],[Rate]]/SUM(Table1378913147821272628[Rate])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5C50F4F6-447D-4295-AE19-5F291E155B4F}" name="Table2410" displayName="Table2410" ref="F15:G17" totalsRowShown="0">
  <autoFilter ref="F15:G17" xr:uid="{5C50F4F6-447D-4295-AE19-5F291E155B4F}"/>
  <tableColumns count="2">
    <tableColumn id="1" xr3:uid="{EE9AE3BD-A522-4FFF-ACAA-887D46DEA516}" name="Item"/>
    <tableColumn id="2" xr3:uid="{ACF19F34-D0E9-4653-AC23-62D92D24408A}" name="Count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967C3274-F38E-4B21-97F7-87B3B69F1E54}" name="Table241011" displayName="Table241011" ref="F20:G22" totalsRowShown="0">
  <autoFilter ref="F20:G22" xr:uid="{967C3274-F38E-4B21-97F7-87B3B69F1E54}"/>
  <tableColumns count="2">
    <tableColumn id="1" xr3:uid="{5EF3BD93-7F6F-4843-BC3C-C8A708C9DBB9}" name="Item"/>
    <tableColumn id="2" xr3:uid="{87C9F4D6-9AA9-4BD3-9D36-10992A38BE48}" name="Count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20C1EEA3-2EC5-4E9E-A3A6-94A5821C93BE}" name="Table24101117" displayName="Table24101117" ref="F25:G30" totalsRowShown="0">
  <autoFilter ref="F25:G30" xr:uid="{20C1EEA3-2EC5-4E9E-A3A6-94A5821C93BE}"/>
  <tableColumns count="2">
    <tableColumn id="1" xr3:uid="{0D374F2F-7099-469E-8E76-265910493CD0}" name="Item"/>
    <tableColumn id="2" xr3:uid="{F0F9DF89-3506-4EF1-85DD-4350F86AA1C9}" name="Count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50433124-C99D-405B-98C0-CC377C2A52E7}" name="Table2410111722" displayName="Table2410111722" ref="F33:G35" totalsRowShown="0">
  <autoFilter ref="F33:G35" xr:uid="{50433124-C99D-405B-98C0-CC377C2A52E7}"/>
  <tableColumns count="2">
    <tableColumn id="1" xr3:uid="{85EE204F-E088-4361-A3AA-D2992B1C538F}" name="Item"/>
    <tableColumn id="2" xr3:uid="{A27D5B56-9D70-4256-95E6-1E957111835E}" name="Count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551E5FC0-4319-474D-81B6-DE5B183F0760}" name="Table241011172223" displayName="Table241011172223" ref="F38:G40" totalsRowShown="0">
  <autoFilter ref="F38:G40" xr:uid="{551E5FC0-4319-474D-81B6-DE5B183F0760}"/>
  <tableColumns count="2">
    <tableColumn id="1" xr3:uid="{7A1E268D-7648-4B40-BD3B-5EDF62B28FC7}" name="Item"/>
    <tableColumn id="2" xr3:uid="{54D7710C-69CC-4777-8DEF-63FB1679C731}" name="Count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B7118CA-BE7B-4B95-B95D-7AFF2C18404C}" name="Table24101117222325" displayName="Table24101117222325" ref="F43:G44" totalsRowShown="0">
  <autoFilter ref="F43:G44" xr:uid="{0B7118CA-BE7B-4B95-B95D-7AFF2C18404C}"/>
  <tableColumns count="2">
    <tableColumn id="1" xr3:uid="{93B9A9D7-D7CE-4A1B-B65C-9409B136A8C6}" name="Item"/>
    <tableColumn id="2" xr3:uid="{7BDDA377-E493-47A2-89E9-56B213BC559D}" name="Count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08B6843-66CB-49E9-9AE4-D34A26BF374A}" name="Table4" displayName="Table4" ref="D5:E24" totalsRowShown="0">
  <autoFilter ref="D5:E24" xr:uid="{708B6843-66CB-49E9-9AE4-D34A26BF374A}"/>
  <tableColumns count="2">
    <tableColumn id="1" xr3:uid="{39852490-B26C-4425-98C9-6963CD28703C}" name="ItemID"/>
    <tableColumn id="2" xr3:uid="{2EAF4B5B-2BB6-4FE7-9972-BAD5406BE8F4}" name="Descriptiop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8.xml"/><Relationship Id="rId13" Type="http://schemas.openxmlformats.org/officeDocument/2006/relationships/table" Target="../tables/table23.xml"/><Relationship Id="rId3" Type="http://schemas.openxmlformats.org/officeDocument/2006/relationships/table" Target="../tables/table13.xml"/><Relationship Id="rId7" Type="http://schemas.openxmlformats.org/officeDocument/2006/relationships/table" Target="../tables/table17.xml"/><Relationship Id="rId12" Type="http://schemas.openxmlformats.org/officeDocument/2006/relationships/table" Target="../tables/table22.xml"/><Relationship Id="rId17" Type="http://schemas.openxmlformats.org/officeDocument/2006/relationships/table" Target="../tables/table27.xml"/><Relationship Id="rId2" Type="http://schemas.openxmlformats.org/officeDocument/2006/relationships/table" Target="../tables/table12.xml"/><Relationship Id="rId16" Type="http://schemas.openxmlformats.org/officeDocument/2006/relationships/table" Target="../tables/table26.xml"/><Relationship Id="rId1" Type="http://schemas.openxmlformats.org/officeDocument/2006/relationships/table" Target="../tables/table11.xml"/><Relationship Id="rId6" Type="http://schemas.openxmlformats.org/officeDocument/2006/relationships/table" Target="../tables/table16.xml"/><Relationship Id="rId11" Type="http://schemas.openxmlformats.org/officeDocument/2006/relationships/table" Target="../tables/table21.xml"/><Relationship Id="rId5" Type="http://schemas.openxmlformats.org/officeDocument/2006/relationships/table" Target="../tables/table15.xml"/><Relationship Id="rId15" Type="http://schemas.openxmlformats.org/officeDocument/2006/relationships/table" Target="../tables/table25.xml"/><Relationship Id="rId10" Type="http://schemas.openxmlformats.org/officeDocument/2006/relationships/table" Target="../tables/table20.xml"/><Relationship Id="rId4" Type="http://schemas.openxmlformats.org/officeDocument/2006/relationships/table" Target="../tables/table14.xml"/><Relationship Id="rId9" Type="http://schemas.openxmlformats.org/officeDocument/2006/relationships/table" Target="../tables/table19.xml"/><Relationship Id="rId14" Type="http://schemas.openxmlformats.org/officeDocument/2006/relationships/table" Target="../tables/table2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CD932-F33E-4B64-B729-8359FB37D1A0}">
  <dimension ref="D4:I44"/>
  <sheetViews>
    <sheetView topLeftCell="A11" workbookViewId="0">
      <selection activeCell="T39" sqref="T39"/>
    </sheetView>
  </sheetViews>
  <sheetFormatPr defaultRowHeight="15" x14ac:dyDescent="0.25"/>
  <cols>
    <col min="4" max="4" width="14" customWidth="1"/>
    <col min="5" max="5" width="13.85546875" customWidth="1"/>
    <col min="6" max="6" width="19.42578125" customWidth="1"/>
    <col min="7" max="7" width="12" customWidth="1"/>
    <col min="8" max="8" width="13.42578125" customWidth="1"/>
    <col min="9" max="9" width="13.7109375" customWidth="1"/>
    <col min="10" max="10" width="11.28515625" bestFit="1" customWidth="1"/>
    <col min="11" max="11" width="10.7109375" customWidth="1"/>
    <col min="16" max="16" width="15.7109375" customWidth="1"/>
    <col min="17" max="17" width="11.85546875" customWidth="1"/>
  </cols>
  <sheetData>
    <row r="4" spans="4:9" ht="26.25" x14ac:dyDescent="0.4">
      <c r="D4" s="1"/>
      <c r="F4" s="1" t="s">
        <v>61</v>
      </c>
      <c r="I4" s="1"/>
    </row>
    <row r="5" spans="4:9" x14ac:dyDescent="0.25">
      <c r="F5" t="s">
        <v>32</v>
      </c>
      <c r="G5" t="s">
        <v>1</v>
      </c>
    </row>
    <row r="6" spans="4:9" x14ac:dyDescent="0.25">
      <c r="F6" t="s">
        <v>3</v>
      </c>
      <c r="G6">
        <v>5</v>
      </c>
    </row>
    <row r="8" spans="4:9" ht="26.25" x14ac:dyDescent="0.4">
      <c r="F8" s="1" t="s">
        <v>62</v>
      </c>
    </row>
    <row r="9" spans="4:9" x14ac:dyDescent="0.25">
      <c r="F9" t="s">
        <v>32</v>
      </c>
      <c r="G9" t="s">
        <v>1</v>
      </c>
    </row>
    <row r="10" spans="4:9" ht="18" customHeight="1" x14ac:dyDescent="0.4">
      <c r="D10" s="1"/>
      <c r="F10" t="s">
        <v>26</v>
      </c>
      <c r="G10">
        <v>10</v>
      </c>
    </row>
    <row r="11" spans="4:9" x14ac:dyDescent="0.25">
      <c r="F11" t="s">
        <v>69</v>
      </c>
      <c r="G11">
        <v>10</v>
      </c>
    </row>
    <row r="12" spans="4:9" x14ac:dyDescent="0.25">
      <c r="F12" t="s">
        <v>6</v>
      </c>
      <c r="G12">
        <v>50</v>
      </c>
    </row>
    <row r="14" spans="4:9" ht="26.25" x14ac:dyDescent="0.4">
      <c r="F14" s="1" t="s">
        <v>5</v>
      </c>
    </row>
    <row r="15" spans="4:9" x14ac:dyDescent="0.25">
      <c r="F15" t="s">
        <v>32</v>
      </c>
      <c r="G15" t="s">
        <v>1</v>
      </c>
    </row>
    <row r="16" spans="4:9" x14ac:dyDescent="0.25">
      <c r="F16" t="s">
        <v>5</v>
      </c>
      <c r="G16">
        <v>10</v>
      </c>
    </row>
    <row r="17" spans="6:7" x14ac:dyDescent="0.25">
      <c r="F17" t="s">
        <v>3</v>
      </c>
      <c r="G17">
        <v>10</v>
      </c>
    </row>
    <row r="19" spans="6:7" ht="26.25" x14ac:dyDescent="0.4">
      <c r="F19" s="1" t="s">
        <v>72</v>
      </c>
    </row>
    <row r="20" spans="6:7" x14ac:dyDescent="0.25">
      <c r="F20" t="s">
        <v>32</v>
      </c>
      <c r="G20" t="s">
        <v>1</v>
      </c>
    </row>
    <row r="21" spans="6:7" x14ac:dyDescent="0.25">
      <c r="F21" t="s">
        <v>34</v>
      </c>
      <c r="G21">
        <v>5</v>
      </c>
    </row>
    <row r="22" spans="6:7" x14ac:dyDescent="0.25">
      <c r="F22" t="s">
        <v>3</v>
      </c>
      <c r="G22">
        <v>10</v>
      </c>
    </row>
    <row r="24" spans="6:7" ht="26.25" x14ac:dyDescent="0.4">
      <c r="F24" s="1" t="s">
        <v>112</v>
      </c>
    </row>
    <row r="25" spans="6:7" x14ac:dyDescent="0.25">
      <c r="F25" t="s">
        <v>32</v>
      </c>
      <c r="G25" t="s">
        <v>1</v>
      </c>
    </row>
    <row r="26" spans="6:7" x14ac:dyDescent="0.25">
      <c r="F26" t="s">
        <v>34</v>
      </c>
      <c r="G26">
        <v>5</v>
      </c>
    </row>
    <row r="27" spans="6:7" x14ac:dyDescent="0.25">
      <c r="F27" t="s">
        <v>113</v>
      </c>
      <c r="G27">
        <v>5</v>
      </c>
    </row>
    <row r="28" spans="6:7" x14ac:dyDescent="0.25">
      <c r="F28" t="s">
        <v>114</v>
      </c>
      <c r="G28">
        <v>1</v>
      </c>
    </row>
    <row r="29" spans="6:7" x14ac:dyDescent="0.25">
      <c r="F29" t="s">
        <v>57</v>
      </c>
      <c r="G29">
        <v>5</v>
      </c>
    </row>
    <row r="30" spans="6:7" x14ac:dyDescent="0.25">
      <c r="F30" t="s">
        <v>115</v>
      </c>
      <c r="G30">
        <v>1</v>
      </c>
    </row>
    <row r="32" spans="6:7" ht="26.25" x14ac:dyDescent="0.4">
      <c r="F32" s="1" t="s">
        <v>100</v>
      </c>
    </row>
    <row r="33" spans="6:7" x14ac:dyDescent="0.25">
      <c r="F33" t="s">
        <v>32</v>
      </c>
      <c r="G33" t="s">
        <v>1</v>
      </c>
    </row>
    <row r="34" spans="6:7" x14ac:dyDescent="0.25">
      <c r="F34" t="s">
        <v>120</v>
      </c>
      <c r="G34">
        <v>1</v>
      </c>
    </row>
    <row r="35" spans="6:7" x14ac:dyDescent="0.25">
      <c r="F35" t="s">
        <v>100</v>
      </c>
      <c r="G35">
        <v>1</v>
      </c>
    </row>
    <row r="37" spans="6:7" ht="26.25" x14ac:dyDescent="0.4">
      <c r="F37" s="1" t="s">
        <v>125</v>
      </c>
    </row>
    <row r="38" spans="6:7" x14ac:dyDescent="0.25">
      <c r="F38" t="s">
        <v>32</v>
      </c>
      <c r="G38" t="s">
        <v>1</v>
      </c>
    </row>
    <row r="39" spans="6:7" x14ac:dyDescent="0.25">
      <c r="F39" t="s">
        <v>3</v>
      </c>
      <c r="G39">
        <v>10</v>
      </c>
    </row>
    <row r="40" spans="6:7" x14ac:dyDescent="0.25">
      <c r="F40" t="s">
        <v>5</v>
      </c>
      <c r="G40">
        <v>10</v>
      </c>
    </row>
    <row r="42" spans="6:7" ht="26.25" x14ac:dyDescent="0.4">
      <c r="F42" s="1" t="s">
        <v>21</v>
      </c>
    </row>
    <row r="43" spans="6:7" x14ac:dyDescent="0.25">
      <c r="F43" t="s">
        <v>32</v>
      </c>
      <c r="G43" t="s">
        <v>1</v>
      </c>
    </row>
    <row r="44" spans="6:7" x14ac:dyDescent="0.25">
      <c r="F44" t="s">
        <v>126</v>
      </c>
      <c r="G44">
        <v>10</v>
      </c>
    </row>
  </sheetData>
  <pageMargins left="0.7" right="0.7" top="0.75" bottom="0.75" header="0.3" footer="0.3"/>
  <tableParts count="8">
    <tablePart r:id="rId1"/>
    <tablePart r:id="rId2"/>
    <tablePart r:id="rId3"/>
    <tablePart r:id="rId4"/>
    <tablePart r:id="rId5"/>
    <tablePart r:id="rId6"/>
    <tablePart r:id="rId7"/>
    <tablePart r:id="rId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EB0EF-3316-4CF7-BB73-CA3D5C3FEAE1}">
  <dimension ref="C4:M29"/>
  <sheetViews>
    <sheetView tabSelected="1" workbookViewId="0">
      <selection activeCell="I20" sqref="I20"/>
    </sheetView>
  </sheetViews>
  <sheetFormatPr defaultRowHeight="15" x14ac:dyDescent="0.25"/>
  <cols>
    <col min="3" max="3" width="12.42578125" customWidth="1"/>
    <col min="4" max="4" width="19.5703125" customWidth="1"/>
    <col min="5" max="5" width="68" customWidth="1"/>
    <col min="8" max="8" width="13.7109375" customWidth="1"/>
    <col min="9" max="9" width="95.140625" bestFit="1" customWidth="1"/>
    <col min="10" max="10" width="8.5703125" customWidth="1"/>
    <col min="11" max="11" width="12.28515625" bestFit="1" customWidth="1"/>
    <col min="12" max="12" width="13.85546875" bestFit="1" customWidth="1"/>
    <col min="13" max="13" width="20.28515625" bestFit="1" customWidth="1"/>
  </cols>
  <sheetData>
    <row r="4" spans="3:13" ht="26.25" x14ac:dyDescent="0.4">
      <c r="C4" s="1" t="s">
        <v>9</v>
      </c>
      <c r="G4" s="1" t="s">
        <v>11</v>
      </c>
    </row>
    <row r="5" spans="3:13" x14ac:dyDescent="0.25">
      <c r="D5" t="s">
        <v>0</v>
      </c>
      <c r="E5" t="s">
        <v>10</v>
      </c>
      <c r="H5" t="s">
        <v>13</v>
      </c>
      <c r="I5" t="s">
        <v>10</v>
      </c>
      <c r="J5" t="s">
        <v>51</v>
      </c>
      <c r="K5" t="s">
        <v>89</v>
      </c>
      <c r="L5" t="s">
        <v>17</v>
      </c>
      <c r="M5" t="s">
        <v>18</v>
      </c>
    </row>
    <row r="6" spans="3:13" x14ac:dyDescent="0.25">
      <c r="D6" t="s">
        <v>3</v>
      </c>
      <c r="E6" t="s">
        <v>12</v>
      </c>
      <c r="H6" t="s">
        <v>14</v>
      </c>
      <c r="I6" t="s">
        <v>15</v>
      </c>
      <c r="J6" t="s">
        <v>53</v>
      </c>
      <c r="K6" t="s">
        <v>52</v>
      </c>
      <c r="L6" t="s">
        <v>20</v>
      </c>
    </row>
    <row r="7" spans="3:13" x14ac:dyDescent="0.25">
      <c r="D7" t="s">
        <v>5</v>
      </c>
      <c r="E7" t="s">
        <v>12</v>
      </c>
      <c r="H7" t="s">
        <v>16</v>
      </c>
      <c r="I7" t="s">
        <v>24</v>
      </c>
      <c r="J7" t="s">
        <v>53</v>
      </c>
      <c r="K7" t="s">
        <v>52</v>
      </c>
      <c r="L7" t="s">
        <v>52</v>
      </c>
      <c r="M7" t="s">
        <v>16</v>
      </c>
    </row>
    <row r="8" spans="3:13" x14ac:dyDescent="0.25">
      <c r="D8" t="s">
        <v>23</v>
      </c>
      <c r="E8" t="s">
        <v>27</v>
      </c>
      <c r="H8" t="s">
        <v>21</v>
      </c>
      <c r="I8" t="s">
        <v>22</v>
      </c>
      <c r="J8" t="s">
        <v>53</v>
      </c>
      <c r="K8" t="s">
        <v>52</v>
      </c>
      <c r="L8" t="s">
        <v>20</v>
      </c>
    </row>
    <row r="9" spans="3:13" x14ac:dyDescent="0.25">
      <c r="D9" t="s">
        <v>34</v>
      </c>
      <c r="H9" t="s">
        <v>73</v>
      </c>
      <c r="I9" t="s">
        <v>25</v>
      </c>
      <c r="J9" t="s">
        <v>53</v>
      </c>
      <c r="K9" t="s">
        <v>52</v>
      </c>
      <c r="L9" t="s">
        <v>52</v>
      </c>
      <c r="M9" t="s">
        <v>23</v>
      </c>
    </row>
    <row r="10" spans="3:13" x14ac:dyDescent="0.25">
      <c r="D10" t="s">
        <v>35</v>
      </c>
      <c r="E10" t="s">
        <v>36</v>
      </c>
      <c r="H10" t="s">
        <v>28</v>
      </c>
      <c r="I10" t="s">
        <v>29</v>
      </c>
      <c r="J10" t="s">
        <v>53</v>
      </c>
      <c r="K10" t="s">
        <v>52</v>
      </c>
      <c r="L10" t="s">
        <v>52</v>
      </c>
      <c r="M10" t="s">
        <v>28</v>
      </c>
    </row>
    <row r="11" spans="3:13" x14ac:dyDescent="0.25">
      <c r="D11" t="s">
        <v>39</v>
      </c>
      <c r="E11" t="s">
        <v>40</v>
      </c>
      <c r="H11" t="s">
        <v>44</v>
      </c>
      <c r="I11" t="s">
        <v>46</v>
      </c>
      <c r="J11" t="s">
        <v>53</v>
      </c>
      <c r="K11" t="s">
        <v>52</v>
      </c>
      <c r="L11" t="s">
        <v>52</v>
      </c>
      <c r="M11" t="s">
        <v>44</v>
      </c>
    </row>
    <row r="12" spans="3:13" x14ac:dyDescent="0.25">
      <c r="D12" t="s">
        <v>47</v>
      </c>
      <c r="H12" t="s">
        <v>50</v>
      </c>
      <c r="I12" t="s">
        <v>54</v>
      </c>
      <c r="J12">
        <v>10</v>
      </c>
      <c r="K12" t="s">
        <v>52</v>
      </c>
      <c r="L12" t="s">
        <v>20</v>
      </c>
    </row>
    <row r="13" spans="3:13" x14ac:dyDescent="0.25">
      <c r="D13" t="s">
        <v>57</v>
      </c>
      <c r="E13" t="s">
        <v>58</v>
      </c>
      <c r="H13" t="s">
        <v>55</v>
      </c>
      <c r="I13" t="s">
        <v>56</v>
      </c>
      <c r="J13" t="s">
        <v>53</v>
      </c>
      <c r="K13" t="s">
        <v>52</v>
      </c>
      <c r="L13" t="s">
        <v>20</v>
      </c>
    </row>
    <row r="14" spans="3:13" x14ac:dyDescent="0.25">
      <c r="D14" t="s">
        <v>59</v>
      </c>
      <c r="E14" t="s">
        <v>60</v>
      </c>
      <c r="H14" t="s">
        <v>63</v>
      </c>
      <c r="I14" t="s">
        <v>64</v>
      </c>
      <c r="J14">
        <v>5</v>
      </c>
      <c r="K14" t="s">
        <v>52</v>
      </c>
      <c r="L14" t="s">
        <v>52</v>
      </c>
      <c r="M14" t="s">
        <v>65</v>
      </c>
    </row>
    <row r="15" spans="3:13" x14ac:dyDescent="0.25">
      <c r="D15" t="s">
        <v>69</v>
      </c>
      <c r="E15" t="s">
        <v>27</v>
      </c>
      <c r="H15" t="s">
        <v>66</v>
      </c>
      <c r="I15" t="s">
        <v>90</v>
      </c>
      <c r="J15">
        <v>10</v>
      </c>
      <c r="K15" t="s">
        <v>52</v>
      </c>
      <c r="L15" t="s">
        <v>52</v>
      </c>
      <c r="M15" t="s">
        <v>67</v>
      </c>
    </row>
    <row r="16" spans="3:13" x14ac:dyDescent="0.25">
      <c r="D16" t="s">
        <v>85</v>
      </c>
      <c r="E16" t="s">
        <v>86</v>
      </c>
      <c r="H16" t="s">
        <v>70</v>
      </c>
      <c r="I16" t="s">
        <v>71</v>
      </c>
      <c r="J16" t="s">
        <v>53</v>
      </c>
      <c r="K16" t="s">
        <v>52</v>
      </c>
      <c r="L16" t="s">
        <v>20</v>
      </c>
    </row>
    <row r="17" spans="4:13" x14ac:dyDescent="0.25">
      <c r="D17" t="s">
        <v>102</v>
      </c>
      <c r="E17" t="s">
        <v>103</v>
      </c>
      <c r="H17" t="s">
        <v>82</v>
      </c>
      <c r="I17" t="s">
        <v>83</v>
      </c>
      <c r="J17" t="s">
        <v>53</v>
      </c>
      <c r="K17" t="s">
        <v>52</v>
      </c>
      <c r="L17" t="s">
        <v>52</v>
      </c>
      <c r="M17" t="s">
        <v>82</v>
      </c>
    </row>
    <row r="18" spans="4:13" x14ac:dyDescent="0.25">
      <c r="D18" t="s">
        <v>104</v>
      </c>
      <c r="E18" t="s">
        <v>105</v>
      </c>
      <c r="H18" t="s">
        <v>84</v>
      </c>
      <c r="I18" t="s">
        <v>95</v>
      </c>
      <c r="J18" t="s">
        <v>53</v>
      </c>
      <c r="K18" t="s">
        <v>20</v>
      </c>
      <c r="L18" t="s">
        <v>52</v>
      </c>
    </row>
    <row r="19" spans="4:13" x14ac:dyDescent="0.25">
      <c r="D19" t="s">
        <v>106</v>
      </c>
      <c r="E19" t="s">
        <v>107</v>
      </c>
      <c r="H19" t="s">
        <v>91</v>
      </c>
      <c r="I19" t="s">
        <v>92</v>
      </c>
      <c r="J19" t="s">
        <v>53</v>
      </c>
      <c r="K19" t="s">
        <v>52</v>
      </c>
      <c r="L19" t="s">
        <v>20</v>
      </c>
    </row>
    <row r="20" spans="4:13" x14ac:dyDescent="0.25">
      <c r="D20" t="s">
        <v>108</v>
      </c>
      <c r="E20" t="s">
        <v>109</v>
      </c>
      <c r="H20" t="s">
        <v>93</v>
      </c>
      <c r="I20" t="s">
        <v>148</v>
      </c>
      <c r="J20" t="s">
        <v>53</v>
      </c>
      <c r="K20" t="s">
        <v>52</v>
      </c>
      <c r="L20" t="s">
        <v>20</v>
      </c>
    </row>
    <row r="21" spans="4:13" x14ac:dyDescent="0.25">
      <c r="D21" t="s">
        <v>110</v>
      </c>
      <c r="E21" t="s">
        <v>111</v>
      </c>
      <c r="H21" t="s">
        <v>94</v>
      </c>
      <c r="I21" t="s">
        <v>98</v>
      </c>
      <c r="J21" t="s">
        <v>53</v>
      </c>
      <c r="K21" t="s">
        <v>20</v>
      </c>
      <c r="L21" t="s">
        <v>52</v>
      </c>
    </row>
    <row r="22" spans="4:13" x14ac:dyDescent="0.25">
      <c r="D22" t="s">
        <v>121</v>
      </c>
      <c r="E22" t="s">
        <v>122</v>
      </c>
      <c r="H22" t="s">
        <v>116</v>
      </c>
      <c r="I22" t="s">
        <v>117</v>
      </c>
    </row>
    <row r="23" spans="4:13" x14ac:dyDescent="0.25">
      <c r="D23" t="s">
        <v>126</v>
      </c>
      <c r="E23" t="s">
        <v>27</v>
      </c>
      <c r="H23" t="s">
        <v>118</v>
      </c>
      <c r="I23" t="s">
        <v>149</v>
      </c>
    </row>
    <row r="24" spans="4:13" x14ac:dyDescent="0.25">
      <c r="D24" t="s">
        <v>141</v>
      </c>
      <c r="E24" t="s">
        <v>142</v>
      </c>
      <c r="H24" t="s">
        <v>119</v>
      </c>
      <c r="I24" t="s">
        <v>150</v>
      </c>
    </row>
    <row r="25" spans="4:13" x14ac:dyDescent="0.25">
      <c r="H25" t="s">
        <v>133</v>
      </c>
      <c r="I25" t="s">
        <v>123</v>
      </c>
      <c r="K25" t="s">
        <v>52</v>
      </c>
      <c r="L25" t="s">
        <v>52</v>
      </c>
    </row>
    <row r="26" spans="4:13" x14ac:dyDescent="0.25">
      <c r="H26" t="s">
        <v>124</v>
      </c>
      <c r="I26" t="s">
        <v>145</v>
      </c>
      <c r="K26" t="s">
        <v>52</v>
      </c>
      <c r="L26" t="s">
        <v>20</v>
      </c>
    </row>
    <row r="27" spans="4:13" x14ac:dyDescent="0.25">
      <c r="H27" t="s">
        <v>127</v>
      </c>
      <c r="I27" t="s">
        <v>128</v>
      </c>
      <c r="J27" t="s">
        <v>53</v>
      </c>
      <c r="K27" t="s">
        <v>52</v>
      </c>
      <c r="L27" t="s">
        <v>52</v>
      </c>
      <c r="M27" t="s">
        <v>127</v>
      </c>
    </row>
    <row r="28" spans="4:13" x14ac:dyDescent="0.25">
      <c r="H28" t="s">
        <v>143</v>
      </c>
      <c r="I28" t="s">
        <v>144</v>
      </c>
      <c r="J28" t="s">
        <v>53</v>
      </c>
      <c r="K28" t="s">
        <v>52</v>
      </c>
      <c r="L28" t="s">
        <v>20</v>
      </c>
    </row>
    <row r="29" spans="4:13" x14ac:dyDescent="0.25">
      <c r="H29" t="s">
        <v>146</v>
      </c>
      <c r="I29" t="s">
        <v>147</v>
      </c>
      <c r="J29" t="s">
        <v>53</v>
      </c>
      <c r="K29" t="s">
        <v>20</v>
      </c>
      <c r="L29" t="s">
        <v>52</v>
      </c>
    </row>
  </sheetData>
  <conditionalFormatting sqref="K6:K29">
    <cfRule type="containsText" dxfId="11" priority="1" operator="containsText" text="Y">
      <formula>NOT(ISERROR(SEARCH("Y",K6)))</formula>
    </cfRule>
    <cfRule type="containsText" dxfId="10" priority="2" operator="containsText" text="N">
      <formula>NOT(ISERROR(SEARCH("N",K6)))</formula>
    </cfRule>
  </conditionalFormatting>
  <conditionalFormatting sqref="L6:L29">
    <cfRule type="containsText" dxfId="9" priority="3" operator="containsText" text="Y">
      <formula>NOT(ISERROR(SEARCH("Y",L6)))</formula>
    </cfRule>
    <cfRule type="containsText" dxfId="8" priority="4" operator="containsText" text="N">
      <formula>NOT(ISERROR(SEARCH("N",L6)))</formula>
    </cfRule>
  </conditionalFormatting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8C1E5-D251-4818-A177-3044F90F9570}">
  <dimension ref="B2:X108"/>
  <sheetViews>
    <sheetView topLeftCell="A53" workbookViewId="0">
      <selection activeCell="R100" sqref="R100"/>
    </sheetView>
  </sheetViews>
  <sheetFormatPr defaultRowHeight="15" x14ac:dyDescent="0.25"/>
  <cols>
    <col min="3" max="3" width="12.7109375" customWidth="1"/>
    <col min="4" max="4" width="20.85546875" customWidth="1"/>
    <col min="5" max="5" width="20.28515625" bestFit="1" customWidth="1"/>
    <col min="6" max="6" width="9.85546875" customWidth="1"/>
    <col min="7" max="7" width="11.7109375" customWidth="1"/>
    <col min="8" max="8" width="14.140625" customWidth="1"/>
    <col min="10" max="10" width="11.28515625" bestFit="1" customWidth="1"/>
    <col min="11" max="11" width="15" customWidth="1"/>
    <col min="12" max="12" width="11.28515625" bestFit="1" customWidth="1"/>
    <col min="13" max="13" width="13.42578125" customWidth="1"/>
    <col min="14" max="14" width="9.140625" customWidth="1"/>
    <col min="16" max="16" width="18.28515625" customWidth="1"/>
    <col min="17" max="17" width="7.28515625" bestFit="1" customWidth="1"/>
    <col min="18" max="18" width="11.28515625" bestFit="1" customWidth="1"/>
    <col min="20" max="20" width="13.28515625" customWidth="1"/>
    <col min="21" max="22" width="15.28515625" customWidth="1"/>
    <col min="23" max="23" width="16.85546875" customWidth="1"/>
  </cols>
  <sheetData>
    <row r="2" spans="2:24" x14ac:dyDescent="0.25">
      <c r="E2" t="s">
        <v>87</v>
      </c>
      <c r="K2" t="s">
        <v>88</v>
      </c>
    </row>
    <row r="4" spans="2:24" ht="26.25" x14ac:dyDescent="0.4">
      <c r="B4" s="2"/>
      <c r="C4" s="1"/>
      <c r="K4" s="1" t="s">
        <v>16</v>
      </c>
      <c r="L4" s="2"/>
      <c r="M4" s="2"/>
      <c r="O4" s="1"/>
    </row>
    <row r="5" spans="2:24" x14ac:dyDescent="0.25">
      <c r="C5" s="2"/>
      <c r="K5" t="s">
        <v>0</v>
      </c>
      <c r="L5" t="s">
        <v>2</v>
      </c>
      <c r="M5" t="s">
        <v>1</v>
      </c>
      <c r="N5" t="s">
        <v>4</v>
      </c>
      <c r="P5" s="2"/>
    </row>
    <row r="6" spans="2:24" x14ac:dyDescent="0.25">
      <c r="C6" s="2"/>
      <c r="K6" t="s">
        <v>30</v>
      </c>
      <c r="L6">
        <v>10</v>
      </c>
      <c r="M6">
        <v>1</v>
      </c>
      <c r="N6" s="4">
        <f>Table137891314[[#This Row],[Rate]]/SUM(Table137891314[Rate])</f>
        <v>0.7142857142857143</v>
      </c>
      <c r="P6" s="2"/>
      <c r="X6" s="3"/>
    </row>
    <row r="7" spans="2:24" x14ac:dyDescent="0.25">
      <c r="K7" t="s">
        <v>5</v>
      </c>
      <c r="L7">
        <v>4</v>
      </c>
      <c r="M7">
        <v>1</v>
      </c>
      <c r="N7" s="4">
        <f>Table137891314[[#This Row],[Rate]]/SUM(Table137891314[Rate])</f>
        <v>0.2857142857142857</v>
      </c>
      <c r="X7" s="3"/>
    </row>
    <row r="8" spans="2:24" x14ac:dyDescent="0.25">
      <c r="M8" s="4"/>
    </row>
    <row r="9" spans="2:24" ht="26.25" x14ac:dyDescent="0.4">
      <c r="K9" s="1" t="s">
        <v>23</v>
      </c>
      <c r="L9" s="2"/>
      <c r="M9" s="2"/>
    </row>
    <row r="10" spans="2:24" x14ac:dyDescent="0.25">
      <c r="K10" t="s">
        <v>0</v>
      </c>
      <c r="L10" t="s">
        <v>2</v>
      </c>
      <c r="M10" t="s">
        <v>1</v>
      </c>
      <c r="N10" t="s">
        <v>4</v>
      </c>
    </row>
    <row r="11" spans="2:24" x14ac:dyDescent="0.25">
      <c r="K11" t="s">
        <v>26</v>
      </c>
      <c r="L11">
        <v>10</v>
      </c>
      <c r="M11">
        <v>1</v>
      </c>
      <c r="N11" s="4">
        <f>Table1378913[[#This Row],[Rate]]/SUM(Table1378913[Rate])</f>
        <v>0.76923076923076927</v>
      </c>
    </row>
    <row r="12" spans="2:24" x14ac:dyDescent="0.25">
      <c r="K12" t="s">
        <v>6</v>
      </c>
      <c r="L12">
        <v>3</v>
      </c>
      <c r="M12">
        <v>1</v>
      </c>
      <c r="N12" s="4">
        <f>Table1378913[[#This Row],[Rate]]/SUM(Table1378913[Rate])</f>
        <v>0.23076923076923078</v>
      </c>
    </row>
    <row r="14" spans="2:24" ht="26.25" x14ac:dyDescent="0.4">
      <c r="K14" s="1" t="s">
        <v>28</v>
      </c>
      <c r="L14" s="2"/>
      <c r="M14" s="2"/>
    </row>
    <row r="15" spans="2:24" x14ac:dyDescent="0.25">
      <c r="K15" t="s">
        <v>0</v>
      </c>
      <c r="L15" t="s">
        <v>2</v>
      </c>
      <c r="M15" t="s">
        <v>1</v>
      </c>
      <c r="N15" t="s">
        <v>4</v>
      </c>
    </row>
    <row r="16" spans="2:24" x14ac:dyDescent="0.25">
      <c r="K16" t="s">
        <v>33</v>
      </c>
      <c r="L16">
        <v>3</v>
      </c>
      <c r="M16">
        <v>1</v>
      </c>
      <c r="N16" s="4">
        <f>Table13789[[#This Row],[Rate]]/SUM(Table13789[Rate])</f>
        <v>0.375</v>
      </c>
    </row>
    <row r="17" spans="5:24" x14ac:dyDescent="0.25">
      <c r="K17" t="s">
        <v>57</v>
      </c>
      <c r="L17">
        <v>0</v>
      </c>
      <c r="M17">
        <v>1</v>
      </c>
      <c r="N17" s="4">
        <f>Table13789[[#This Row],[Rate]]/SUM(Table13789[Rate])</f>
        <v>0</v>
      </c>
    </row>
    <row r="18" spans="5:24" x14ac:dyDescent="0.25">
      <c r="K18" t="s">
        <v>34</v>
      </c>
      <c r="L18">
        <v>3</v>
      </c>
      <c r="M18">
        <v>1</v>
      </c>
      <c r="N18" s="4">
        <f>Table13789[[#This Row],[Rate]]/SUM(Table13789[Rate])</f>
        <v>0.375</v>
      </c>
    </row>
    <row r="19" spans="5:24" x14ac:dyDescent="0.25">
      <c r="K19" t="s">
        <v>5</v>
      </c>
      <c r="L19">
        <v>2</v>
      </c>
      <c r="M19">
        <v>3</v>
      </c>
      <c r="N19" s="4">
        <f>Table13789[[#This Row],[Rate]]/SUM(Table13789[Rate])</f>
        <v>0.25</v>
      </c>
      <c r="W19" s="2"/>
    </row>
    <row r="21" spans="5:24" ht="26.25" x14ac:dyDescent="0.4">
      <c r="E21" s="1" t="s">
        <v>37</v>
      </c>
      <c r="F21" s="2"/>
      <c r="G21" s="2"/>
      <c r="X21" s="3"/>
    </row>
    <row r="22" spans="5:24" x14ac:dyDescent="0.25">
      <c r="E22" t="s">
        <v>0</v>
      </c>
      <c r="F22" t="s">
        <v>2</v>
      </c>
      <c r="G22" t="s">
        <v>1</v>
      </c>
      <c r="H22" t="s">
        <v>4</v>
      </c>
      <c r="X22" s="3"/>
    </row>
    <row r="23" spans="5:24" x14ac:dyDescent="0.25">
      <c r="E23" t="s">
        <v>38</v>
      </c>
      <c r="F23">
        <v>1</v>
      </c>
      <c r="G23">
        <v>1</v>
      </c>
      <c r="H23" s="4">
        <f>Table1378918[[#This Row],[Rate]]/SUM(Table1378918[Rate])</f>
        <v>1</v>
      </c>
    </row>
    <row r="24" spans="5:24" ht="26.25" x14ac:dyDescent="0.4">
      <c r="U24" s="1"/>
      <c r="V24" s="2"/>
    </row>
    <row r="25" spans="5:24" ht="26.25" x14ac:dyDescent="0.4">
      <c r="E25" s="1" t="s">
        <v>41</v>
      </c>
      <c r="F25" s="2"/>
      <c r="G25" s="2"/>
    </row>
    <row r="26" spans="5:24" x14ac:dyDescent="0.25">
      <c r="E26" t="s">
        <v>0</v>
      </c>
      <c r="F26" t="s">
        <v>2</v>
      </c>
      <c r="G26" t="s">
        <v>1</v>
      </c>
      <c r="H26" t="s">
        <v>4</v>
      </c>
    </row>
    <row r="27" spans="5:24" x14ac:dyDescent="0.25">
      <c r="E27" t="s">
        <v>39</v>
      </c>
      <c r="F27">
        <v>1</v>
      </c>
      <c r="G27">
        <v>1</v>
      </c>
      <c r="H27" s="4">
        <f>Table137891819[[#This Row],[Rate]]/SUM(Table137891819[Rate])</f>
        <v>9.0909090909090912E-2</v>
      </c>
    </row>
    <row r="28" spans="5:24" x14ac:dyDescent="0.25">
      <c r="E28" t="s">
        <v>41</v>
      </c>
      <c r="F28">
        <v>10</v>
      </c>
      <c r="G28">
        <v>1</v>
      </c>
      <c r="H28" s="4">
        <f>Table137891819[[#This Row],[Rate]]/SUM(Table137891819[Rate])</f>
        <v>0.90909090909090906</v>
      </c>
    </row>
    <row r="30" spans="5:24" ht="26.25" x14ac:dyDescent="0.4">
      <c r="K30" s="1" t="s">
        <v>44</v>
      </c>
      <c r="L30" s="2"/>
      <c r="M30" s="2"/>
    </row>
    <row r="31" spans="5:24" x14ac:dyDescent="0.25">
      <c r="K31" t="s">
        <v>0</v>
      </c>
      <c r="L31" t="s">
        <v>2</v>
      </c>
      <c r="M31" t="s">
        <v>1</v>
      </c>
      <c r="N31" t="s">
        <v>4</v>
      </c>
    </row>
    <row r="32" spans="5:24" x14ac:dyDescent="0.25">
      <c r="K32" t="s">
        <v>47</v>
      </c>
      <c r="L32">
        <v>0.1</v>
      </c>
      <c r="M32">
        <v>1</v>
      </c>
      <c r="N32" s="3">
        <f>Table13789181924[[#This Row],[Rate]]/SUM(Table13789181924[Rate])</f>
        <v>2.4937655860349127E-3</v>
      </c>
    </row>
    <row r="33" spans="11:14" x14ac:dyDescent="0.25">
      <c r="K33" t="s">
        <v>65</v>
      </c>
      <c r="L33">
        <v>25</v>
      </c>
      <c r="M33">
        <v>20</v>
      </c>
      <c r="N33" s="4">
        <f>Table13789181924[[#This Row],[Rate]]/SUM(Table13789181924[Rate])</f>
        <v>0.62344139650872821</v>
      </c>
    </row>
    <row r="34" spans="11:14" x14ac:dyDescent="0.25">
      <c r="K34" t="s">
        <v>43</v>
      </c>
      <c r="L34">
        <v>15</v>
      </c>
      <c r="M34">
        <v>1</v>
      </c>
      <c r="N34" s="4">
        <f>Table13789181924[[#This Row],[Rate]]/SUM(Table13789181924[Rate])</f>
        <v>0.37406483790523687</v>
      </c>
    </row>
    <row r="36" spans="11:14" ht="26.25" x14ac:dyDescent="0.4">
      <c r="K36" s="1" t="s">
        <v>48</v>
      </c>
      <c r="L36" s="2"/>
      <c r="M36" s="2"/>
    </row>
    <row r="37" spans="11:14" x14ac:dyDescent="0.25">
      <c r="K37" t="s">
        <v>0</v>
      </c>
      <c r="L37" t="s">
        <v>2</v>
      </c>
      <c r="M37" t="s">
        <v>1</v>
      </c>
      <c r="N37" t="s">
        <v>4</v>
      </c>
    </row>
    <row r="38" spans="11:14" x14ac:dyDescent="0.25">
      <c r="K38" t="s">
        <v>31</v>
      </c>
      <c r="L38">
        <v>1</v>
      </c>
      <c r="M38">
        <v>1</v>
      </c>
      <c r="N38" s="3">
        <f>Table1378915[[#This Row],[Rate]]/SUM(Table1378915[Rate])</f>
        <v>0.2</v>
      </c>
    </row>
    <row r="39" spans="11:14" x14ac:dyDescent="0.25">
      <c r="K39" t="s">
        <v>78</v>
      </c>
      <c r="L39">
        <v>1</v>
      </c>
      <c r="M39">
        <v>1</v>
      </c>
      <c r="N39" s="4">
        <f>Table1378915[[#This Row],[Rate]]/SUM(Table1378915[Rate])</f>
        <v>0.2</v>
      </c>
    </row>
    <row r="40" spans="11:14" x14ac:dyDescent="0.25">
      <c r="K40" t="s">
        <v>81</v>
      </c>
      <c r="L40">
        <v>1</v>
      </c>
      <c r="M40">
        <v>1</v>
      </c>
      <c r="N40" s="4">
        <f>Table1378915[[#This Row],[Rate]]/SUM(Table1378915[Rate])</f>
        <v>0.2</v>
      </c>
    </row>
    <row r="41" spans="11:14" x14ac:dyDescent="0.25">
      <c r="K41" t="s">
        <v>79</v>
      </c>
      <c r="L41">
        <v>1</v>
      </c>
      <c r="M41">
        <v>1</v>
      </c>
      <c r="N41" s="4">
        <f>Table1378915[[#This Row],[Rate]]/SUM(Table1378915[Rate])</f>
        <v>0.2</v>
      </c>
    </row>
    <row r="42" spans="11:14" x14ac:dyDescent="0.25">
      <c r="K42" t="s">
        <v>80</v>
      </c>
      <c r="L42">
        <v>1</v>
      </c>
      <c r="M42">
        <v>1</v>
      </c>
      <c r="N42" s="4">
        <f>Table1378915[[#This Row],[Rate]]/SUM(Table1378915[Rate])</f>
        <v>0.2</v>
      </c>
    </row>
    <row r="43" spans="11:14" x14ac:dyDescent="0.25">
      <c r="N43" s="4"/>
    </row>
    <row r="44" spans="11:14" ht="26.25" x14ac:dyDescent="0.4">
      <c r="K44" s="1" t="s">
        <v>19</v>
      </c>
      <c r="L44" s="2"/>
      <c r="M44" s="2"/>
    </row>
    <row r="45" spans="11:14" x14ac:dyDescent="0.25">
      <c r="K45" t="s">
        <v>0</v>
      </c>
      <c r="L45" t="s">
        <v>2</v>
      </c>
      <c r="M45" t="s">
        <v>1</v>
      </c>
      <c r="N45" t="s">
        <v>4</v>
      </c>
    </row>
    <row r="46" spans="11:14" x14ac:dyDescent="0.25">
      <c r="K46" t="s">
        <v>8</v>
      </c>
      <c r="L46">
        <v>14</v>
      </c>
      <c r="M46">
        <v>1</v>
      </c>
      <c r="N46" s="4">
        <f>Table137891516[[#This Row],[Rate]]/SUM(Table137891516[Rate])</f>
        <v>0.2153846153846154</v>
      </c>
    </row>
    <row r="47" spans="11:14" x14ac:dyDescent="0.25">
      <c r="K47" t="s">
        <v>99</v>
      </c>
      <c r="L47">
        <v>5</v>
      </c>
      <c r="M47">
        <v>1</v>
      </c>
      <c r="N47" s="4">
        <f>Table137891516[[#This Row],[Rate]]/SUM(Table137891516[Rate])</f>
        <v>7.6923076923076927E-2</v>
      </c>
    </row>
    <row r="48" spans="11:14" x14ac:dyDescent="0.25">
      <c r="K48" t="s">
        <v>7</v>
      </c>
      <c r="L48">
        <v>25</v>
      </c>
      <c r="M48">
        <v>1</v>
      </c>
      <c r="N48" s="4">
        <f>Table137891516[[#This Row],[Rate]]/SUM(Table137891516[Rate])</f>
        <v>0.38461538461538464</v>
      </c>
    </row>
    <row r="49" spans="5:14" x14ac:dyDescent="0.25">
      <c r="K49" t="s">
        <v>78</v>
      </c>
      <c r="L49">
        <v>5</v>
      </c>
      <c r="M49">
        <v>1</v>
      </c>
      <c r="N49" s="4">
        <f>Table137891516[[#This Row],[Rate]]/SUM(Table137891516[Rate])</f>
        <v>7.6923076923076927E-2</v>
      </c>
    </row>
    <row r="50" spans="5:14" x14ac:dyDescent="0.25">
      <c r="K50" t="s">
        <v>101</v>
      </c>
      <c r="L50">
        <v>0.5</v>
      </c>
      <c r="M50">
        <v>1</v>
      </c>
      <c r="N50" s="4">
        <f>Table137891516[[#This Row],[Rate]]/SUM(Table137891516[Rate])</f>
        <v>7.6923076923076927E-3</v>
      </c>
    </row>
    <row r="51" spans="5:14" x14ac:dyDescent="0.25">
      <c r="K51" t="s">
        <v>129</v>
      </c>
      <c r="L51">
        <v>10</v>
      </c>
      <c r="M51">
        <v>1</v>
      </c>
      <c r="N51" s="4">
        <f>Table137891516[[#This Row],[Rate]]/SUM(Table137891516[Rate])</f>
        <v>0.15384615384615385</v>
      </c>
    </row>
    <row r="52" spans="5:14" x14ac:dyDescent="0.25">
      <c r="K52" t="s">
        <v>97</v>
      </c>
      <c r="L52">
        <v>5</v>
      </c>
      <c r="M52">
        <v>1</v>
      </c>
      <c r="N52" s="4">
        <f>Table137891516[[#This Row],[Rate]]/SUM(Table137891516[Rate])</f>
        <v>7.6923076923076927E-2</v>
      </c>
    </row>
    <row r="53" spans="5:14" x14ac:dyDescent="0.25">
      <c r="K53" t="s">
        <v>6</v>
      </c>
      <c r="L53">
        <v>0.5</v>
      </c>
      <c r="M53">
        <v>20</v>
      </c>
      <c r="N53" s="4">
        <f>Table137891516[[#This Row],[Rate]]/SUM(Table137891516[Rate])</f>
        <v>7.6923076923076927E-3</v>
      </c>
    </row>
    <row r="55" spans="5:14" ht="26.25" x14ac:dyDescent="0.4">
      <c r="E55" s="1" t="s">
        <v>42</v>
      </c>
      <c r="F55" s="2"/>
      <c r="G55" s="2"/>
    </row>
    <row r="56" spans="5:14" x14ac:dyDescent="0.25">
      <c r="E56" t="s">
        <v>0</v>
      </c>
      <c r="F56" t="s">
        <v>2</v>
      </c>
      <c r="G56" t="s">
        <v>1</v>
      </c>
      <c r="H56" t="s">
        <v>4</v>
      </c>
    </row>
    <row r="57" spans="5:14" x14ac:dyDescent="0.25">
      <c r="E57" t="s">
        <v>45</v>
      </c>
      <c r="F57">
        <v>1</v>
      </c>
      <c r="G57">
        <v>1</v>
      </c>
      <c r="H57" s="4">
        <f>Table137891520[[#This Row],[Rate]]/SUM(Table137891520[Rate])</f>
        <v>1</v>
      </c>
    </row>
    <row r="59" spans="5:14" ht="26.25" x14ac:dyDescent="0.4">
      <c r="E59" s="1" t="s">
        <v>49</v>
      </c>
      <c r="F59" s="2"/>
      <c r="G59" s="2"/>
    </row>
    <row r="60" spans="5:14" x14ac:dyDescent="0.25">
      <c r="E60" t="s">
        <v>0</v>
      </c>
      <c r="F60" t="s">
        <v>2</v>
      </c>
      <c r="G60" t="s">
        <v>1</v>
      </c>
      <c r="H60" t="s">
        <v>4</v>
      </c>
    </row>
    <row r="61" spans="5:14" x14ac:dyDescent="0.25">
      <c r="E61" t="s">
        <v>50</v>
      </c>
      <c r="F61">
        <v>1</v>
      </c>
      <c r="G61">
        <v>1</v>
      </c>
      <c r="H61" s="4">
        <f>Table1378915202[[#This Row],[Rate]]/SUM(Table1378915202[Rate])</f>
        <v>0.5</v>
      </c>
    </row>
    <row r="62" spans="5:14" x14ac:dyDescent="0.25">
      <c r="E62" t="s">
        <v>55</v>
      </c>
      <c r="F62">
        <v>1</v>
      </c>
      <c r="G62">
        <v>1</v>
      </c>
      <c r="H62" s="3">
        <f>Table1378915202[[#This Row],[Rate]]/SUM(Table1378915202[Rate])</f>
        <v>0.5</v>
      </c>
    </row>
    <row r="64" spans="5:14" ht="26.25" x14ac:dyDescent="0.4">
      <c r="K64" s="1" t="s">
        <v>74</v>
      </c>
      <c r="L64" s="2"/>
      <c r="M64" s="2"/>
    </row>
    <row r="65" spans="11:14" x14ac:dyDescent="0.25">
      <c r="K65" t="s">
        <v>0</v>
      </c>
      <c r="L65" t="s">
        <v>2</v>
      </c>
      <c r="M65" t="s">
        <v>1</v>
      </c>
      <c r="N65" t="s">
        <v>4</v>
      </c>
    </row>
    <row r="66" spans="11:14" x14ac:dyDescent="0.25">
      <c r="K66" t="s">
        <v>6</v>
      </c>
      <c r="L66">
        <v>10</v>
      </c>
      <c r="M66">
        <v>1</v>
      </c>
      <c r="N66" s="4">
        <f>Table1378913147[[#This Row],[Rate]]/SUM(Table1378913147[Rate])</f>
        <v>0.66225165562913912</v>
      </c>
    </row>
    <row r="67" spans="11:14" x14ac:dyDescent="0.25">
      <c r="K67" t="s">
        <v>6</v>
      </c>
      <c r="L67">
        <v>4</v>
      </c>
      <c r="M67">
        <v>7</v>
      </c>
      <c r="N67" s="4">
        <f>Table1378913147[[#This Row],[Rate]]/SUM(Table1378913147[Rate])</f>
        <v>0.26490066225165565</v>
      </c>
    </row>
    <row r="68" spans="11:14" x14ac:dyDescent="0.25">
      <c r="K68" t="s">
        <v>6</v>
      </c>
      <c r="L68">
        <v>1</v>
      </c>
      <c r="M68">
        <v>25</v>
      </c>
      <c r="N68" s="4">
        <f>Table1378913147[[#This Row],[Rate]]/SUM(Table1378913147[Rate])</f>
        <v>6.6225165562913912E-2</v>
      </c>
    </row>
    <row r="69" spans="11:14" x14ac:dyDescent="0.25">
      <c r="K69" t="s">
        <v>6</v>
      </c>
      <c r="L69">
        <v>0.1</v>
      </c>
      <c r="M69">
        <v>200</v>
      </c>
      <c r="N69" s="4">
        <f>Table1378913147[[#This Row],[Rate]]/SUM(Table1378913147[Rate])</f>
        <v>6.6225165562913916E-3</v>
      </c>
    </row>
    <row r="72" spans="11:14" ht="26.25" x14ac:dyDescent="0.4">
      <c r="K72" s="1" t="s">
        <v>68</v>
      </c>
      <c r="L72" s="2"/>
      <c r="M72" s="2"/>
    </row>
    <row r="73" spans="11:14" x14ac:dyDescent="0.25">
      <c r="K73" t="s">
        <v>0</v>
      </c>
      <c r="L73" t="s">
        <v>2</v>
      </c>
      <c r="M73" t="s">
        <v>1</v>
      </c>
      <c r="N73" t="s">
        <v>4</v>
      </c>
    </row>
    <row r="74" spans="11:14" x14ac:dyDescent="0.25">
      <c r="K74" t="s">
        <v>7</v>
      </c>
      <c r="L74">
        <v>10</v>
      </c>
      <c r="M74">
        <v>1</v>
      </c>
      <c r="N74" s="4">
        <f>Table13789131478[[#This Row],[Rate]]/SUM(Table13789131478[Rate])</f>
        <v>0.6211180124223602</v>
      </c>
    </row>
    <row r="75" spans="11:14" x14ac:dyDescent="0.25">
      <c r="K75" t="s">
        <v>7</v>
      </c>
      <c r="L75">
        <v>4</v>
      </c>
      <c r="M75">
        <v>5</v>
      </c>
      <c r="N75" s="4">
        <f>Table13789131478[[#This Row],[Rate]]/SUM(Table13789131478[Rate])</f>
        <v>0.24844720496894407</v>
      </c>
    </row>
    <row r="76" spans="11:14" x14ac:dyDescent="0.25">
      <c r="K76" t="s">
        <v>7</v>
      </c>
      <c r="L76">
        <v>1</v>
      </c>
      <c r="M76">
        <v>10</v>
      </c>
      <c r="N76" s="4">
        <f>Table13789131478[[#This Row],[Rate]]/SUM(Table13789131478[Rate])</f>
        <v>6.2111801242236017E-2</v>
      </c>
    </row>
    <row r="77" spans="11:14" x14ac:dyDescent="0.25">
      <c r="K77" t="s">
        <v>7</v>
      </c>
      <c r="L77">
        <v>0.1</v>
      </c>
      <c r="M77">
        <v>25</v>
      </c>
      <c r="N77" s="4">
        <f>Table13789131478[[#This Row],[Rate]]/SUM(Table13789131478[Rate])</f>
        <v>6.2111801242236021E-3</v>
      </c>
    </row>
    <row r="78" spans="11:14" x14ac:dyDescent="0.25">
      <c r="K78" t="s">
        <v>100</v>
      </c>
      <c r="L78">
        <v>1</v>
      </c>
      <c r="M78">
        <v>1</v>
      </c>
      <c r="N78" s="4">
        <f>Table13789131478[[#This Row],[Rate]]/SUM(Table13789131478[Rate])</f>
        <v>6.2111801242236017E-2</v>
      </c>
    </row>
    <row r="79" spans="11:14" x14ac:dyDescent="0.25">
      <c r="N79" s="4"/>
    </row>
    <row r="80" spans="11:14" ht="26.25" x14ac:dyDescent="0.4">
      <c r="K80" s="1" t="s">
        <v>75</v>
      </c>
      <c r="L80" s="2"/>
      <c r="M80" s="2"/>
    </row>
    <row r="81" spans="5:14" x14ac:dyDescent="0.25">
      <c r="K81" t="s">
        <v>0</v>
      </c>
      <c r="L81" t="s">
        <v>2</v>
      </c>
      <c r="M81" t="s">
        <v>1</v>
      </c>
      <c r="N81" t="s">
        <v>4</v>
      </c>
    </row>
    <row r="82" spans="5:14" x14ac:dyDescent="0.25">
      <c r="K82" t="s">
        <v>5</v>
      </c>
      <c r="L82">
        <v>1</v>
      </c>
      <c r="M82">
        <v>1</v>
      </c>
      <c r="N82" s="4">
        <f>Table1378913147812[[#This Row],[Rate]]/SUM(Table1378913147812[Rate])</f>
        <v>0.32258064516129031</v>
      </c>
    </row>
    <row r="83" spans="5:14" x14ac:dyDescent="0.25">
      <c r="K83" t="s">
        <v>77</v>
      </c>
      <c r="L83">
        <v>2</v>
      </c>
      <c r="M83">
        <v>1</v>
      </c>
      <c r="N83" s="3">
        <f>Table1378913147812[[#This Row],[Rate]]/SUM(Table1378913147812[Rate])</f>
        <v>0.64516129032258063</v>
      </c>
    </row>
    <row r="84" spans="5:14" x14ac:dyDescent="0.25">
      <c r="K84" t="s">
        <v>76</v>
      </c>
      <c r="L84">
        <v>0.1</v>
      </c>
      <c r="M84">
        <v>1</v>
      </c>
      <c r="N84" s="3">
        <f>Table1378913147812[[#This Row],[Rate]]/SUM(Table1378913147812[Rate])</f>
        <v>3.2258064516129031E-2</v>
      </c>
    </row>
    <row r="86" spans="5:14" ht="26.25" x14ac:dyDescent="0.4">
      <c r="E86" s="1" t="s">
        <v>96</v>
      </c>
      <c r="F86" s="2"/>
      <c r="G86" s="2"/>
    </row>
    <row r="87" spans="5:14" x14ac:dyDescent="0.25">
      <c r="E87" t="s">
        <v>0</v>
      </c>
      <c r="F87" t="s">
        <v>2</v>
      </c>
      <c r="G87" t="s">
        <v>1</v>
      </c>
      <c r="H87" t="s">
        <v>4</v>
      </c>
    </row>
    <row r="88" spans="5:14" x14ac:dyDescent="0.25">
      <c r="E88" t="s">
        <v>7</v>
      </c>
      <c r="F88">
        <v>10</v>
      </c>
      <c r="G88">
        <v>1</v>
      </c>
      <c r="H88" s="4">
        <f>Table1378913147821[[#This Row],[Rate]]/SUM(Table1378913147821[Rate])</f>
        <v>1</v>
      </c>
    </row>
    <row r="90" spans="5:14" ht="26.25" x14ac:dyDescent="0.4">
      <c r="K90" s="1" t="s">
        <v>130</v>
      </c>
      <c r="L90" s="2"/>
      <c r="M90" s="2"/>
    </row>
    <row r="91" spans="5:14" x14ac:dyDescent="0.25">
      <c r="K91" t="s">
        <v>0</v>
      </c>
      <c r="L91" t="s">
        <v>2</v>
      </c>
      <c r="M91" t="s">
        <v>1</v>
      </c>
      <c r="N91" t="s">
        <v>4</v>
      </c>
    </row>
    <row r="92" spans="5:14" x14ac:dyDescent="0.25">
      <c r="K92" t="s">
        <v>7</v>
      </c>
      <c r="L92">
        <v>10</v>
      </c>
      <c r="M92">
        <v>5</v>
      </c>
      <c r="N92" s="4">
        <f>Table137891314782127[[#This Row],[Rate]]/SUM(Table137891314782127[Rate])</f>
        <v>0.38461538461538464</v>
      </c>
    </row>
    <row r="93" spans="5:14" x14ac:dyDescent="0.25">
      <c r="K93" t="s">
        <v>129</v>
      </c>
      <c r="L93">
        <v>10</v>
      </c>
      <c r="M93">
        <v>5</v>
      </c>
      <c r="N93" s="3">
        <f>Table137891314782127[[#This Row],[Rate]]/SUM(Table137891314782127[Rate])</f>
        <v>0.38461538461538464</v>
      </c>
    </row>
    <row r="94" spans="5:14" x14ac:dyDescent="0.25">
      <c r="K94" t="s">
        <v>131</v>
      </c>
      <c r="L94">
        <v>1</v>
      </c>
      <c r="M94">
        <v>1</v>
      </c>
      <c r="N94" s="3">
        <f>Table137891314782127[[#This Row],[Rate]]/SUM(Table137891314782127[Rate])</f>
        <v>3.8461538461538464E-2</v>
      </c>
    </row>
    <row r="95" spans="5:14" x14ac:dyDescent="0.25">
      <c r="K95" t="s">
        <v>132</v>
      </c>
      <c r="L95">
        <v>5</v>
      </c>
      <c r="N95" s="3">
        <f>Table137891314782127[[#This Row],[Rate]]/SUM(Table137891314782127[Rate])</f>
        <v>0.19230769230769232</v>
      </c>
    </row>
    <row r="97" spans="11:14" ht="26.25" x14ac:dyDescent="0.4">
      <c r="K97" s="1" t="s">
        <v>133</v>
      </c>
      <c r="L97" s="2"/>
      <c r="M97" s="2"/>
    </row>
    <row r="98" spans="11:14" x14ac:dyDescent="0.25">
      <c r="K98" t="s">
        <v>0</v>
      </c>
      <c r="L98" t="s">
        <v>2</v>
      </c>
      <c r="M98" t="s">
        <v>1</v>
      </c>
      <c r="N98" t="s">
        <v>4</v>
      </c>
    </row>
    <row r="99" spans="11:14" x14ac:dyDescent="0.25">
      <c r="K99" t="s">
        <v>134</v>
      </c>
      <c r="L99">
        <v>1</v>
      </c>
      <c r="M99">
        <v>1</v>
      </c>
      <c r="N99" s="4">
        <f>Table13789131478212726[[#This Row],[Rate]]/SUM(Table13789131478212726[Rate])</f>
        <v>4.7619047619047616E-2</v>
      </c>
    </row>
    <row r="100" spans="11:14" x14ac:dyDescent="0.25">
      <c r="K100" t="s">
        <v>135</v>
      </c>
      <c r="L100">
        <v>5</v>
      </c>
      <c r="M100">
        <v>1</v>
      </c>
      <c r="N100" s="3">
        <f>Table13789131478212726[[#This Row],[Rate]]/SUM(Table13789131478212726[Rate])</f>
        <v>0.23809523809523808</v>
      </c>
    </row>
    <row r="101" spans="11:14" x14ac:dyDescent="0.25">
      <c r="K101" t="s">
        <v>136</v>
      </c>
      <c r="L101">
        <v>5</v>
      </c>
      <c r="M101">
        <v>1</v>
      </c>
      <c r="N101" s="3">
        <f>Table13789131478212726[[#This Row],[Rate]]/SUM(Table13789131478212726[Rate])</f>
        <v>0.23809523809523808</v>
      </c>
    </row>
    <row r="102" spans="11:14" x14ac:dyDescent="0.25">
      <c r="K102" t="s">
        <v>137</v>
      </c>
      <c r="L102">
        <v>5</v>
      </c>
      <c r="M102">
        <v>1</v>
      </c>
      <c r="N102" s="3">
        <f>Table13789131478212726[[#This Row],[Rate]]/SUM(Table13789131478212726[Rate])</f>
        <v>0.23809523809523808</v>
      </c>
    </row>
    <row r="103" spans="11:14" x14ac:dyDescent="0.25">
      <c r="K103" t="s">
        <v>138</v>
      </c>
      <c r="L103">
        <v>5</v>
      </c>
      <c r="M103">
        <v>1</v>
      </c>
      <c r="N103" s="3">
        <f>Table13789131478212726[[#This Row],[Rate]]/SUM(Table13789131478212726[Rate])</f>
        <v>0.23809523809523808</v>
      </c>
    </row>
    <row r="105" spans="11:14" ht="26.25" x14ac:dyDescent="0.4">
      <c r="K105" s="1" t="s">
        <v>139</v>
      </c>
      <c r="L105" s="2"/>
      <c r="M105" s="2"/>
    </row>
    <row r="106" spans="11:14" x14ac:dyDescent="0.25">
      <c r="K106" t="s">
        <v>0</v>
      </c>
      <c r="L106" t="s">
        <v>2</v>
      </c>
      <c r="M106" t="s">
        <v>1</v>
      </c>
      <c r="N106" t="s">
        <v>4</v>
      </c>
    </row>
    <row r="107" spans="11:14" x14ac:dyDescent="0.25">
      <c r="K107" t="s">
        <v>140</v>
      </c>
      <c r="L107">
        <v>1</v>
      </c>
      <c r="M107">
        <v>1</v>
      </c>
      <c r="N107" s="4">
        <f>Table1378913147821272628[[#This Row],[Rate]]/SUM(Table1378913147821272628[Rate])</f>
        <v>0.5</v>
      </c>
    </row>
    <row r="108" spans="11:14" x14ac:dyDescent="0.25">
      <c r="K108" t="s">
        <v>129</v>
      </c>
      <c r="L108">
        <v>1</v>
      </c>
      <c r="N108" s="3">
        <f>Table1378913147821272628[[#This Row],[Rate]]/SUM(Table1378913147821272628[Rate])</f>
        <v>0.5</v>
      </c>
    </row>
  </sheetData>
  <phoneticPr fontId="4" type="noConversion"/>
  <pageMargins left="0.7" right="0.7" top="0.75" bottom="0.75" header="0.3" footer="0.3"/>
  <tableParts count="17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Pack Cost</vt:lpstr>
      <vt:lpstr>Items and Tiles</vt:lpstr>
      <vt:lpstr>Drop 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Rothweiler</dc:creator>
  <cp:lastModifiedBy>Ryan Rothweiler</cp:lastModifiedBy>
  <dcterms:created xsi:type="dcterms:W3CDTF">2015-06-05T18:17:20Z</dcterms:created>
  <dcterms:modified xsi:type="dcterms:W3CDTF">2025-07-13T20:12:15Z</dcterms:modified>
</cp:coreProperties>
</file>