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3820"/>
  <bookViews>
    <workbookView xWindow="120" yWindow="120" windowWidth="12120" windowHeight="9030" activeTab="2"/>
  </bookViews>
  <sheets>
    <sheet name="Documentation" sheetId="4" r:id="rId1"/>
    <sheet name="Leave Data" sheetId="1" r:id="rId2"/>
    <sheet name="Leave Summary" sheetId="3" r:id="rId3"/>
    <sheet name="Q11 Advanced Filter" sheetId="6" r:id="rId4"/>
  </sheets>
  <definedNames>
    <definedName name="_xlnm._FilterDatabase" localSheetId="1" hidden="1">'Leave Data'!$A$5:$J$107</definedName>
    <definedName name="_xlnm._FilterDatabase" localSheetId="3" hidden="1">'Q11 Advanced Filter'!$A$5:$J$107</definedName>
    <definedName name="_xlnm.Criteria" localSheetId="3">'Q11 Advanced Filter'!$A$1:$J$3</definedName>
  </definedNames>
  <calcPr calcId="125725"/>
  <webPublishing codePage="1252"/>
</workbook>
</file>

<file path=xl/calcChain.xml><?xml version="1.0" encoding="utf-8"?>
<calcChain xmlns="http://schemas.openxmlformats.org/spreadsheetml/2006/main">
  <c r="H107" i="6"/>
  <c r="J107" s="1"/>
  <c r="E107"/>
  <c r="G107" s="1"/>
  <c r="D107"/>
  <c r="D106"/>
  <c r="H106" s="1"/>
  <c r="J106" s="1"/>
  <c r="H105"/>
  <c r="J105" s="1"/>
  <c r="E105"/>
  <c r="G105" s="1"/>
  <c r="D105"/>
  <c r="D104"/>
  <c r="H104" s="1"/>
  <c r="J104" s="1"/>
  <c r="H103"/>
  <c r="J103" s="1"/>
  <c r="E103"/>
  <c r="G103" s="1"/>
  <c r="D103"/>
  <c r="D102"/>
  <c r="H102" s="1"/>
  <c r="J102" s="1"/>
  <c r="H101"/>
  <c r="J101" s="1"/>
  <c r="E101"/>
  <c r="G101" s="1"/>
  <c r="D101"/>
  <c r="D100"/>
  <c r="H100" s="1"/>
  <c r="J100" s="1"/>
  <c r="H99"/>
  <c r="J99" s="1"/>
  <c r="E99"/>
  <c r="G99" s="1"/>
  <c r="D99"/>
  <c r="D98"/>
  <c r="H98" s="1"/>
  <c r="J98" s="1"/>
  <c r="H97"/>
  <c r="J97" s="1"/>
  <c r="E97"/>
  <c r="G97" s="1"/>
  <c r="D97"/>
  <c r="D96"/>
  <c r="H96" s="1"/>
  <c r="J96" s="1"/>
  <c r="H95"/>
  <c r="J95" s="1"/>
  <c r="E95"/>
  <c r="G95" s="1"/>
  <c r="D95"/>
  <c r="D94"/>
  <c r="H94" s="1"/>
  <c r="J94" s="1"/>
  <c r="H93"/>
  <c r="J93" s="1"/>
  <c r="E93"/>
  <c r="G93" s="1"/>
  <c r="D93"/>
  <c r="D92"/>
  <c r="H92" s="1"/>
  <c r="J92" s="1"/>
  <c r="H91"/>
  <c r="J91" s="1"/>
  <c r="E91"/>
  <c r="G91" s="1"/>
  <c r="D91"/>
  <c r="D90"/>
  <c r="H90" s="1"/>
  <c r="J90" s="1"/>
  <c r="H89"/>
  <c r="J89" s="1"/>
  <c r="E89"/>
  <c r="G89" s="1"/>
  <c r="D89"/>
  <c r="D88"/>
  <c r="H88" s="1"/>
  <c r="J88" s="1"/>
  <c r="H87"/>
  <c r="J87" s="1"/>
  <c r="E87"/>
  <c r="G87" s="1"/>
  <c r="D87"/>
  <c r="D86"/>
  <c r="H86" s="1"/>
  <c r="J86" s="1"/>
  <c r="H85"/>
  <c r="J85" s="1"/>
  <c r="E85"/>
  <c r="G85" s="1"/>
  <c r="D85"/>
  <c r="D84"/>
  <c r="H84" s="1"/>
  <c r="J84" s="1"/>
  <c r="H83"/>
  <c r="J83" s="1"/>
  <c r="E83"/>
  <c r="G83" s="1"/>
  <c r="D83"/>
  <c r="D82"/>
  <c r="H82" s="1"/>
  <c r="J82" s="1"/>
  <c r="H81"/>
  <c r="J81" s="1"/>
  <c r="E81"/>
  <c r="G81" s="1"/>
  <c r="D81"/>
  <c r="D80"/>
  <c r="H80" s="1"/>
  <c r="J80" s="1"/>
  <c r="H79"/>
  <c r="J79" s="1"/>
  <c r="E79"/>
  <c r="G79" s="1"/>
  <c r="D79"/>
  <c r="D78"/>
  <c r="H78" s="1"/>
  <c r="J78" s="1"/>
  <c r="H77"/>
  <c r="J77" s="1"/>
  <c r="E77"/>
  <c r="G77" s="1"/>
  <c r="D77"/>
  <c r="D76"/>
  <c r="H76" s="1"/>
  <c r="J76" s="1"/>
  <c r="H75"/>
  <c r="J75" s="1"/>
  <c r="E75"/>
  <c r="G75" s="1"/>
  <c r="D75"/>
  <c r="D74"/>
  <c r="H74" s="1"/>
  <c r="J74" s="1"/>
  <c r="H73"/>
  <c r="J73" s="1"/>
  <c r="E73"/>
  <c r="G73" s="1"/>
  <c r="D73"/>
  <c r="D72"/>
  <c r="H72" s="1"/>
  <c r="J72" s="1"/>
  <c r="H71"/>
  <c r="J71" s="1"/>
  <c r="E71"/>
  <c r="G71" s="1"/>
  <c r="D71"/>
  <c r="D70"/>
  <c r="H70" s="1"/>
  <c r="J70" s="1"/>
  <c r="H69"/>
  <c r="J69" s="1"/>
  <c r="E69"/>
  <c r="G69" s="1"/>
  <c r="D69"/>
  <c r="D68"/>
  <c r="H68" s="1"/>
  <c r="J68" s="1"/>
  <c r="H67"/>
  <c r="J67" s="1"/>
  <c r="E67"/>
  <c r="G67" s="1"/>
  <c r="D67"/>
  <c r="D66"/>
  <c r="H66" s="1"/>
  <c r="J66" s="1"/>
  <c r="H65"/>
  <c r="J65" s="1"/>
  <c r="E65"/>
  <c r="G65" s="1"/>
  <c r="D65"/>
  <c r="D64"/>
  <c r="H64" s="1"/>
  <c r="J64" s="1"/>
  <c r="H63"/>
  <c r="J63" s="1"/>
  <c r="E63"/>
  <c r="G63" s="1"/>
  <c r="D63"/>
  <c r="D62"/>
  <c r="H62" s="1"/>
  <c r="J62" s="1"/>
  <c r="H61"/>
  <c r="J61" s="1"/>
  <c r="E61"/>
  <c r="G61" s="1"/>
  <c r="D61"/>
  <c r="D60"/>
  <c r="H60" s="1"/>
  <c r="J60" s="1"/>
  <c r="H59"/>
  <c r="J59" s="1"/>
  <c r="E59"/>
  <c r="G59" s="1"/>
  <c r="D59"/>
  <c r="D58"/>
  <c r="H58" s="1"/>
  <c r="J58" s="1"/>
  <c r="H57"/>
  <c r="J57" s="1"/>
  <c r="E57"/>
  <c r="G57" s="1"/>
  <c r="D57"/>
  <c r="D56"/>
  <c r="H56" s="1"/>
  <c r="J56" s="1"/>
  <c r="H55"/>
  <c r="J55" s="1"/>
  <c r="E55"/>
  <c r="G55" s="1"/>
  <c r="D55"/>
  <c r="D54"/>
  <c r="H54" s="1"/>
  <c r="J54" s="1"/>
  <c r="H53"/>
  <c r="J53" s="1"/>
  <c r="E53"/>
  <c r="G53" s="1"/>
  <c r="D53"/>
  <c r="D52"/>
  <c r="H52" s="1"/>
  <c r="J52" s="1"/>
  <c r="H51"/>
  <c r="J51" s="1"/>
  <c r="E51"/>
  <c r="G51" s="1"/>
  <c r="D51"/>
  <c r="D50"/>
  <c r="H50" s="1"/>
  <c r="J50" s="1"/>
  <c r="H49"/>
  <c r="J49" s="1"/>
  <c r="E49"/>
  <c r="G49" s="1"/>
  <c r="D49"/>
  <c r="D48"/>
  <c r="H48" s="1"/>
  <c r="J48" s="1"/>
  <c r="H47"/>
  <c r="J47" s="1"/>
  <c r="E47"/>
  <c r="G47" s="1"/>
  <c r="D47"/>
  <c r="D46"/>
  <c r="H46" s="1"/>
  <c r="J46" s="1"/>
  <c r="H45"/>
  <c r="J45" s="1"/>
  <c r="E45"/>
  <c r="G45" s="1"/>
  <c r="D45"/>
  <c r="D44"/>
  <c r="H44" s="1"/>
  <c r="J44" s="1"/>
  <c r="H43"/>
  <c r="J43" s="1"/>
  <c r="E43"/>
  <c r="G43" s="1"/>
  <c r="D43"/>
  <c r="D42"/>
  <c r="H42" s="1"/>
  <c r="J42" s="1"/>
  <c r="H41"/>
  <c r="J41" s="1"/>
  <c r="E41"/>
  <c r="G41" s="1"/>
  <c r="D41"/>
  <c r="D40"/>
  <c r="H40" s="1"/>
  <c r="J40" s="1"/>
  <c r="H39"/>
  <c r="J39" s="1"/>
  <c r="E39"/>
  <c r="G39" s="1"/>
  <c r="D39"/>
  <c r="D38"/>
  <c r="H38" s="1"/>
  <c r="J38" s="1"/>
  <c r="H37"/>
  <c r="J37" s="1"/>
  <c r="E37"/>
  <c r="G37" s="1"/>
  <c r="D37"/>
  <c r="D36"/>
  <c r="H36" s="1"/>
  <c r="J36" s="1"/>
  <c r="H35"/>
  <c r="J35" s="1"/>
  <c r="E35"/>
  <c r="G35" s="1"/>
  <c r="D35"/>
  <c r="D34"/>
  <c r="H34" s="1"/>
  <c r="J34" s="1"/>
  <c r="H33"/>
  <c r="J33" s="1"/>
  <c r="E33"/>
  <c r="G33" s="1"/>
  <c r="D33"/>
  <c r="D32"/>
  <c r="H32" s="1"/>
  <c r="J32" s="1"/>
  <c r="H31"/>
  <c r="J31" s="1"/>
  <c r="E31"/>
  <c r="G31" s="1"/>
  <c r="D31"/>
  <c r="D30"/>
  <c r="H30" s="1"/>
  <c r="J30" s="1"/>
  <c r="H29"/>
  <c r="J29" s="1"/>
  <c r="E29"/>
  <c r="G29" s="1"/>
  <c r="D29"/>
  <c r="D28"/>
  <c r="H28" s="1"/>
  <c r="J28" s="1"/>
  <c r="H27"/>
  <c r="J27" s="1"/>
  <c r="E27"/>
  <c r="G27" s="1"/>
  <c r="D27"/>
  <c r="D26"/>
  <c r="H26" s="1"/>
  <c r="J26" s="1"/>
  <c r="H25"/>
  <c r="J25" s="1"/>
  <c r="E25"/>
  <c r="G25" s="1"/>
  <c r="D25"/>
  <c r="D24"/>
  <c r="H24" s="1"/>
  <c r="J24" s="1"/>
  <c r="H23"/>
  <c r="J23" s="1"/>
  <c r="E23"/>
  <c r="G23" s="1"/>
  <c r="D23"/>
  <c r="D22"/>
  <c r="H22" s="1"/>
  <c r="J22" s="1"/>
  <c r="H21"/>
  <c r="J21" s="1"/>
  <c r="E21"/>
  <c r="G21" s="1"/>
  <c r="D21"/>
  <c r="D20"/>
  <c r="H20" s="1"/>
  <c r="J20" s="1"/>
  <c r="H19"/>
  <c r="J19" s="1"/>
  <c r="E19"/>
  <c r="G19" s="1"/>
  <c r="D19"/>
  <c r="D18"/>
  <c r="H18" s="1"/>
  <c r="J18" s="1"/>
  <c r="H17"/>
  <c r="J17" s="1"/>
  <c r="E17"/>
  <c r="G17" s="1"/>
  <c r="D17"/>
  <c r="D16"/>
  <c r="H16" s="1"/>
  <c r="J16" s="1"/>
  <c r="H15"/>
  <c r="J15" s="1"/>
  <c r="E15"/>
  <c r="G15" s="1"/>
  <c r="D15"/>
  <c r="D14"/>
  <c r="H14" s="1"/>
  <c r="J14" s="1"/>
  <c r="H13"/>
  <c r="J13" s="1"/>
  <c r="E13"/>
  <c r="G13" s="1"/>
  <c r="D13"/>
  <c r="D12"/>
  <c r="H12" s="1"/>
  <c r="J12" s="1"/>
  <c r="H11"/>
  <c r="J11" s="1"/>
  <c r="E11"/>
  <c r="G11" s="1"/>
  <c r="D11"/>
  <c r="D10"/>
  <c r="H10" s="1"/>
  <c r="J10" s="1"/>
  <c r="H9"/>
  <c r="J9" s="1"/>
  <c r="E9"/>
  <c r="G9" s="1"/>
  <c r="D9"/>
  <c r="D8"/>
  <c r="H8" s="1"/>
  <c r="J8" s="1"/>
  <c r="H7"/>
  <c r="J7" s="1"/>
  <c r="E7"/>
  <c r="G7" s="1"/>
  <c r="D7"/>
  <c r="D6"/>
  <c r="H6" s="1"/>
  <c r="J6" s="1"/>
  <c r="J3"/>
  <c r="B3"/>
  <c r="J2"/>
  <c r="B2"/>
  <c r="J3" i="1"/>
  <c r="J2"/>
  <c r="B3"/>
  <c r="B2"/>
  <c r="E6" i="6" l="1"/>
  <c r="G6" s="1"/>
  <c r="E8"/>
  <c r="G8" s="1"/>
  <c r="E10"/>
  <c r="G10" s="1"/>
  <c r="E12"/>
  <c r="G12" s="1"/>
  <c r="E14"/>
  <c r="G14" s="1"/>
  <c r="E16"/>
  <c r="G16" s="1"/>
  <c r="E18"/>
  <c r="G18" s="1"/>
  <c r="E20"/>
  <c r="G20" s="1"/>
  <c r="E22"/>
  <c r="G22" s="1"/>
  <c r="E24"/>
  <c r="G24" s="1"/>
  <c r="E26"/>
  <c r="G26" s="1"/>
  <c r="E28"/>
  <c r="G28" s="1"/>
  <c r="E30"/>
  <c r="G30" s="1"/>
  <c r="E32"/>
  <c r="G32" s="1"/>
  <c r="E34"/>
  <c r="G34" s="1"/>
  <c r="E36"/>
  <c r="G36" s="1"/>
  <c r="E38"/>
  <c r="G38" s="1"/>
  <c r="E40"/>
  <c r="G40" s="1"/>
  <c r="E42"/>
  <c r="G42" s="1"/>
  <c r="E44"/>
  <c r="G44" s="1"/>
  <c r="E46"/>
  <c r="G46" s="1"/>
  <c r="E48"/>
  <c r="G48" s="1"/>
  <c r="E50"/>
  <c r="G50" s="1"/>
  <c r="E52"/>
  <c r="G52" s="1"/>
  <c r="E54"/>
  <c r="G54" s="1"/>
  <c r="E56"/>
  <c r="G56" s="1"/>
  <c r="E58"/>
  <c r="G58" s="1"/>
  <c r="E60"/>
  <c r="G60" s="1"/>
  <c r="E62"/>
  <c r="G62" s="1"/>
  <c r="E64"/>
  <c r="G64" s="1"/>
  <c r="E66"/>
  <c r="G66" s="1"/>
  <c r="E68"/>
  <c r="G68" s="1"/>
  <c r="E70"/>
  <c r="G70" s="1"/>
  <c r="E72"/>
  <c r="G72" s="1"/>
  <c r="E74"/>
  <c r="G74" s="1"/>
  <c r="E76"/>
  <c r="G76" s="1"/>
  <c r="E78"/>
  <c r="G78" s="1"/>
  <c r="E80"/>
  <c r="G80" s="1"/>
  <c r="E82"/>
  <c r="G82" s="1"/>
  <c r="E84"/>
  <c r="G84" s="1"/>
  <c r="E86"/>
  <c r="G86" s="1"/>
  <c r="E88"/>
  <c r="G88" s="1"/>
  <c r="E90"/>
  <c r="G90" s="1"/>
  <c r="E92"/>
  <c r="G92" s="1"/>
  <c r="E94"/>
  <c r="G94" s="1"/>
  <c r="E96"/>
  <c r="G96" s="1"/>
  <c r="E98"/>
  <c r="G98" s="1"/>
  <c r="E100"/>
  <c r="G100" s="1"/>
  <c r="E102"/>
  <c r="G102" s="1"/>
  <c r="E104"/>
  <c r="G104" s="1"/>
  <c r="E106"/>
  <c r="G106" s="1"/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H106" l="1"/>
  <c r="J106" s="1"/>
  <c r="E106"/>
  <c r="H102"/>
  <c r="J102" s="1"/>
  <c r="E102"/>
  <c r="H98"/>
  <c r="J98" s="1"/>
  <c r="E98"/>
  <c r="H94"/>
  <c r="J94" s="1"/>
  <c r="E94"/>
  <c r="H90"/>
  <c r="J90" s="1"/>
  <c r="E90"/>
  <c r="H88"/>
  <c r="J88" s="1"/>
  <c r="E88"/>
  <c r="H86"/>
  <c r="J86" s="1"/>
  <c r="E86"/>
  <c r="H84"/>
  <c r="J84" s="1"/>
  <c r="E84"/>
  <c r="H82"/>
  <c r="J82" s="1"/>
  <c r="E82"/>
  <c r="H80"/>
  <c r="J80" s="1"/>
  <c r="E80"/>
  <c r="H78"/>
  <c r="J78" s="1"/>
  <c r="E78"/>
  <c r="H76"/>
  <c r="J76" s="1"/>
  <c r="E76"/>
  <c r="H74"/>
  <c r="J74" s="1"/>
  <c r="E74"/>
  <c r="H72"/>
  <c r="J72" s="1"/>
  <c r="E72"/>
  <c r="H70"/>
  <c r="J70" s="1"/>
  <c r="E70"/>
  <c r="H68"/>
  <c r="J68" s="1"/>
  <c r="E68"/>
  <c r="H66"/>
  <c r="J66" s="1"/>
  <c r="E66"/>
  <c r="H64"/>
  <c r="J64" s="1"/>
  <c r="E64"/>
  <c r="H62"/>
  <c r="J62" s="1"/>
  <c r="E62"/>
  <c r="H60"/>
  <c r="J60" s="1"/>
  <c r="E60"/>
  <c r="H58"/>
  <c r="J58" s="1"/>
  <c r="E58"/>
  <c r="H56"/>
  <c r="J56" s="1"/>
  <c r="E56"/>
  <c r="H54"/>
  <c r="J54" s="1"/>
  <c r="E54"/>
  <c r="H52"/>
  <c r="J52" s="1"/>
  <c r="E52"/>
  <c r="H50"/>
  <c r="J50" s="1"/>
  <c r="E50"/>
  <c r="H48"/>
  <c r="J48" s="1"/>
  <c r="E48"/>
  <c r="H46"/>
  <c r="J46" s="1"/>
  <c r="E46"/>
  <c r="H44"/>
  <c r="J44" s="1"/>
  <c r="E44"/>
  <c r="H42"/>
  <c r="J42" s="1"/>
  <c r="E42"/>
  <c r="H40"/>
  <c r="J40" s="1"/>
  <c r="E40"/>
  <c r="H38"/>
  <c r="J38" s="1"/>
  <c r="E38"/>
  <c r="H36"/>
  <c r="J36" s="1"/>
  <c r="E36"/>
  <c r="H34"/>
  <c r="J34" s="1"/>
  <c r="E34"/>
  <c r="H32"/>
  <c r="J32" s="1"/>
  <c r="E32"/>
  <c r="H30"/>
  <c r="J30" s="1"/>
  <c r="E30"/>
  <c r="H28"/>
  <c r="J28" s="1"/>
  <c r="E28"/>
  <c r="H26"/>
  <c r="J26" s="1"/>
  <c r="E26"/>
  <c r="H24"/>
  <c r="J24" s="1"/>
  <c r="E24"/>
  <c r="H22"/>
  <c r="J22" s="1"/>
  <c r="E22"/>
  <c r="H20"/>
  <c r="J20" s="1"/>
  <c r="E20"/>
  <c r="H18"/>
  <c r="J18" s="1"/>
  <c r="E18"/>
  <c r="H16"/>
  <c r="J16" s="1"/>
  <c r="E16"/>
  <c r="H14"/>
  <c r="J14" s="1"/>
  <c r="E14"/>
  <c r="H12"/>
  <c r="J12" s="1"/>
  <c r="E12"/>
  <c r="H10"/>
  <c r="J10" s="1"/>
  <c r="E10"/>
  <c r="H8"/>
  <c r="J8" s="1"/>
  <c r="E8"/>
  <c r="H6"/>
  <c r="J6" s="1"/>
  <c r="E6"/>
  <c r="H104"/>
  <c r="J104" s="1"/>
  <c r="E104"/>
  <c r="H100"/>
  <c r="J100" s="1"/>
  <c r="E100"/>
  <c r="H96"/>
  <c r="J96" s="1"/>
  <c r="E96"/>
  <c r="H92"/>
  <c r="J92" s="1"/>
  <c r="E92"/>
  <c r="H107"/>
  <c r="J107" s="1"/>
  <c r="E107"/>
  <c r="H105"/>
  <c r="J105" s="1"/>
  <c r="E105"/>
  <c r="H103"/>
  <c r="J103" s="1"/>
  <c r="E103"/>
  <c r="H101"/>
  <c r="J101" s="1"/>
  <c r="E101"/>
  <c r="H99"/>
  <c r="J99" s="1"/>
  <c r="E99"/>
  <c r="H97"/>
  <c r="J97" s="1"/>
  <c r="E97"/>
  <c r="H95"/>
  <c r="J95" s="1"/>
  <c r="E95"/>
  <c r="H93"/>
  <c r="J93" s="1"/>
  <c r="E93"/>
  <c r="H91"/>
  <c r="J91" s="1"/>
  <c r="E91"/>
  <c r="H89"/>
  <c r="J89" s="1"/>
  <c r="E89"/>
  <c r="H87"/>
  <c r="J87" s="1"/>
  <c r="E87"/>
  <c r="H85"/>
  <c r="J85" s="1"/>
  <c r="E85"/>
  <c r="H83"/>
  <c r="J83" s="1"/>
  <c r="E83"/>
  <c r="H81"/>
  <c r="J81" s="1"/>
  <c r="E81"/>
  <c r="H79"/>
  <c r="J79" s="1"/>
  <c r="E79"/>
  <c r="H77"/>
  <c r="J77" s="1"/>
  <c r="E77"/>
  <c r="H75"/>
  <c r="J75" s="1"/>
  <c r="E75"/>
  <c r="H73"/>
  <c r="J73" s="1"/>
  <c r="E73"/>
  <c r="H71"/>
  <c r="J71" s="1"/>
  <c r="E71"/>
  <c r="H69"/>
  <c r="J69" s="1"/>
  <c r="E69"/>
  <c r="H67"/>
  <c r="J67" s="1"/>
  <c r="E67"/>
  <c r="H65"/>
  <c r="J65" s="1"/>
  <c r="E65"/>
  <c r="H63"/>
  <c r="J63" s="1"/>
  <c r="E63"/>
  <c r="H61"/>
  <c r="J61" s="1"/>
  <c r="E61"/>
  <c r="H59"/>
  <c r="J59" s="1"/>
  <c r="E59"/>
  <c r="H57"/>
  <c r="J57" s="1"/>
  <c r="E57"/>
  <c r="H55"/>
  <c r="J55" s="1"/>
  <c r="E55"/>
  <c r="H53"/>
  <c r="J53" s="1"/>
  <c r="E53"/>
  <c r="H51"/>
  <c r="J51" s="1"/>
  <c r="E51"/>
  <c r="H49"/>
  <c r="J49" s="1"/>
  <c r="E49"/>
  <c r="H47"/>
  <c r="J47" s="1"/>
  <c r="E47"/>
  <c r="H45"/>
  <c r="J45" s="1"/>
  <c r="E45"/>
  <c r="H43"/>
  <c r="J43" s="1"/>
  <c r="E43"/>
  <c r="G43" s="1"/>
  <c r="H41"/>
  <c r="J41" s="1"/>
  <c r="E41"/>
  <c r="H39"/>
  <c r="J39" s="1"/>
  <c r="E39"/>
  <c r="G39" s="1"/>
  <c r="H37"/>
  <c r="J37" s="1"/>
  <c r="E37"/>
  <c r="H35"/>
  <c r="J35" s="1"/>
  <c r="E35"/>
  <c r="G35" s="1"/>
  <c r="H33"/>
  <c r="J33" s="1"/>
  <c r="E33"/>
  <c r="H31"/>
  <c r="J31" s="1"/>
  <c r="E31"/>
  <c r="G31" s="1"/>
  <c r="H29"/>
  <c r="J29" s="1"/>
  <c r="E29"/>
  <c r="H27"/>
  <c r="J27" s="1"/>
  <c r="E27"/>
  <c r="G27" s="1"/>
  <c r="H25"/>
  <c r="J25" s="1"/>
  <c r="E25"/>
  <c r="G25" s="1"/>
  <c r="H23"/>
  <c r="J23" s="1"/>
  <c r="E23"/>
  <c r="G23" s="1"/>
  <c r="H21"/>
  <c r="J21" s="1"/>
  <c r="E21"/>
  <c r="H19"/>
  <c r="J19" s="1"/>
  <c r="E19"/>
  <c r="G19" s="1"/>
  <c r="H17"/>
  <c r="J17" s="1"/>
  <c r="E17"/>
  <c r="G17" s="1"/>
  <c r="H15"/>
  <c r="J15" s="1"/>
  <c r="E15"/>
  <c r="G15" s="1"/>
  <c r="H13"/>
  <c r="J13" s="1"/>
  <c r="E13"/>
  <c r="H11"/>
  <c r="J11" s="1"/>
  <c r="E11"/>
  <c r="G11" s="1"/>
  <c r="H9"/>
  <c r="J9" s="1"/>
  <c r="E9"/>
  <c r="G9" s="1"/>
  <c r="H7"/>
  <c r="J7" s="1"/>
  <c r="E7"/>
  <c r="G7" s="1"/>
  <c r="G106"/>
  <c r="G104"/>
  <c r="G102"/>
  <c r="G100"/>
  <c r="G98"/>
  <c r="G96"/>
  <c r="G94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107"/>
  <c r="G105"/>
  <c r="G103"/>
  <c r="G101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1"/>
  <c r="G37"/>
  <c r="G33"/>
  <c r="G29"/>
  <c r="G21"/>
  <c r="G13"/>
  <c r="C5" i="3" l="1"/>
  <c r="C7"/>
  <c r="E7"/>
  <c r="C6"/>
  <c r="E6"/>
  <c r="E4"/>
  <c r="C4"/>
  <c r="G6" i="1"/>
  <c r="E5" i="3" s="1"/>
  <c r="E8" l="1"/>
  <c r="D4"/>
  <c r="D7"/>
  <c r="D6"/>
  <c r="D5"/>
  <c r="D8" l="1"/>
  <c r="C8"/>
</calcChain>
</file>

<file path=xl/sharedStrings.xml><?xml version="1.0" encoding="utf-8"?>
<sst xmlns="http://schemas.openxmlformats.org/spreadsheetml/2006/main" count="467" uniqueCount="132">
  <si>
    <t>Name</t>
  </si>
  <si>
    <t>Abbot</t>
  </si>
  <si>
    <t>Baker</t>
  </si>
  <si>
    <t>Donell</t>
  </si>
  <si>
    <t>Hayden</t>
  </si>
  <si>
    <t>Jessup</t>
  </si>
  <si>
    <t>Schorr</t>
  </si>
  <si>
    <t>FT</t>
  </si>
  <si>
    <t>PT</t>
  </si>
  <si>
    <t>CN</t>
  </si>
  <si>
    <t>Total</t>
  </si>
  <si>
    <t>Purpose:</t>
  </si>
  <si>
    <t>Whyte</t>
  </si>
  <si>
    <t>Greenwood</t>
  </si>
  <si>
    <t>Davis</t>
  </si>
  <si>
    <t>Wu</t>
  </si>
  <si>
    <t>Captian</t>
  </si>
  <si>
    <t>Howard</t>
  </si>
  <si>
    <t>Bliss</t>
  </si>
  <si>
    <t>Lawton</t>
  </si>
  <si>
    <t>Ziegler</t>
  </si>
  <si>
    <t>Miller</t>
  </si>
  <si>
    <t>Adtkins</t>
  </si>
  <si>
    <t>Whitman</t>
  </si>
  <si>
    <t>Walters</t>
  </si>
  <si>
    <t>Douglas</t>
  </si>
  <si>
    <t>Sanchez</t>
  </si>
  <si>
    <t>Zellner</t>
  </si>
  <si>
    <t>Cziecwski</t>
  </si>
  <si>
    <t>Carey</t>
  </si>
  <si>
    <t>Crawford</t>
  </si>
  <si>
    <t>Paulson</t>
  </si>
  <si>
    <t>Patterson</t>
  </si>
  <si>
    <t>Ricard</t>
  </si>
  <si>
    <t>Raulings</t>
  </si>
  <si>
    <t>Faber</t>
  </si>
  <si>
    <t>Fuller</t>
  </si>
  <si>
    <t>Thomas</t>
  </si>
  <si>
    <t>Unlaughten</t>
  </si>
  <si>
    <t>Vos</t>
  </si>
  <si>
    <t>Roy</t>
  </si>
  <si>
    <t>Williams</t>
  </si>
  <si>
    <t>Meyer</t>
  </si>
  <si>
    <t>Borchardt</t>
  </si>
  <si>
    <t>Blake</t>
  </si>
  <si>
    <t>Shapiro</t>
  </si>
  <si>
    <t>Sidney</t>
  </si>
  <si>
    <t>Chou</t>
  </si>
  <si>
    <t>Chi</t>
  </si>
  <si>
    <t>Rodriguez</t>
  </si>
  <si>
    <t>Hogan</t>
  </si>
  <si>
    <t>Woods</t>
  </si>
  <si>
    <t>Palmer</t>
  </si>
  <si>
    <t>Davidson</t>
  </si>
  <si>
    <t>Dawes</t>
  </si>
  <si>
    <t>Clarke</t>
  </si>
  <si>
    <t>Kaufmann</t>
  </si>
  <si>
    <t>Weigstein</t>
  </si>
  <si>
    <t>Whorle</t>
  </si>
  <si>
    <t>Zou</t>
  </si>
  <si>
    <t>Andrews</t>
  </si>
  <si>
    <t>Earle</t>
  </si>
  <si>
    <t>Christain</t>
  </si>
  <si>
    <t>Karls</t>
  </si>
  <si>
    <t>Czeller</t>
  </si>
  <si>
    <t>Abba</t>
  </si>
  <si>
    <t>Quinonese</t>
  </si>
  <si>
    <t>Veronese</t>
  </si>
  <si>
    <t>Ratcliffe</t>
  </si>
  <si>
    <t>Green</t>
  </si>
  <si>
    <t>Gere</t>
  </si>
  <si>
    <t>Hildeberg</t>
  </si>
  <si>
    <t>Isaacs</t>
  </si>
  <si>
    <t>Tracy</t>
  </si>
  <si>
    <t>Mahanez</t>
  </si>
  <si>
    <t>Okanawa</t>
  </si>
  <si>
    <t>Lee</t>
  </si>
  <si>
    <t>Lei</t>
  </si>
  <si>
    <t>Nelson</t>
  </si>
  <si>
    <t>Nevers</t>
  </si>
  <si>
    <t>Nieland</t>
  </si>
  <si>
    <t>Berg</t>
  </si>
  <si>
    <t>Bergeman</t>
  </si>
  <si>
    <t>Dolan</t>
  </si>
  <si>
    <t>Doering</t>
  </si>
  <si>
    <t>Frase</t>
  </si>
  <si>
    <t>Gorecki</t>
  </si>
  <si>
    <t>Hennings</t>
  </si>
  <si>
    <t>Hensel</t>
  </si>
  <si>
    <t>Ryan</t>
  </si>
  <si>
    <t>Koch</t>
  </si>
  <si>
    <t>Knuteson</t>
  </si>
  <si>
    <t>Laszewski</t>
  </si>
  <si>
    <t>Lasek</t>
  </si>
  <si>
    <t>Menendez</t>
  </si>
  <si>
    <t>Peshek</t>
  </si>
  <si>
    <t>Pia</t>
  </si>
  <si>
    <t>Phman</t>
  </si>
  <si>
    <t>Raab</t>
  </si>
  <si>
    <t>Rabin</t>
  </si>
  <si>
    <t>Roche</t>
  </si>
  <si>
    <t>Rosenblum</t>
  </si>
  <si>
    <t>Santoirre</t>
  </si>
  <si>
    <t>Takayma</t>
  </si>
  <si>
    <t>Tallard</t>
  </si>
  <si>
    <t>Vaughn</t>
  </si>
  <si>
    <t>Young</t>
  </si>
  <si>
    <t>Family Leave</t>
  </si>
  <si>
    <t>Vacation Leave</t>
  </si>
  <si>
    <t>To record and summarize vacation and family leave data for</t>
  </si>
  <si>
    <t>Number Eligible</t>
  </si>
  <si>
    <t>Total Days</t>
  </si>
  <si>
    <t>Used Vacation Leave</t>
  </si>
  <si>
    <t>Used Family Leave</t>
  </si>
  <si>
    <t>Remaining Vacation Leave</t>
  </si>
  <si>
    <t>Days Remaining</t>
  </si>
  <si>
    <t>Status</t>
  </si>
  <si>
    <t>Date Hired</t>
  </si>
  <si>
    <t>15-day</t>
  </si>
  <si>
    <t>5-day</t>
  </si>
  <si>
    <t>10-day</t>
  </si>
  <si>
    <t>None</t>
  </si>
  <si>
    <t>Author</t>
  </si>
  <si>
    <t>Date</t>
  </si>
  <si>
    <t>Town of Baltic</t>
  </si>
  <si>
    <t>employees of Town of Baltic</t>
  </si>
  <si>
    <t>Remaining Family Leave</t>
  </si>
  <si>
    <t>Vacation Days</t>
  </si>
  <si>
    <t>Vacation Leave Summary</t>
  </si>
  <si>
    <t>Years Employed</t>
  </si>
  <si>
    <t xml:space="preserve">Years Employed as of </t>
  </si>
  <si>
    <t>Ryan Stearns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</si>
</sst>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4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8"/>
      <color indexed="4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9"/>
      </patternFill>
    </fill>
    <fill>
      <patternFill patternType="solid">
        <fgColor indexed="4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3" borderId="1" xfId="0" applyFont="1" applyFill="1" applyBorder="1"/>
    <xf numFmtId="0" fontId="0" fillId="0" borderId="0" xfId="0" applyBorder="1"/>
    <xf numFmtId="0" fontId="0" fillId="0" borderId="0" xfId="0" applyFill="1" applyBorder="1"/>
    <xf numFmtId="0" fontId="3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Continuous"/>
    </xf>
    <xf numFmtId="0" fontId="9" fillId="4" borderId="6" xfId="0" applyFont="1" applyFill="1" applyBorder="1" applyAlignment="1">
      <alignment horizontal="centerContinuous"/>
    </xf>
    <xf numFmtId="0" fontId="11" fillId="0" borderId="0" xfId="0" applyFont="1"/>
    <xf numFmtId="0" fontId="10" fillId="5" borderId="7" xfId="0" applyFont="1" applyFill="1" applyBorder="1" applyAlignment="1">
      <alignment horizontal="left" indent="1"/>
    </xf>
    <xf numFmtId="0" fontId="5" fillId="3" borderId="8" xfId="0" applyFont="1" applyFill="1" applyBorder="1"/>
    <xf numFmtId="0" fontId="5" fillId="3" borderId="9" xfId="0" applyFont="1" applyFill="1" applyBorder="1"/>
    <xf numFmtId="0" fontId="4" fillId="6" borderId="10" xfId="0" applyFont="1" applyFill="1" applyBorder="1" applyAlignment="1">
      <alignment horizontal="left" indent="1"/>
    </xf>
    <xf numFmtId="0" fontId="2" fillId="5" borderId="10" xfId="0" applyFont="1" applyFill="1" applyBorder="1" applyAlignment="1"/>
    <xf numFmtId="0" fontId="4" fillId="6" borderId="11" xfId="0" applyFont="1" applyFill="1" applyBorder="1" applyAlignment="1">
      <alignment horizontal="left" indent="1"/>
    </xf>
    <xf numFmtId="0" fontId="2" fillId="5" borderId="11" xfId="0" applyFont="1" applyFill="1" applyBorder="1" applyAlignment="1"/>
    <xf numFmtId="0" fontId="4" fillId="6" borderId="12" xfId="0" applyFont="1" applyFill="1" applyBorder="1" applyAlignment="1">
      <alignment horizontal="left" indent="1"/>
    </xf>
    <xf numFmtId="0" fontId="2" fillId="5" borderId="12" xfId="0" applyFont="1" applyFill="1" applyBorder="1" applyAlignment="1"/>
    <xf numFmtId="0" fontId="13" fillId="7" borderId="13" xfId="0" applyFont="1" applyFill="1" applyBorder="1" applyAlignment="1">
      <alignment wrapText="1"/>
    </xf>
    <xf numFmtId="0" fontId="13" fillId="7" borderId="14" xfId="0" applyFont="1" applyFill="1" applyBorder="1" applyAlignment="1">
      <alignment wrapText="1"/>
    </xf>
    <xf numFmtId="0" fontId="13" fillId="7" borderId="15" xfId="0" applyFont="1" applyFill="1" applyBorder="1" applyAlignment="1">
      <alignment wrapText="1"/>
    </xf>
    <xf numFmtId="0" fontId="12" fillId="9" borderId="16" xfId="0" applyFont="1" applyFill="1" applyBorder="1"/>
    <xf numFmtId="0" fontId="12" fillId="9" borderId="17" xfId="0" applyFont="1" applyFill="1" applyBorder="1"/>
    <xf numFmtId="14" fontId="12" fillId="9" borderId="17" xfId="0" applyNumberFormat="1" applyFont="1" applyFill="1" applyBorder="1"/>
    <xf numFmtId="164" fontId="12" fillId="9" borderId="17" xfId="0" applyNumberFormat="1" applyFont="1" applyFill="1" applyBorder="1"/>
    <xf numFmtId="3" fontId="12" fillId="9" borderId="17" xfId="1" applyNumberFormat="1" applyFont="1" applyFill="1" applyBorder="1"/>
    <xf numFmtId="3" fontId="12" fillId="9" borderId="17" xfId="0" applyNumberFormat="1" applyFont="1" applyFill="1" applyBorder="1"/>
    <xf numFmtId="3" fontId="12" fillId="9" borderId="18" xfId="0" applyNumberFormat="1" applyFont="1" applyFill="1" applyBorder="1"/>
    <xf numFmtId="0" fontId="12" fillId="8" borderId="19" xfId="0" applyFont="1" applyFill="1" applyBorder="1"/>
    <xf numFmtId="0" fontId="12" fillId="8" borderId="20" xfId="0" applyFont="1" applyFill="1" applyBorder="1"/>
    <xf numFmtId="14" fontId="12" fillId="8" borderId="20" xfId="0" applyNumberFormat="1" applyFont="1" applyFill="1" applyBorder="1"/>
    <xf numFmtId="164" fontId="12" fillId="8" borderId="20" xfId="0" applyNumberFormat="1" applyFont="1" applyFill="1" applyBorder="1"/>
    <xf numFmtId="3" fontId="12" fillId="8" borderId="20" xfId="1" applyNumberFormat="1" applyFont="1" applyFill="1" applyBorder="1"/>
    <xf numFmtId="3" fontId="12" fillId="8" borderId="20" xfId="0" applyNumberFormat="1" applyFont="1" applyFill="1" applyBorder="1"/>
    <xf numFmtId="3" fontId="12" fillId="8" borderId="21" xfId="0" applyNumberFormat="1" applyFont="1" applyFill="1" applyBorder="1"/>
    <xf numFmtId="0" fontId="12" fillId="9" borderId="19" xfId="0" applyFont="1" applyFill="1" applyBorder="1"/>
    <xf numFmtId="0" fontId="12" fillId="9" borderId="20" xfId="0" applyFont="1" applyFill="1" applyBorder="1"/>
    <xf numFmtId="14" fontId="12" fillId="9" borderId="20" xfId="0" applyNumberFormat="1" applyFont="1" applyFill="1" applyBorder="1"/>
    <xf numFmtId="164" fontId="12" fillId="9" borderId="20" xfId="0" applyNumberFormat="1" applyFont="1" applyFill="1" applyBorder="1"/>
    <xf numFmtId="3" fontId="12" fillId="9" borderId="20" xfId="1" applyNumberFormat="1" applyFont="1" applyFill="1" applyBorder="1"/>
    <xf numFmtId="3" fontId="12" fillId="9" borderId="20" xfId="0" applyNumberFormat="1" applyFont="1" applyFill="1" applyBorder="1"/>
    <xf numFmtId="3" fontId="12" fillId="9" borderId="21" xfId="0" applyNumberFormat="1" applyFont="1" applyFill="1" applyBorder="1"/>
    <xf numFmtId="0" fontId="13" fillId="7" borderId="14" xfId="0" applyFont="1" applyFill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/>
    <xf numFmtId="14" fontId="2" fillId="3" borderId="2" xfId="0" applyNumberFormat="1" applyFont="1" applyFill="1" applyBorder="1"/>
    <xf numFmtId="0" fontId="13" fillId="7" borderId="22" xfId="0" applyFont="1" applyFill="1" applyBorder="1" applyAlignment="1">
      <alignment wrapText="1"/>
    </xf>
    <xf numFmtId="0" fontId="13" fillId="7" borderId="23" xfId="0" applyFont="1" applyFill="1" applyBorder="1" applyAlignment="1">
      <alignment wrapText="1"/>
    </xf>
    <xf numFmtId="0" fontId="13" fillId="7" borderId="23" xfId="0" applyFont="1" applyFill="1" applyBorder="1" applyAlignment="1">
      <alignment horizontal="center" wrapText="1"/>
    </xf>
    <xf numFmtId="0" fontId="13" fillId="7" borderId="24" xfId="0" applyFont="1" applyFill="1" applyBorder="1" applyAlignment="1">
      <alignment wrapText="1"/>
    </xf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46">
    <dxf>
      <border outline="0">
        <bottom style="thick">
          <color rgb="FFFFFFFF"/>
        </bottom>
      </border>
    </dxf>
    <dxf>
      <border outline="0">
        <top style="thin">
          <color rgb="FFFFFFF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border outline="0">
        <bottom style="thick">
          <color theme="0"/>
        </bottom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eave" displayName="Leave" ref="A5:J107" totalsRowShown="0" headerRowDxfId="26" headerRowBorderDxfId="24" tableBorderDxfId="25">
  <tableColumns count="10">
    <tableColumn id="1" name="Name" dataDxfId="44" totalsRowDxfId="45"/>
    <tableColumn id="2" name="Status" dataDxfId="42" totalsRowDxfId="43"/>
    <tableColumn id="3" name="Date Hired" dataDxfId="40" totalsRowDxfId="41"/>
    <tableColumn id="4" name="Years Employed" dataDxfId="38" totalsRowDxfId="39">
      <calculatedColumnFormula>($M$6-C6)/365</calculatedColumnFormula>
    </tableColumn>
    <tableColumn id="5" name="Vacation Leave" dataDxfId="23" totalsRowDxfId="37" dataCellStyle="Comma">
      <calculatedColumnFormula>IF((B6="FT")*AND(D6&gt;4),15,IF((B6="FT")*AND(D6&gt;2),10,IF((B6="FT")*AND(D6&gt;1),5,0)))</calculatedColumnFormula>
    </tableColumn>
    <tableColumn id="6" name="Used Vacation Leave" dataDxfId="35" totalsRowDxfId="36" dataCellStyle="Comma"/>
    <tableColumn id="7" name="Remaining Vacation Leave" dataDxfId="33" totalsRowDxfId="34" dataCellStyle="Comma">
      <calculatedColumnFormula>E6-F6</calculatedColumnFormula>
    </tableColumn>
    <tableColumn id="8" name="Family Leave" dataDxfId="31" totalsRowDxfId="32">
      <calculatedColumnFormula>IF((B6="FT")*AND((D6&gt;=1)),5, IF((B6="FT")*AND((D6&lt;1)),3,IF((B6="PT")*AND((D6&gt;1.5)),3,0)))</calculatedColumnFormula>
    </tableColumn>
    <tableColumn id="9" name="Used Family Leave" dataDxfId="29" totalsRowDxfId="30"/>
    <tableColumn id="10" name="Remaining Family Leave" dataDxfId="27" totalsRowDxfId="28">
      <calculatedColumnFormula>(H6-I6)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Leave3" displayName="Leave3" ref="A5:J107" totalsRowShown="0" headerRowDxfId="2" headerRowBorderDxfId="0" tableBorderDxfId="1">
  <tableColumns count="10">
    <tableColumn id="1" name="Name" dataDxfId="21" totalsRowDxfId="22"/>
    <tableColumn id="2" name="Status" dataDxfId="19" totalsRowDxfId="20"/>
    <tableColumn id="3" name="Date Hired" dataDxfId="17" totalsRowDxfId="18"/>
    <tableColumn id="4" name="Years Employed" dataDxfId="15" totalsRowDxfId="16">
      <calculatedColumnFormula>($M$6-C6)/365</calculatedColumnFormula>
    </tableColumn>
    <tableColumn id="5" name="Vacation Leave" dataDxfId="13" totalsRowDxfId="14" dataCellStyle="Comma">
      <calculatedColumnFormula>IF((B6="FT")*AND(D6&gt;4),15,IF((B6="FT")*AND(D6&gt;2),10,IF((B6="FT")*AND(D6&gt;1),5,0)))</calculatedColumnFormula>
    </tableColumn>
    <tableColumn id="6" name="Used Vacation Leave" dataDxfId="11" totalsRowDxfId="12" dataCellStyle="Comma"/>
    <tableColumn id="7" name="Remaining Vacation Leave" dataDxfId="9" totalsRowDxfId="10" dataCellStyle="Comma">
      <calculatedColumnFormula>E6-F6</calculatedColumnFormula>
    </tableColumn>
    <tableColumn id="8" name="Family Leave" dataDxfId="7" totalsRowDxfId="8">
      <calculatedColumnFormula>IF((B6="FT")*AND((D6&gt;=1)),5, IF((B6="FT")*AND((D6&lt;1)),3,IF((B6="PT")*AND((D6&gt;1.5)),3,0)))</calculatedColumnFormula>
    </tableColumn>
    <tableColumn id="9" name="Used Family Leave" dataDxfId="5" totalsRowDxfId="6"/>
    <tableColumn id="10" name="Remaining Family Leave" dataDxfId="3" totalsRowDxfId="4">
      <calculatedColumnFormula>(H6-I6)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2.75"/>
  <cols>
    <col min="1" max="1" width="16.7109375" style="1" customWidth="1"/>
    <col min="2" max="2" width="35.42578125" style="1" customWidth="1"/>
    <col min="3" max="16384" width="9.140625" style="1"/>
  </cols>
  <sheetData>
    <row r="1" spans="1:2" ht="23.25">
      <c r="A1" s="3" t="s">
        <v>124</v>
      </c>
    </row>
    <row r="2" spans="1:2" ht="13.5" thickBot="1"/>
    <row r="3" spans="1:2">
      <c r="A3" s="2" t="s">
        <v>122</v>
      </c>
      <c r="B3" s="4" t="s">
        <v>131</v>
      </c>
    </row>
    <row r="4" spans="1:2" ht="13.5" thickBot="1">
      <c r="A4" s="2" t="s">
        <v>123</v>
      </c>
      <c r="B4" s="48">
        <v>40464</v>
      </c>
    </row>
    <row r="5" spans="1:2">
      <c r="A5" s="2"/>
    </row>
    <row r="6" spans="1:2">
      <c r="A6" s="2" t="s">
        <v>11</v>
      </c>
      <c r="B6" s="1" t="s">
        <v>109</v>
      </c>
    </row>
    <row r="7" spans="1:2">
      <c r="B7" s="1" t="s">
        <v>125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"/>
  <sheetViews>
    <sheetView workbookViewId="0">
      <selection activeCell="M16" sqref="M16"/>
    </sheetView>
  </sheetViews>
  <sheetFormatPr defaultRowHeight="12.75"/>
  <cols>
    <col min="1" max="1" width="12.140625" style="5" customWidth="1"/>
    <col min="2" max="10" width="10.7109375" style="5" customWidth="1"/>
    <col min="11" max="11" width="9.140625" style="5"/>
    <col min="25" max="25" width="20.140625" bestFit="1" customWidth="1"/>
  </cols>
  <sheetData>
    <row r="1" spans="1:26" ht="39" thickBot="1">
      <c r="A1" s="21" t="s">
        <v>0</v>
      </c>
      <c r="B1" s="22" t="s">
        <v>116</v>
      </c>
      <c r="C1" s="22" t="s">
        <v>117</v>
      </c>
      <c r="D1" s="45" t="s">
        <v>129</v>
      </c>
      <c r="E1" s="45" t="s">
        <v>108</v>
      </c>
      <c r="F1" s="45" t="s">
        <v>112</v>
      </c>
      <c r="G1" s="45" t="s">
        <v>114</v>
      </c>
      <c r="H1" s="22" t="s">
        <v>107</v>
      </c>
      <c r="I1" s="22" t="s">
        <v>113</v>
      </c>
      <c r="J1" s="23" t="s">
        <v>126</v>
      </c>
      <c r="K1"/>
    </row>
    <row r="2" spans="1:26" ht="13.5" thickTop="1">
      <c r="B2" s="5" t="str">
        <f>"FT"</f>
        <v>FT</v>
      </c>
      <c r="J2" s="5" t="str">
        <f>"5"</f>
        <v>5</v>
      </c>
    </row>
    <row r="3" spans="1:26">
      <c r="B3" s="5" t="str">
        <f>"PT"</f>
        <v>PT</v>
      </c>
      <c r="J3" s="5" t="str">
        <f>"3"</f>
        <v>3</v>
      </c>
    </row>
    <row r="5" spans="1:26" ht="45" customHeight="1" thickBot="1">
      <c r="A5" s="49" t="s">
        <v>0</v>
      </c>
      <c r="B5" s="50" t="s">
        <v>116</v>
      </c>
      <c r="C5" s="50" t="s">
        <v>117</v>
      </c>
      <c r="D5" s="51" t="s">
        <v>129</v>
      </c>
      <c r="E5" s="51" t="s">
        <v>108</v>
      </c>
      <c r="F5" s="51" t="s">
        <v>112</v>
      </c>
      <c r="G5" s="51" t="s">
        <v>114</v>
      </c>
      <c r="H5" s="50" t="s">
        <v>107</v>
      </c>
      <c r="I5" s="50" t="s">
        <v>113</v>
      </c>
      <c r="J5" s="52" t="s">
        <v>126</v>
      </c>
    </row>
    <row r="6" spans="1:26" s="6" customFormat="1" ht="13.5" thickTop="1">
      <c r="A6" s="24" t="s">
        <v>65</v>
      </c>
      <c r="B6" s="25" t="s">
        <v>7</v>
      </c>
      <c r="C6" s="26">
        <v>39317</v>
      </c>
      <c r="D6" s="27">
        <f t="shared" ref="D6:D37" si="0">($M$6-C6)/365</f>
        <v>2.8575342465753426</v>
      </c>
      <c r="E6" s="28">
        <f t="shared" ref="E6:E37" si="1">IF((B6="FT")*AND(D6&gt;4),15,IF((B6="FT")*AND(D6&gt;2),10,IF((B6="FT")*AND(D6&gt;1),5,0)))</f>
        <v>10</v>
      </c>
      <c r="F6" s="28">
        <v>5</v>
      </c>
      <c r="G6" s="28">
        <f t="shared" ref="G6:G37" si="2">E6-F6</f>
        <v>5</v>
      </c>
      <c r="H6" s="29">
        <f t="shared" ref="H6:H37" si="3">IF((B6="FT")*AND((D6&gt;=1)),5, IF((B6="FT")*AND((D6&lt;1)),3,IF((B6="PT")*AND((D6&gt;1.5)),3,0)))</f>
        <v>5</v>
      </c>
      <c r="I6" s="29">
        <v>0</v>
      </c>
      <c r="J6" s="30">
        <f t="shared" ref="J6:J37" si="4">(H6-I6)</f>
        <v>5</v>
      </c>
      <c r="M6" s="53">
        <v>40360</v>
      </c>
      <c r="Y6" s="46" t="s">
        <v>130</v>
      </c>
      <c r="Z6" s="47">
        <v>40360</v>
      </c>
    </row>
    <row r="7" spans="1:26" s="6" customFormat="1">
      <c r="A7" s="31" t="s">
        <v>1</v>
      </c>
      <c r="B7" s="32" t="s">
        <v>7</v>
      </c>
      <c r="C7" s="33">
        <v>40305</v>
      </c>
      <c r="D7" s="34">
        <f t="shared" si="0"/>
        <v>0.15068493150684931</v>
      </c>
      <c r="E7" s="35">
        <f t="shared" si="1"/>
        <v>0</v>
      </c>
      <c r="F7" s="35">
        <v>0</v>
      </c>
      <c r="G7" s="35">
        <f t="shared" si="2"/>
        <v>0</v>
      </c>
      <c r="H7" s="36">
        <f t="shared" si="3"/>
        <v>3</v>
      </c>
      <c r="I7" s="36">
        <v>0</v>
      </c>
      <c r="J7" s="37">
        <f t="shared" si="4"/>
        <v>3</v>
      </c>
    </row>
    <row r="8" spans="1:26" s="6" customFormat="1">
      <c r="A8" s="38" t="s">
        <v>22</v>
      </c>
      <c r="B8" s="39" t="s">
        <v>7</v>
      </c>
      <c r="C8" s="40">
        <v>39727</v>
      </c>
      <c r="D8" s="41">
        <f t="shared" si="0"/>
        <v>1.7342465753424658</v>
      </c>
      <c r="E8" s="42">
        <f t="shared" si="1"/>
        <v>5</v>
      </c>
      <c r="F8" s="42">
        <v>4</v>
      </c>
      <c r="G8" s="42">
        <f t="shared" si="2"/>
        <v>1</v>
      </c>
      <c r="H8" s="43">
        <f t="shared" si="3"/>
        <v>5</v>
      </c>
      <c r="I8" s="43">
        <v>1</v>
      </c>
      <c r="J8" s="44">
        <f t="shared" si="4"/>
        <v>4</v>
      </c>
    </row>
    <row r="9" spans="1:26" s="6" customFormat="1">
      <c r="A9" s="31" t="s">
        <v>60</v>
      </c>
      <c r="B9" s="32" t="s">
        <v>7</v>
      </c>
      <c r="C9" s="33">
        <v>39583</v>
      </c>
      <c r="D9" s="34">
        <f t="shared" si="0"/>
        <v>2.128767123287671</v>
      </c>
      <c r="E9" s="35">
        <f t="shared" si="1"/>
        <v>10</v>
      </c>
      <c r="F9" s="35">
        <v>3</v>
      </c>
      <c r="G9" s="35">
        <f t="shared" si="2"/>
        <v>7</v>
      </c>
      <c r="H9" s="36">
        <f t="shared" si="3"/>
        <v>5</v>
      </c>
      <c r="I9" s="36">
        <v>0</v>
      </c>
      <c r="J9" s="37">
        <f t="shared" si="4"/>
        <v>5</v>
      </c>
    </row>
    <row r="10" spans="1:26" s="6" customFormat="1">
      <c r="A10" s="38" t="s">
        <v>2</v>
      </c>
      <c r="B10" s="39" t="s">
        <v>8</v>
      </c>
      <c r="C10" s="40">
        <v>39891</v>
      </c>
      <c r="D10" s="41">
        <f t="shared" si="0"/>
        <v>1.284931506849315</v>
      </c>
      <c r="E10" s="42">
        <f t="shared" si="1"/>
        <v>0</v>
      </c>
      <c r="F10" s="42">
        <v>0</v>
      </c>
      <c r="G10" s="42">
        <f t="shared" si="2"/>
        <v>0</v>
      </c>
      <c r="H10" s="43">
        <f t="shared" si="3"/>
        <v>0</v>
      </c>
      <c r="I10" s="43">
        <v>0</v>
      </c>
      <c r="J10" s="44">
        <f t="shared" si="4"/>
        <v>0</v>
      </c>
    </row>
    <row r="11" spans="1:26" s="6" customFormat="1">
      <c r="A11" s="31" t="s">
        <v>81</v>
      </c>
      <c r="B11" s="32" t="s">
        <v>7</v>
      </c>
      <c r="C11" s="33">
        <v>39079</v>
      </c>
      <c r="D11" s="34">
        <f t="shared" si="0"/>
        <v>3.5095890410958903</v>
      </c>
      <c r="E11" s="35">
        <f t="shared" si="1"/>
        <v>10</v>
      </c>
      <c r="F11" s="35">
        <v>4</v>
      </c>
      <c r="G11" s="35">
        <f t="shared" si="2"/>
        <v>6</v>
      </c>
      <c r="H11" s="36">
        <f t="shared" si="3"/>
        <v>5</v>
      </c>
      <c r="I11" s="36">
        <v>1</v>
      </c>
      <c r="J11" s="37">
        <f t="shared" si="4"/>
        <v>4</v>
      </c>
    </row>
    <row r="12" spans="1:26" s="6" customFormat="1">
      <c r="A12" s="38" t="s">
        <v>82</v>
      </c>
      <c r="B12" s="39" t="s">
        <v>7</v>
      </c>
      <c r="C12" s="40">
        <v>40087</v>
      </c>
      <c r="D12" s="41">
        <f t="shared" si="0"/>
        <v>0.74794520547945209</v>
      </c>
      <c r="E12" s="42">
        <f t="shared" si="1"/>
        <v>0</v>
      </c>
      <c r="F12" s="42">
        <v>0</v>
      </c>
      <c r="G12" s="42">
        <f t="shared" si="2"/>
        <v>0</v>
      </c>
      <c r="H12" s="43">
        <f t="shared" si="3"/>
        <v>3</v>
      </c>
      <c r="I12" s="43">
        <v>2</v>
      </c>
      <c r="J12" s="44">
        <f t="shared" si="4"/>
        <v>1</v>
      </c>
    </row>
    <row r="13" spans="1:26" s="6" customFormat="1">
      <c r="A13" s="31" t="s">
        <v>44</v>
      </c>
      <c r="B13" s="32" t="s">
        <v>9</v>
      </c>
      <c r="C13" s="33">
        <v>39311</v>
      </c>
      <c r="D13" s="34">
        <f t="shared" si="0"/>
        <v>2.8739726027397259</v>
      </c>
      <c r="E13" s="35">
        <f t="shared" si="1"/>
        <v>0</v>
      </c>
      <c r="F13" s="35">
        <v>0</v>
      </c>
      <c r="G13" s="35">
        <f t="shared" si="2"/>
        <v>0</v>
      </c>
      <c r="H13" s="36">
        <f t="shared" si="3"/>
        <v>0</v>
      </c>
      <c r="I13" s="36">
        <v>0</v>
      </c>
      <c r="J13" s="37">
        <f t="shared" si="4"/>
        <v>0</v>
      </c>
    </row>
    <row r="14" spans="1:26" s="6" customFormat="1">
      <c r="A14" s="38" t="s">
        <v>18</v>
      </c>
      <c r="B14" s="39" t="s">
        <v>7</v>
      </c>
      <c r="C14" s="40">
        <v>39527</v>
      </c>
      <c r="D14" s="41">
        <f t="shared" si="0"/>
        <v>2.2821917808219179</v>
      </c>
      <c r="E14" s="42">
        <f t="shared" si="1"/>
        <v>10</v>
      </c>
      <c r="F14" s="42">
        <v>6</v>
      </c>
      <c r="G14" s="42">
        <f t="shared" si="2"/>
        <v>4</v>
      </c>
      <c r="H14" s="43">
        <f t="shared" si="3"/>
        <v>5</v>
      </c>
      <c r="I14" s="43">
        <v>3</v>
      </c>
      <c r="J14" s="44">
        <f t="shared" si="4"/>
        <v>2</v>
      </c>
    </row>
    <row r="15" spans="1:26" s="6" customFormat="1">
      <c r="A15" s="31" t="s">
        <v>43</v>
      </c>
      <c r="B15" s="32" t="s">
        <v>9</v>
      </c>
      <c r="C15" s="33">
        <v>39269</v>
      </c>
      <c r="D15" s="34">
        <f t="shared" si="0"/>
        <v>2.989041095890411</v>
      </c>
      <c r="E15" s="35">
        <f t="shared" si="1"/>
        <v>0</v>
      </c>
      <c r="F15" s="35">
        <v>0</v>
      </c>
      <c r="G15" s="35">
        <f t="shared" si="2"/>
        <v>0</v>
      </c>
      <c r="H15" s="36">
        <f t="shared" si="3"/>
        <v>0</v>
      </c>
      <c r="I15" s="36">
        <v>0</v>
      </c>
      <c r="J15" s="37">
        <f t="shared" si="4"/>
        <v>0</v>
      </c>
    </row>
    <row r="16" spans="1:26" s="6" customFormat="1">
      <c r="A16" s="38" t="s">
        <v>16</v>
      </c>
      <c r="B16" s="39" t="s">
        <v>7</v>
      </c>
      <c r="C16" s="40">
        <v>39821</v>
      </c>
      <c r="D16" s="41">
        <f t="shared" si="0"/>
        <v>1.4767123287671233</v>
      </c>
      <c r="E16" s="42">
        <f t="shared" si="1"/>
        <v>5</v>
      </c>
      <c r="F16" s="42">
        <v>3</v>
      </c>
      <c r="G16" s="42">
        <f t="shared" si="2"/>
        <v>2</v>
      </c>
      <c r="H16" s="43">
        <f t="shared" si="3"/>
        <v>5</v>
      </c>
      <c r="I16" s="43">
        <v>5</v>
      </c>
      <c r="J16" s="44">
        <f t="shared" si="4"/>
        <v>0</v>
      </c>
    </row>
    <row r="17" spans="1:10" s="6" customFormat="1">
      <c r="A17" s="31" t="s">
        <v>29</v>
      </c>
      <c r="B17" s="32" t="s">
        <v>8</v>
      </c>
      <c r="C17" s="33">
        <v>38841</v>
      </c>
      <c r="D17" s="34">
        <f t="shared" si="0"/>
        <v>4.161643835616438</v>
      </c>
      <c r="E17" s="35">
        <f t="shared" si="1"/>
        <v>0</v>
      </c>
      <c r="F17" s="35">
        <v>0</v>
      </c>
      <c r="G17" s="35">
        <f t="shared" si="2"/>
        <v>0</v>
      </c>
      <c r="H17" s="36">
        <f t="shared" si="3"/>
        <v>3</v>
      </c>
      <c r="I17" s="36">
        <v>0</v>
      </c>
      <c r="J17" s="37">
        <f t="shared" si="4"/>
        <v>3</v>
      </c>
    </row>
    <row r="18" spans="1:10" s="6" customFormat="1">
      <c r="A18" s="38" t="s">
        <v>48</v>
      </c>
      <c r="B18" s="39" t="s">
        <v>7</v>
      </c>
      <c r="C18" s="40">
        <v>39703</v>
      </c>
      <c r="D18" s="41">
        <f t="shared" si="0"/>
        <v>1.8</v>
      </c>
      <c r="E18" s="42">
        <f t="shared" si="1"/>
        <v>5</v>
      </c>
      <c r="F18" s="42">
        <v>3</v>
      </c>
      <c r="G18" s="42">
        <f t="shared" si="2"/>
        <v>2</v>
      </c>
      <c r="H18" s="43">
        <f t="shared" si="3"/>
        <v>5</v>
      </c>
      <c r="I18" s="43">
        <v>2</v>
      </c>
      <c r="J18" s="44">
        <f t="shared" si="4"/>
        <v>3</v>
      </c>
    </row>
    <row r="19" spans="1:10" s="6" customFormat="1">
      <c r="A19" s="31" t="s">
        <v>47</v>
      </c>
      <c r="B19" s="32" t="s">
        <v>7</v>
      </c>
      <c r="C19" s="33">
        <v>39989</v>
      </c>
      <c r="D19" s="34">
        <f t="shared" si="0"/>
        <v>1.0164383561643835</v>
      </c>
      <c r="E19" s="35">
        <f t="shared" si="1"/>
        <v>5</v>
      </c>
      <c r="F19" s="35">
        <v>3</v>
      </c>
      <c r="G19" s="35">
        <f t="shared" si="2"/>
        <v>2</v>
      </c>
      <c r="H19" s="36">
        <f t="shared" si="3"/>
        <v>5</v>
      </c>
      <c r="I19" s="36">
        <v>0</v>
      </c>
      <c r="J19" s="37">
        <f t="shared" si="4"/>
        <v>5</v>
      </c>
    </row>
    <row r="20" spans="1:10" s="6" customFormat="1">
      <c r="A20" s="38" t="s">
        <v>62</v>
      </c>
      <c r="B20" s="39" t="s">
        <v>7</v>
      </c>
      <c r="C20" s="40">
        <v>40199</v>
      </c>
      <c r="D20" s="41">
        <f t="shared" si="0"/>
        <v>0.44109589041095892</v>
      </c>
      <c r="E20" s="42">
        <f t="shared" si="1"/>
        <v>0</v>
      </c>
      <c r="F20" s="42">
        <v>0</v>
      </c>
      <c r="G20" s="42">
        <f t="shared" si="2"/>
        <v>0</v>
      </c>
      <c r="H20" s="43">
        <f t="shared" si="3"/>
        <v>3</v>
      </c>
      <c r="I20" s="43">
        <v>2</v>
      </c>
      <c r="J20" s="44">
        <f t="shared" si="4"/>
        <v>1</v>
      </c>
    </row>
    <row r="21" spans="1:10" s="6" customFormat="1">
      <c r="A21" s="31" t="s">
        <v>55</v>
      </c>
      <c r="B21" s="32" t="s">
        <v>7</v>
      </c>
      <c r="C21" s="33">
        <v>40227</v>
      </c>
      <c r="D21" s="34">
        <f t="shared" si="0"/>
        <v>0.36438356164383562</v>
      </c>
      <c r="E21" s="35">
        <f t="shared" si="1"/>
        <v>0</v>
      </c>
      <c r="F21" s="35">
        <v>0</v>
      </c>
      <c r="G21" s="35">
        <f t="shared" si="2"/>
        <v>0</v>
      </c>
      <c r="H21" s="36">
        <f t="shared" si="3"/>
        <v>3</v>
      </c>
      <c r="I21" s="36">
        <v>0</v>
      </c>
      <c r="J21" s="37">
        <f t="shared" si="4"/>
        <v>3</v>
      </c>
    </row>
    <row r="22" spans="1:10" s="6" customFormat="1">
      <c r="A22" s="38" t="s">
        <v>30</v>
      </c>
      <c r="B22" s="39" t="s">
        <v>8</v>
      </c>
      <c r="C22" s="40">
        <v>40045</v>
      </c>
      <c r="D22" s="41">
        <f t="shared" si="0"/>
        <v>0.86301369863013699</v>
      </c>
      <c r="E22" s="42">
        <f t="shared" si="1"/>
        <v>0</v>
      </c>
      <c r="F22" s="42">
        <v>0</v>
      </c>
      <c r="G22" s="42">
        <f t="shared" si="2"/>
        <v>0</v>
      </c>
      <c r="H22" s="43">
        <f t="shared" si="3"/>
        <v>0</v>
      </c>
      <c r="I22" s="43">
        <v>0</v>
      </c>
      <c r="J22" s="44">
        <f t="shared" si="4"/>
        <v>0</v>
      </c>
    </row>
    <row r="23" spans="1:10" s="6" customFormat="1">
      <c r="A23" s="31" t="s">
        <v>64</v>
      </c>
      <c r="B23" s="32" t="s">
        <v>7</v>
      </c>
      <c r="C23" s="33">
        <v>38897</v>
      </c>
      <c r="D23" s="34">
        <f t="shared" si="0"/>
        <v>4.0082191780821921</v>
      </c>
      <c r="E23" s="35">
        <f t="shared" si="1"/>
        <v>15</v>
      </c>
      <c r="F23" s="35">
        <v>0</v>
      </c>
      <c r="G23" s="35">
        <f t="shared" si="2"/>
        <v>15</v>
      </c>
      <c r="H23" s="36">
        <f t="shared" si="3"/>
        <v>5</v>
      </c>
      <c r="I23" s="36">
        <v>0</v>
      </c>
      <c r="J23" s="37">
        <f t="shared" si="4"/>
        <v>5</v>
      </c>
    </row>
    <row r="24" spans="1:10" s="6" customFormat="1">
      <c r="A24" s="38" t="s">
        <v>28</v>
      </c>
      <c r="B24" s="39" t="s">
        <v>8</v>
      </c>
      <c r="C24" s="40">
        <v>39703</v>
      </c>
      <c r="D24" s="41">
        <f t="shared" si="0"/>
        <v>1.8</v>
      </c>
      <c r="E24" s="42">
        <f t="shared" si="1"/>
        <v>0</v>
      </c>
      <c r="F24" s="42">
        <v>0</v>
      </c>
      <c r="G24" s="42">
        <f t="shared" si="2"/>
        <v>0</v>
      </c>
      <c r="H24" s="43">
        <f t="shared" si="3"/>
        <v>3</v>
      </c>
      <c r="I24" s="43">
        <v>1</v>
      </c>
      <c r="J24" s="44">
        <f t="shared" si="4"/>
        <v>2</v>
      </c>
    </row>
    <row r="25" spans="1:10" s="6" customFormat="1">
      <c r="A25" s="31" t="s">
        <v>53</v>
      </c>
      <c r="B25" s="32" t="s">
        <v>7</v>
      </c>
      <c r="C25" s="33">
        <v>40241</v>
      </c>
      <c r="D25" s="34">
        <f t="shared" si="0"/>
        <v>0.32602739726027397</v>
      </c>
      <c r="E25" s="35">
        <f t="shared" si="1"/>
        <v>0</v>
      </c>
      <c r="F25" s="35">
        <v>0</v>
      </c>
      <c r="G25" s="35">
        <f t="shared" si="2"/>
        <v>0</v>
      </c>
      <c r="H25" s="36">
        <f t="shared" si="3"/>
        <v>3</v>
      </c>
      <c r="I25" s="36">
        <v>0</v>
      </c>
      <c r="J25" s="37">
        <f t="shared" si="4"/>
        <v>3</v>
      </c>
    </row>
    <row r="26" spans="1:10" s="6" customFormat="1">
      <c r="A26" s="38" t="s">
        <v>14</v>
      </c>
      <c r="B26" s="39" t="s">
        <v>7</v>
      </c>
      <c r="C26" s="40">
        <v>39717</v>
      </c>
      <c r="D26" s="41">
        <f t="shared" si="0"/>
        <v>1.7616438356164383</v>
      </c>
      <c r="E26" s="42">
        <f t="shared" si="1"/>
        <v>5</v>
      </c>
      <c r="F26" s="42">
        <v>3</v>
      </c>
      <c r="G26" s="42">
        <f t="shared" si="2"/>
        <v>2</v>
      </c>
      <c r="H26" s="43">
        <f t="shared" si="3"/>
        <v>5</v>
      </c>
      <c r="I26" s="43">
        <v>2</v>
      </c>
      <c r="J26" s="44">
        <f t="shared" si="4"/>
        <v>3</v>
      </c>
    </row>
    <row r="27" spans="1:10" s="6" customFormat="1">
      <c r="A27" s="31" t="s">
        <v>54</v>
      </c>
      <c r="B27" s="32" t="s">
        <v>7</v>
      </c>
      <c r="C27" s="33">
        <v>40185</v>
      </c>
      <c r="D27" s="34">
        <f t="shared" si="0"/>
        <v>0.47945205479452052</v>
      </c>
      <c r="E27" s="35">
        <f t="shared" si="1"/>
        <v>0</v>
      </c>
      <c r="F27" s="35">
        <v>0</v>
      </c>
      <c r="G27" s="35">
        <f t="shared" si="2"/>
        <v>0</v>
      </c>
      <c r="H27" s="36">
        <f t="shared" si="3"/>
        <v>3</v>
      </c>
      <c r="I27" s="36">
        <v>1</v>
      </c>
      <c r="J27" s="37">
        <f t="shared" si="4"/>
        <v>2</v>
      </c>
    </row>
    <row r="28" spans="1:10" s="6" customFormat="1">
      <c r="A28" s="38" t="s">
        <v>84</v>
      </c>
      <c r="B28" s="39" t="s">
        <v>7</v>
      </c>
      <c r="C28" s="40">
        <v>39443</v>
      </c>
      <c r="D28" s="41">
        <f t="shared" si="0"/>
        <v>2.5123287671232877</v>
      </c>
      <c r="E28" s="42">
        <f t="shared" si="1"/>
        <v>10</v>
      </c>
      <c r="F28" s="42">
        <v>2</v>
      </c>
      <c r="G28" s="42">
        <f t="shared" si="2"/>
        <v>8</v>
      </c>
      <c r="H28" s="43">
        <f t="shared" si="3"/>
        <v>5</v>
      </c>
      <c r="I28" s="43">
        <v>0</v>
      </c>
      <c r="J28" s="44">
        <f t="shared" si="4"/>
        <v>5</v>
      </c>
    </row>
    <row r="29" spans="1:10" s="6" customFormat="1">
      <c r="A29" s="31" t="s">
        <v>83</v>
      </c>
      <c r="B29" s="32" t="s">
        <v>7</v>
      </c>
      <c r="C29" s="33">
        <v>38841</v>
      </c>
      <c r="D29" s="34">
        <f t="shared" si="0"/>
        <v>4.161643835616438</v>
      </c>
      <c r="E29" s="35">
        <f t="shared" si="1"/>
        <v>15</v>
      </c>
      <c r="F29" s="35">
        <v>0</v>
      </c>
      <c r="G29" s="35">
        <f t="shared" si="2"/>
        <v>15</v>
      </c>
      <c r="H29" s="36">
        <f t="shared" si="3"/>
        <v>5</v>
      </c>
      <c r="I29" s="36">
        <v>3</v>
      </c>
      <c r="J29" s="37">
        <f t="shared" si="4"/>
        <v>2</v>
      </c>
    </row>
    <row r="30" spans="1:10" s="6" customFormat="1">
      <c r="A30" s="38" t="s">
        <v>3</v>
      </c>
      <c r="B30" s="39" t="s">
        <v>9</v>
      </c>
      <c r="C30" s="40">
        <v>38869</v>
      </c>
      <c r="D30" s="41">
        <f t="shared" si="0"/>
        <v>4.0849315068493155</v>
      </c>
      <c r="E30" s="42">
        <f t="shared" si="1"/>
        <v>0</v>
      </c>
      <c r="F30" s="42">
        <v>0</v>
      </c>
      <c r="G30" s="42">
        <f t="shared" si="2"/>
        <v>0</v>
      </c>
      <c r="H30" s="43">
        <f t="shared" si="3"/>
        <v>0</v>
      </c>
      <c r="I30" s="43">
        <v>0</v>
      </c>
      <c r="J30" s="44">
        <f t="shared" si="4"/>
        <v>0</v>
      </c>
    </row>
    <row r="31" spans="1:10" s="6" customFormat="1">
      <c r="A31" s="31" t="s">
        <v>25</v>
      </c>
      <c r="B31" s="32" t="s">
        <v>7</v>
      </c>
      <c r="C31" s="33">
        <v>39653</v>
      </c>
      <c r="D31" s="34">
        <f t="shared" si="0"/>
        <v>1.9369863013698629</v>
      </c>
      <c r="E31" s="35">
        <f t="shared" si="1"/>
        <v>5</v>
      </c>
      <c r="F31" s="35">
        <v>1</v>
      </c>
      <c r="G31" s="35">
        <f t="shared" si="2"/>
        <v>4</v>
      </c>
      <c r="H31" s="36">
        <f t="shared" si="3"/>
        <v>5</v>
      </c>
      <c r="I31" s="36">
        <v>0</v>
      </c>
      <c r="J31" s="37">
        <f t="shared" si="4"/>
        <v>5</v>
      </c>
    </row>
    <row r="32" spans="1:10" s="6" customFormat="1">
      <c r="A32" s="38" t="s">
        <v>61</v>
      </c>
      <c r="B32" s="39" t="s">
        <v>7</v>
      </c>
      <c r="C32" s="40">
        <v>40151</v>
      </c>
      <c r="D32" s="41">
        <f t="shared" si="0"/>
        <v>0.57260273972602738</v>
      </c>
      <c r="E32" s="42">
        <f t="shared" si="1"/>
        <v>0</v>
      </c>
      <c r="F32" s="42">
        <v>0</v>
      </c>
      <c r="G32" s="42">
        <f t="shared" si="2"/>
        <v>0</v>
      </c>
      <c r="H32" s="43">
        <f t="shared" si="3"/>
        <v>3</v>
      </c>
      <c r="I32" s="43">
        <v>1</v>
      </c>
      <c r="J32" s="44">
        <f t="shared" si="4"/>
        <v>2</v>
      </c>
    </row>
    <row r="33" spans="1:10" s="6" customFormat="1">
      <c r="A33" s="31" t="s">
        <v>35</v>
      </c>
      <c r="B33" s="32" t="s">
        <v>8</v>
      </c>
      <c r="C33" s="33">
        <v>39681</v>
      </c>
      <c r="D33" s="34">
        <f t="shared" si="0"/>
        <v>1.8602739726027397</v>
      </c>
      <c r="E33" s="35">
        <f t="shared" si="1"/>
        <v>0</v>
      </c>
      <c r="F33" s="35">
        <v>0</v>
      </c>
      <c r="G33" s="35">
        <f t="shared" si="2"/>
        <v>0</v>
      </c>
      <c r="H33" s="36">
        <f t="shared" si="3"/>
        <v>3</v>
      </c>
      <c r="I33" s="36">
        <v>0</v>
      </c>
      <c r="J33" s="37">
        <f t="shared" si="4"/>
        <v>3</v>
      </c>
    </row>
    <row r="34" spans="1:10" s="6" customFormat="1">
      <c r="A34" s="38" t="s">
        <v>85</v>
      </c>
      <c r="B34" s="39" t="s">
        <v>7</v>
      </c>
      <c r="C34" s="40">
        <v>38813</v>
      </c>
      <c r="D34" s="41">
        <f t="shared" si="0"/>
        <v>4.2383561643835614</v>
      </c>
      <c r="E34" s="42">
        <f t="shared" si="1"/>
        <v>15</v>
      </c>
      <c r="F34" s="42">
        <v>0</v>
      </c>
      <c r="G34" s="42">
        <f t="shared" si="2"/>
        <v>15</v>
      </c>
      <c r="H34" s="43">
        <f t="shared" si="3"/>
        <v>5</v>
      </c>
      <c r="I34" s="43">
        <v>3</v>
      </c>
      <c r="J34" s="44">
        <f t="shared" si="4"/>
        <v>2</v>
      </c>
    </row>
    <row r="35" spans="1:10" s="6" customFormat="1">
      <c r="A35" s="31" t="s">
        <v>36</v>
      </c>
      <c r="B35" s="32" t="s">
        <v>8</v>
      </c>
      <c r="C35" s="33">
        <v>39443</v>
      </c>
      <c r="D35" s="34">
        <f t="shared" si="0"/>
        <v>2.5123287671232877</v>
      </c>
      <c r="E35" s="35">
        <f t="shared" si="1"/>
        <v>0</v>
      </c>
      <c r="F35" s="35">
        <v>0</v>
      </c>
      <c r="G35" s="35">
        <f t="shared" si="2"/>
        <v>0</v>
      </c>
      <c r="H35" s="36">
        <f t="shared" si="3"/>
        <v>3</v>
      </c>
      <c r="I35" s="36">
        <v>3</v>
      </c>
      <c r="J35" s="37">
        <f t="shared" si="4"/>
        <v>0</v>
      </c>
    </row>
    <row r="36" spans="1:10" s="6" customFormat="1">
      <c r="A36" s="38" t="s">
        <v>70</v>
      </c>
      <c r="B36" s="39" t="s">
        <v>7</v>
      </c>
      <c r="C36" s="40">
        <v>39947</v>
      </c>
      <c r="D36" s="41">
        <f t="shared" si="0"/>
        <v>1.1315068493150684</v>
      </c>
      <c r="E36" s="42">
        <f t="shared" si="1"/>
        <v>5</v>
      </c>
      <c r="F36" s="42">
        <v>1</v>
      </c>
      <c r="G36" s="42">
        <f t="shared" si="2"/>
        <v>4</v>
      </c>
      <c r="H36" s="43">
        <f t="shared" si="3"/>
        <v>5</v>
      </c>
      <c r="I36" s="43">
        <v>4</v>
      </c>
      <c r="J36" s="44">
        <f t="shared" si="4"/>
        <v>1</v>
      </c>
    </row>
    <row r="37" spans="1:10" s="6" customFormat="1">
      <c r="A37" s="31" t="s">
        <v>86</v>
      </c>
      <c r="B37" s="32" t="s">
        <v>7</v>
      </c>
      <c r="C37" s="33">
        <v>39765</v>
      </c>
      <c r="D37" s="34">
        <f t="shared" si="0"/>
        <v>1.6301369863013699</v>
      </c>
      <c r="E37" s="35">
        <f t="shared" si="1"/>
        <v>5</v>
      </c>
      <c r="F37" s="35">
        <v>2</v>
      </c>
      <c r="G37" s="35">
        <f t="shared" si="2"/>
        <v>3</v>
      </c>
      <c r="H37" s="36">
        <f t="shared" si="3"/>
        <v>5</v>
      </c>
      <c r="I37" s="36">
        <v>0</v>
      </c>
      <c r="J37" s="37">
        <f t="shared" si="4"/>
        <v>5</v>
      </c>
    </row>
    <row r="38" spans="1:10" s="6" customFormat="1">
      <c r="A38" s="38" t="s">
        <v>69</v>
      </c>
      <c r="B38" s="39" t="s">
        <v>7</v>
      </c>
      <c r="C38" s="40">
        <v>40017</v>
      </c>
      <c r="D38" s="41">
        <f t="shared" ref="D38:D69" si="5">($M$6-C38)/365</f>
        <v>0.9397260273972603</v>
      </c>
      <c r="E38" s="42">
        <f t="shared" ref="E38:E69" si="6">IF((B38="FT")*AND(D38&gt;4),15,IF((B38="FT")*AND(D38&gt;2),10,IF((B38="FT")*AND(D38&gt;1),5,0)))</f>
        <v>0</v>
      </c>
      <c r="F38" s="42">
        <v>0</v>
      </c>
      <c r="G38" s="42">
        <f t="shared" ref="G38:G69" si="7">E38-F38</f>
        <v>0</v>
      </c>
      <c r="H38" s="43">
        <f t="shared" ref="H38:H69" si="8">IF((B38="FT")*AND((D38&gt;=1)),5, IF((B38="FT")*AND((D38&lt;1)),3,IF((B38="PT")*AND((D38&gt;1.5)),3,0)))</f>
        <v>3</v>
      </c>
      <c r="I38" s="43">
        <v>2</v>
      </c>
      <c r="J38" s="44">
        <f t="shared" ref="J38:J69" si="9">(H38-I38)</f>
        <v>1</v>
      </c>
    </row>
    <row r="39" spans="1:10" s="6" customFormat="1">
      <c r="A39" s="31" t="s">
        <v>13</v>
      </c>
      <c r="B39" s="32" t="s">
        <v>7</v>
      </c>
      <c r="C39" s="33">
        <v>40061</v>
      </c>
      <c r="D39" s="34">
        <f t="shared" si="5"/>
        <v>0.81917808219178079</v>
      </c>
      <c r="E39" s="35">
        <f t="shared" si="6"/>
        <v>0</v>
      </c>
      <c r="F39" s="35">
        <v>0</v>
      </c>
      <c r="G39" s="35">
        <f t="shared" si="7"/>
        <v>0</v>
      </c>
      <c r="H39" s="36">
        <f t="shared" si="8"/>
        <v>3</v>
      </c>
      <c r="I39" s="36">
        <v>3</v>
      </c>
      <c r="J39" s="37">
        <f t="shared" si="9"/>
        <v>0</v>
      </c>
    </row>
    <row r="40" spans="1:10" s="6" customFormat="1">
      <c r="A40" s="38" t="s">
        <v>4</v>
      </c>
      <c r="B40" s="39" t="s">
        <v>7</v>
      </c>
      <c r="C40" s="40">
        <v>39311</v>
      </c>
      <c r="D40" s="41">
        <f t="shared" si="5"/>
        <v>2.8739726027397259</v>
      </c>
      <c r="E40" s="42">
        <f t="shared" si="6"/>
        <v>10</v>
      </c>
      <c r="F40" s="42">
        <v>7</v>
      </c>
      <c r="G40" s="42">
        <f t="shared" si="7"/>
        <v>3</v>
      </c>
      <c r="H40" s="43">
        <f t="shared" si="8"/>
        <v>5</v>
      </c>
      <c r="I40" s="43">
        <v>2</v>
      </c>
      <c r="J40" s="44">
        <f t="shared" si="9"/>
        <v>3</v>
      </c>
    </row>
    <row r="41" spans="1:10" s="6" customFormat="1">
      <c r="A41" s="31" t="s">
        <v>87</v>
      </c>
      <c r="B41" s="32" t="s">
        <v>7</v>
      </c>
      <c r="C41" s="33">
        <v>38941</v>
      </c>
      <c r="D41" s="34">
        <f t="shared" si="5"/>
        <v>3.8876712328767122</v>
      </c>
      <c r="E41" s="35">
        <f t="shared" si="6"/>
        <v>10</v>
      </c>
      <c r="F41" s="35">
        <v>2</v>
      </c>
      <c r="G41" s="35">
        <f t="shared" si="7"/>
        <v>8</v>
      </c>
      <c r="H41" s="36">
        <f t="shared" si="8"/>
        <v>5</v>
      </c>
      <c r="I41" s="36">
        <v>4</v>
      </c>
      <c r="J41" s="37">
        <f t="shared" si="9"/>
        <v>1</v>
      </c>
    </row>
    <row r="42" spans="1:10" s="6" customFormat="1">
      <c r="A42" s="38" t="s">
        <v>88</v>
      </c>
      <c r="B42" s="39" t="s">
        <v>8</v>
      </c>
      <c r="C42" s="40">
        <v>38936</v>
      </c>
      <c r="D42" s="41">
        <f t="shared" si="5"/>
        <v>3.9013698630136986</v>
      </c>
      <c r="E42" s="42">
        <f t="shared" si="6"/>
        <v>0</v>
      </c>
      <c r="F42" s="42">
        <v>0</v>
      </c>
      <c r="G42" s="42">
        <f t="shared" si="7"/>
        <v>0</v>
      </c>
      <c r="H42" s="43">
        <f t="shared" si="8"/>
        <v>3</v>
      </c>
      <c r="I42" s="43">
        <v>1</v>
      </c>
      <c r="J42" s="44">
        <f t="shared" si="9"/>
        <v>2</v>
      </c>
    </row>
    <row r="43" spans="1:10" s="6" customFormat="1">
      <c r="A43" s="31" t="s">
        <v>71</v>
      </c>
      <c r="B43" s="32" t="s">
        <v>7</v>
      </c>
      <c r="C43" s="33">
        <v>39339</v>
      </c>
      <c r="D43" s="34">
        <f t="shared" si="5"/>
        <v>2.7972602739726029</v>
      </c>
      <c r="E43" s="35">
        <f t="shared" si="6"/>
        <v>10</v>
      </c>
      <c r="F43" s="35">
        <v>4</v>
      </c>
      <c r="G43" s="35">
        <f t="shared" si="7"/>
        <v>6</v>
      </c>
      <c r="H43" s="36">
        <f t="shared" si="8"/>
        <v>5</v>
      </c>
      <c r="I43" s="36">
        <v>0</v>
      </c>
      <c r="J43" s="37">
        <f t="shared" si="9"/>
        <v>5</v>
      </c>
    </row>
    <row r="44" spans="1:10" s="6" customFormat="1">
      <c r="A44" s="38" t="s">
        <v>50</v>
      </c>
      <c r="B44" s="39" t="s">
        <v>7</v>
      </c>
      <c r="C44" s="40">
        <v>38813</v>
      </c>
      <c r="D44" s="41">
        <f t="shared" si="5"/>
        <v>4.2383561643835614</v>
      </c>
      <c r="E44" s="42">
        <f t="shared" si="6"/>
        <v>15</v>
      </c>
      <c r="F44" s="42">
        <v>6</v>
      </c>
      <c r="G44" s="42">
        <f t="shared" si="7"/>
        <v>9</v>
      </c>
      <c r="H44" s="43">
        <f t="shared" si="8"/>
        <v>5</v>
      </c>
      <c r="I44" s="43">
        <v>3</v>
      </c>
      <c r="J44" s="44">
        <f t="shared" si="9"/>
        <v>2</v>
      </c>
    </row>
    <row r="45" spans="1:10" s="6" customFormat="1">
      <c r="A45" s="31" t="s">
        <v>17</v>
      </c>
      <c r="B45" s="32" t="s">
        <v>7</v>
      </c>
      <c r="C45" s="33">
        <v>40025</v>
      </c>
      <c r="D45" s="34">
        <f t="shared" si="5"/>
        <v>0.9178082191780822</v>
      </c>
      <c r="E45" s="35">
        <f t="shared" si="6"/>
        <v>0</v>
      </c>
      <c r="F45" s="35">
        <v>0</v>
      </c>
      <c r="G45" s="35">
        <f t="shared" si="7"/>
        <v>0</v>
      </c>
      <c r="H45" s="36">
        <f t="shared" si="8"/>
        <v>3</v>
      </c>
      <c r="I45" s="36">
        <v>2</v>
      </c>
      <c r="J45" s="37">
        <f t="shared" si="9"/>
        <v>1</v>
      </c>
    </row>
    <row r="46" spans="1:10" s="6" customFormat="1">
      <c r="A46" s="38" t="s">
        <v>72</v>
      </c>
      <c r="B46" s="39" t="s">
        <v>7</v>
      </c>
      <c r="C46" s="40">
        <v>38947</v>
      </c>
      <c r="D46" s="41">
        <f t="shared" si="5"/>
        <v>3.871232876712329</v>
      </c>
      <c r="E46" s="42">
        <f t="shared" si="6"/>
        <v>10</v>
      </c>
      <c r="F46" s="42">
        <v>5</v>
      </c>
      <c r="G46" s="42">
        <f t="shared" si="7"/>
        <v>5</v>
      </c>
      <c r="H46" s="43">
        <f t="shared" si="8"/>
        <v>5</v>
      </c>
      <c r="I46" s="43">
        <v>3</v>
      </c>
      <c r="J46" s="44">
        <f t="shared" si="9"/>
        <v>2</v>
      </c>
    </row>
    <row r="47" spans="1:10" s="6" customFormat="1">
      <c r="A47" s="31" t="s">
        <v>5</v>
      </c>
      <c r="B47" s="32" t="s">
        <v>7</v>
      </c>
      <c r="C47" s="33">
        <v>40041</v>
      </c>
      <c r="D47" s="34">
        <f t="shared" si="5"/>
        <v>0.87397260273972599</v>
      </c>
      <c r="E47" s="35">
        <f t="shared" si="6"/>
        <v>0</v>
      </c>
      <c r="F47" s="35">
        <v>0</v>
      </c>
      <c r="G47" s="35">
        <f t="shared" si="7"/>
        <v>0</v>
      </c>
      <c r="H47" s="36">
        <f t="shared" si="8"/>
        <v>3</v>
      </c>
      <c r="I47" s="36">
        <v>1</v>
      </c>
      <c r="J47" s="37">
        <f t="shared" si="9"/>
        <v>2</v>
      </c>
    </row>
    <row r="48" spans="1:10" s="6" customFormat="1">
      <c r="A48" s="38" t="s">
        <v>63</v>
      </c>
      <c r="B48" s="39" t="s">
        <v>7</v>
      </c>
      <c r="C48" s="40">
        <v>40319</v>
      </c>
      <c r="D48" s="41">
        <f t="shared" si="5"/>
        <v>0.11232876712328767</v>
      </c>
      <c r="E48" s="42">
        <f t="shared" si="6"/>
        <v>0</v>
      </c>
      <c r="F48" s="42">
        <v>0</v>
      </c>
      <c r="G48" s="42">
        <f t="shared" si="7"/>
        <v>0</v>
      </c>
      <c r="H48" s="43">
        <f t="shared" si="8"/>
        <v>3</v>
      </c>
      <c r="I48" s="43">
        <v>2</v>
      </c>
      <c r="J48" s="44">
        <f t="shared" si="9"/>
        <v>1</v>
      </c>
    </row>
    <row r="49" spans="1:10" s="6" customFormat="1">
      <c r="A49" s="31" t="s">
        <v>56</v>
      </c>
      <c r="B49" s="32" t="s">
        <v>7</v>
      </c>
      <c r="C49" s="33">
        <v>39289</v>
      </c>
      <c r="D49" s="34">
        <f t="shared" si="5"/>
        <v>2.9342465753424656</v>
      </c>
      <c r="E49" s="35">
        <f t="shared" si="6"/>
        <v>10</v>
      </c>
      <c r="F49" s="35">
        <v>1</v>
      </c>
      <c r="G49" s="35">
        <f t="shared" si="7"/>
        <v>9</v>
      </c>
      <c r="H49" s="36">
        <f t="shared" si="8"/>
        <v>5</v>
      </c>
      <c r="I49" s="36">
        <v>1</v>
      </c>
      <c r="J49" s="37">
        <f t="shared" si="9"/>
        <v>4</v>
      </c>
    </row>
    <row r="50" spans="1:10" s="6" customFormat="1">
      <c r="A50" s="38" t="s">
        <v>91</v>
      </c>
      <c r="B50" s="39" t="s">
        <v>8</v>
      </c>
      <c r="C50" s="40">
        <v>38813</v>
      </c>
      <c r="D50" s="41">
        <f t="shared" si="5"/>
        <v>4.2383561643835614</v>
      </c>
      <c r="E50" s="42">
        <f t="shared" si="6"/>
        <v>0</v>
      </c>
      <c r="F50" s="42">
        <v>0</v>
      </c>
      <c r="G50" s="42">
        <f t="shared" si="7"/>
        <v>0</v>
      </c>
      <c r="H50" s="43">
        <f t="shared" si="8"/>
        <v>3</v>
      </c>
      <c r="I50" s="43">
        <v>1</v>
      </c>
      <c r="J50" s="44">
        <f t="shared" si="9"/>
        <v>2</v>
      </c>
    </row>
    <row r="51" spans="1:10" s="6" customFormat="1">
      <c r="A51" s="31" t="s">
        <v>90</v>
      </c>
      <c r="B51" s="32" t="s">
        <v>8</v>
      </c>
      <c r="C51" s="33">
        <v>39541</v>
      </c>
      <c r="D51" s="34">
        <f t="shared" si="5"/>
        <v>2.2438356164383562</v>
      </c>
      <c r="E51" s="35">
        <f t="shared" si="6"/>
        <v>0</v>
      </c>
      <c r="F51" s="35">
        <v>0</v>
      </c>
      <c r="G51" s="35">
        <f t="shared" si="7"/>
        <v>0</v>
      </c>
      <c r="H51" s="36">
        <f t="shared" si="8"/>
        <v>3</v>
      </c>
      <c r="I51" s="36">
        <v>2</v>
      </c>
      <c r="J51" s="37">
        <f t="shared" si="9"/>
        <v>1</v>
      </c>
    </row>
    <row r="52" spans="1:10" s="6" customFormat="1">
      <c r="A52" s="38" t="s">
        <v>93</v>
      </c>
      <c r="B52" s="39" t="s">
        <v>8</v>
      </c>
      <c r="C52" s="40">
        <v>40283</v>
      </c>
      <c r="D52" s="41">
        <f t="shared" si="5"/>
        <v>0.21095890410958903</v>
      </c>
      <c r="E52" s="42">
        <f t="shared" si="6"/>
        <v>0</v>
      </c>
      <c r="F52" s="42">
        <v>0</v>
      </c>
      <c r="G52" s="42">
        <f t="shared" si="7"/>
        <v>0</v>
      </c>
      <c r="H52" s="43">
        <f t="shared" si="8"/>
        <v>0</v>
      </c>
      <c r="I52" s="43">
        <v>0</v>
      </c>
      <c r="J52" s="44">
        <f t="shared" si="9"/>
        <v>0</v>
      </c>
    </row>
    <row r="53" spans="1:10" s="6" customFormat="1">
      <c r="A53" s="31" t="s">
        <v>92</v>
      </c>
      <c r="B53" s="32" t="s">
        <v>8</v>
      </c>
      <c r="C53" s="33">
        <v>39345</v>
      </c>
      <c r="D53" s="34">
        <f t="shared" si="5"/>
        <v>2.7808219178082192</v>
      </c>
      <c r="E53" s="35">
        <f t="shared" si="6"/>
        <v>0</v>
      </c>
      <c r="F53" s="35">
        <v>0</v>
      </c>
      <c r="G53" s="35">
        <f t="shared" si="7"/>
        <v>0</v>
      </c>
      <c r="H53" s="36">
        <f t="shared" si="8"/>
        <v>3</v>
      </c>
      <c r="I53" s="36">
        <v>0</v>
      </c>
      <c r="J53" s="37">
        <f t="shared" si="9"/>
        <v>3</v>
      </c>
    </row>
    <row r="54" spans="1:10" s="6" customFormat="1">
      <c r="A54" s="38" t="s">
        <v>19</v>
      </c>
      <c r="B54" s="39" t="s">
        <v>7</v>
      </c>
      <c r="C54" s="40">
        <v>39793</v>
      </c>
      <c r="D54" s="41">
        <f t="shared" si="5"/>
        <v>1.5534246575342465</v>
      </c>
      <c r="E54" s="42">
        <f t="shared" si="6"/>
        <v>5</v>
      </c>
      <c r="F54" s="42">
        <v>4</v>
      </c>
      <c r="G54" s="42">
        <f t="shared" si="7"/>
        <v>1</v>
      </c>
      <c r="H54" s="43">
        <f t="shared" si="8"/>
        <v>5</v>
      </c>
      <c r="I54" s="43">
        <v>1</v>
      </c>
      <c r="J54" s="44">
        <f t="shared" si="9"/>
        <v>4</v>
      </c>
    </row>
    <row r="55" spans="1:10" s="6" customFormat="1">
      <c r="A55" s="31" t="s">
        <v>76</v>
      </c>
      <c r="B55" s="32" t="s">
        <v>7</v>
      </c>
      <c r="C55" s="33">
        <v>39821</v>
      </c>
      <c r="D55" s="34">
        <f t="shared" si="5"/>
        <v>1.4767123287671233</v>
      </c>
      <c r="E55" s="35">
        <f t="shared" si="6"/>
        <v>5</v>
      </c>
      <c r="F55" s="35">
        <v>2</v>
      </c>
      <c r="G55" s="35">
        <f t="shared" si="7"/>
        <v>3</v>
      </c>
      <c r="H55" s="36">
        <f t="shared" si="8"/>
        <v>5</v>
      </c>
      <c r="I55" s="36">
        <v>1</v>
      </c>
      <c r="J55" s="37">
        <f t="shared" si="9"/>
        <v>4</v>
      </c>
    </row>
    <row r="56" spans="1:10" s="6" customFormat="1">
      <c r="A56" s="38" t="s">
        <v>77</v>
      </c>
      <c r="B56" s="39" t="s">
        <v>7</v>
      </c>
      <c r="C56" s="40">
        <v>39415</v>
      </c>
      <c r="D56" s="41">
        <f t="shared" si="5"/>
        <v>2.5890410958904111</v>
      </c>
      <c r="E56" s="42">
        <f t="shared" si="6"/>
        <v>10</v>
      </c>
      <c r="F56" s="42">
        <v>0</v>
      </c>
      <c r="G56" s="42">
        <f t="shared" si="7"/>
        <v>10</v>
      </c>
      <c r="H56" s="43">
        <f t="shared" si="8"/>
        <v>5</v>
      </c>
      <c r="I56" s="43">
        <v>0</v>
      </c>
      <c r="J56" s="44">
        <f t="shared" si="9"/>
        <v>5</v>
      </c>
    </row>
    <row r="57" spans="1:10" s="6" customFormat="1">
      <c r="A57" s="31" t="s">
        <v>74</v>
      </c>
      <c r="B57" s="32" t="s">
        <v>7</v>
      </c>
      <c r="C57" s="33">
        <v>39205</v>
      </c>
      <c r="D57" s="34">
        <f t="shared" si="5"/>
        <v>3.1643835616438358</v>
      </c>
      <c r="E57" s="35">
        <f t="shared" si="6"/>
        <v>10</v>
      </c>
      <c r="F57" s="35">
        <v>4</v>
      </c>
      <c r="G57" s="35">
        <f t="shared" si="7"/>
        <v>6</v>
      </c>
      <c r="H57" s="36">
        <f t="shared" si="8"/>
        <v>5</v>
      </c>
      <c r="I57" s="36">
        <v>2</v>
      </c>
      <c r="J57" s="37">
        <f t="shared" si="9"/>
        <v>3</v>
      </c>
    </row>
    <row r="58" spans="1:10" s="6" customFormat="1">
      <c r="A58" s="38" t="s">
        <v>94</v>
      </c>
      <c r="B58" s="39" t="s">
        <v>8</v>
      </c>
      <c r="C58" s="40">
        <v>40045</v>
      </c>
      <c r="D58" s="41">
        <f t="shared" si="5"/>
        <v>0.86301369863013699</v>
      </c>
      <c r="E58" s="42">
        <f t="shared" si="6"/>
        <v>0</v>
      </c>
      <c r="F58" s="42">
        <v>0</v>
      </c>
      <c r="G58" s="42">
        <f t="shared" si="7"/>
        <v>0</v>
      </c>
      <c r="H58" s="43">
        <f t="shared" si="8"/>
        <v>0</v>
      </c>
      <c r="I58" s="43">
        <v>0</v>
      </c>
      <c r="J58" s="44">
        <f t="shared" si="9"/>
        <v>0</v>
      </c>
    </row>
    <row r="59" spans="1:10" s="6" customFormat="1">
      <c r="A59" s="31" t="s">
        <v>42</v>
      </c>
      <c r="B59" s="32" t="s">
        <v>8</v>
      </c>
      <c r="C59" s="33">
        <v>38911</v>
      </c>
      <c r="D59" s="34">
        <f t="shared" si="5"/>
        <v>3.9698630136986299</v>
      </c>
      <c r="E59" s="35">
        <f t="shared" si="6"/>
        <v>0</v>
      </c>
      <c r="F59" s="35">
        <v>0</v>
      </c>
      <c r="G59" s="35">
        <f t="shared" si="7"/>
        <v>0</v>
      </c>
      <c r="H59" s="36">
        <f t="shared" si="8"/>
        <v>3</v>
      </c>
      <c r="I59" s="36">
        <v>3</v>
      </c>
      <c r="J59" s="37">
        <f t="shared" si="9"/>
        <v>0</v>
      </c>
    </row>
    <row r="60" spans="1:10" s="6" customFormat="1">
      <c r="A60" s="38" t="s">
        <v>21</v>
      </c>
      <c r="B60" s="39" t="s">
        <v>7</v>
      </c>
      <c r="C60" s="40">
        <v>39703</v>
      </c>
      <c r="D60" s="41">
        <f t="shared" si="5"/>
        <v>1.8</v>
      </c>
      <c r="E60" s="42">
        <f t="shared" si="6"/>
        <v>5</v>
      </c>
      <c r="F60" s="42">
        <v>3</v>
      </c>
      <c r="G60" s="42">
        <f t="shared" si="7"/>
        <v>2</v>
      </c>
      <c r="H60" s="43">
        <f t="shared" si="8"/>
        <v>5</v>
      </c>
      <c r="I60" s="43">
        <v>3</v>
      </c>
      <c r="J60" s="44">
        <f t="shared" si="9"/>
        <v>2</v>
      </c>
    </row>
    <row r="61" spans="1:10" s="6" customFormat="1">
      <c r="A61" s="31" t="s">
        <v>78</v>
      </c>
      <c r="B61" s="32" t="s">
        <v>7</v>
      </c>
      <c r="C61" s="33">
        <v>39703</v>
      </c>
      <c r="D61" s="34">
        <f t="shared" si="5"/>
        <v>1.8</v>
      </c>
      <c r="E61" s="35">
        <f t="shared" si="6"/>
        <v>5</v>
      </c>
      <c r="F61" s="35">
        <v>4</v>
      </c>
      <c r="G61" s="35">
        <f t="shared" si="7"/>
        <v>1</v>
      </c>
      <c r="H61" s="36">
        <f t="shared" si="8"/>
        <v>5</v>
      </c>
      <c r="I61" s="36">
        <v>3</v>
      </c>
      <c r="J61" s="37">
        <f t="shared" si="9"/>
        <v>2</v>
      </c>
    </row>
    <row r="62" spans="1:10" s="6" customFormat="1">
      <c r="A62" s="38" t="s">
        <v>79</v>
      </c>
      <c r="B62" s="39" t="s">
        <v>7</v>
      </c>
      <c r="C62" s="40">
        <v>39415</v>
      </c>
      <c r="D62" s="41">
        <f t="shared" si="5"/>
        <v>2.5890410958904111</v>
      </c>
      <c r="E62" s="42">
        <f t="shared" si="6"/>
        <v>10</v>
      </c>
      <c r="F62" s="42">
        <v>3</v>
      </c>
      <c r="G62" s="42">
        <f t="shared" si="7"/>
        <v>7</v>
      </c>
      <c r="H62" s="43">
        <f t="shared" si="8"/>
        <v>5</v>
      </c>
      <c r="I62" s="43">
        <v>2</v>
      </c>
      <c r="J62" s="44">
        <f t="shared" si="9"/>
        <v>3</v>
      </c>
    </row>
    <row r="63" spans="1:10" s="6" customFormat="1">
      <c r="A63" s="31" t="s">
        <v>80</v>
      </c>
      <c r="B63" s="32" t="s">
        <v>7</v>
      </c>
      <c r="C63" s="33">
        <v>40151</v>
      </c>
      <c r="D63" s="34">
        <f t="shared" si="5"/>
        <v>0.57260273972602738</v>
      </c>
      <c r="E63" s="35">
        <f t="shared" si="6"/>
        <v>0</v>
      </c>
      <c r="F63" s="35">
        <v>0</v>
      </c>
      <c r="G63" s="35">
        <f t="shared" si="7"/>
        <v>0</v>
      </c>
      <c r="H63" s="36">
        <f t="shared" si="8"/>
        <v>3</v>
      </c>
      <c r="I63" s="36">
        <v>3</v>
      </c>
      <c r="J63" s="37">
        <f t="shared" si="9"/>
        <v>0</v>
      </c>
    </row>
    <row r="64" spans="1:10" s="6" customFormat="1">
      <c r="A64" s="38" t="s">
        <v>75</v>
      </c>
      <c r="B64" s="39" t="s">
        <v>7</v>
      </c>
      <c r="C64" s="40">
        <v>38967</v>
      </c>
      <c r="D64" s="41">
        <f t="shared" si="5"/>
        <v>3.8164383561643835</v>
      </c>
      <c r="E64" s="42">
        <f t="shared" si="6"/>
        <v>10</v>
      </c>
      <c r="F64" s="42">
        <v>7</v>
      </c>
      <c r="G64" s="42">
        <f t="shared" si="7"/>
        <v>3</v>
      </c>
      <c r="H64" s="43">
        <f t="shared" si="8"/>
        <v>5</v>
      </c>
      <c r="I64" s="43">
        <v>3</v>
      </c>
      <c r="J64" s="44">
        <f t="shared" si="9"/>
        <v>2</v>
      </c>
    </row>
    <row r="65" spans="1:10" s="6" customFormat="1">
      <c r="A65" s="31" t="s">
        <v>52</v>
      </c>
      <c r="B65" s="32" t="s">
        <v>7</v>
      </c>
      <c r="C65" s="33">
        <v>40173</v>
      </c>
      <c r="D65" s="34">
        <f t="shared" si="5"/>
        <v>0.51232876712328768</v>
      </c>
      <c r="E65" s="35">
        <f t="shared" si="6"/>
        <v>0</v>
      </c>
      <c r="F65" s="35">
        <v>0</v>
      </c>
      <c r="G65" s="35">
        <f t="shared" si="7"/>
        <v>0</v>
      </c>
      <c r="H65" s="36">
        <f t="shared" si="8"/>
        <v>3</v>
      </c>
      <c r="I65" s="36">
        <v>3</v>
      </c>
      <c r="J65" s="37">
        <f t="shared" si="9"/>
        <v>0</v>
      </c>
    </row>
    <row r="66" spans="1:10" s="6" customFormat="1">
      <c r="A66" s="38" t="s">
        <v>32</v>
      </c>
      <c r="B66" s="39" t="s">
        <v>8</v>
      </c>
      <c r="C66" s="40">
        <v>39625</v>
      </c>
      <c r="D66" s="41">
        <f t="shared" si="5"/>
        <v>2.0136986301369864</v>
      </c>
      <c r="E66" s="42">
        <f t="shared" si="6"/>
        <v>0</v>
      </c>
      <c r="F66" s="42">
        <v>0</v>
      </c>
      <c r="G66" s="42">
        <f t="shared" si="7"/>
        <v>0</v>
      </c>
      <c r="H66" s="43">
        <f t="shared" si="8"/>
        <v>3</v>
      </c>
      <c r="I66" s="43">
        <v>0</v>
      </c>
      <c r="J66" s="44">
        <f t="shared" si="9"/>
        <v>3</v>
      </c>
    </row>
    <row r="67" spans="1:10" s="6" customFormat="1">
      <c r="A67" s="31" t="s">
        <v>31</v>
      </c>
      <c r="B67" s="32" t="s">
        <v>8</v>
      </c>
      <c r="C67" s="33">
        <v>40003</v>
      </c>
      <c r="D67" s="34">
        <f t="shared" si="5"/>
        <v>0.9780821917808219</v>
      </c>
      <c r="E67" s="35">
        <f t="shared" si="6"/>
        <v>0</v>
      </c>
      <c r="F67" s="35">
        <v>0</v>
      </c>
      <c r="G67" s="35">
        <f t="shared" si="7"/>
        <v>0</v>
      </c>
      <c r="H67" s="36">
        <f t="shared" si="8"/>
        <v>0</v>
      </c>
      <c r="I67" s="36">
        <v>0</v>
      </c>
      <c r="J67" s="37">
        <f t="shared" si="9"/>
        <v>0</v>
      </c>
    </row>
    <row r="68" spans="1:10" s="6" customFormat="1">
      <c r="A68" s="38" t="s">
        <v>95</v>
      </c>
      <c r="B68" s="39" t="s">
        <v>8</v>
      </c>
      <c r="C68" s="40">
        <v>39793</v>
      </c>
      <c r="D68" s="41">
        <f t="shared" si="5"/>
        <v>1.5534246575342465</v>
      </c>
      <c r="E68" s="42">
        <f t="shared" si="6"/>
        <v>0</v>
      </c>
      <c r="F68" s="42">
        <v>0</v>
      </c>
      <c r="G68" s="42">
        <f t="shared" si="7"/>
        <v>0</v>
      </c>
      <c r="H68" s="43">
        <f t="shared" si="8"/>
        <v>3</v>
      </c>
      <c r="I68" s="43">
        <v>0</v>
      </c>
      <c r="J68" s="44">
        <f t="shared" si="9"/>
        <v>3</v>
      </c>
    </row>
    <row r="69" spans="1:10" s="6" customFormat="1">
      <c r="A69" s="31" t="s">
        <v>97</v>
      </c>
      <c r="B69" s="32" t="s">
        <v>7</v>
      </c>
      <c r="C69" s="33">
        <v>40129</v>
      </c>
      <c r="D69" s="34">
        <f t="shared" si="5"/>
        <v>0.63287671232876708</v>
      </c>
      <c r="E69" s="35">
        <f t="shared" si="6"/>
        <v>0</v>
      </c>
      <c r="F69" s="35">
        <v>0</v>
      </c>
      <c r="G69" s="35">
        <f t="shared" si="7"/>
        <v>0</v>
      </c>
      <c r="H69" s="36">
        <f t="shared" si="8"/>
        <v>3</v>
      </c>
      <c r="I69" s="36">
        <v>0</v>
      </c>
      <c r="J69" s="37">
        <f t="shared" si="9"/>
        <v>3</v>
      </c>
    </row>
    <row r="70" spans="1:10" s="6" customFormat="1">
      <c r="A70" s="38" t="s">
        <v>96</v>
      </c>
      <c r="B70" s="39" t="s">
        <v>8</v>
      </c>
      <c r="C70" s="40">
        <v>40033</v>
      </c>
      <c r="D70" s="41">
        <f t="shared" ref="D70:D101" si="10">($M$6-C70)/365</f>
        <v>0.89589041095890409</v>
      </c>
      <c r="E70" s="42">
        <f t="shared" ref="E70:E101" si="11">IF((B70="FT")*AND(D70&gt;4),15,IF((B70="FT")*AND(D70&gt;2),10,IF((B70="FT")*AND(D70&gt;1),5,0)))</f>
        <v>0</v>
      </c>
      <c r="F70" s="42">
        <v>0</v>
      </c>
      <c r="G70" s="42">
        <f t="shared" ref="G70:G101" si="12">E70-F70</f>
        <v>0</v>
      </c>
      <c r="H70" s="43">
        <f t="shared" ref="H70:H101" si="13">IF((B70="FT")*AND((D70&gt;=1)),5, IF((B70="FT")*AND((D70&lt;1)),3,IF((B70="PT")*AND((D70&gt;1.5)),3,0)))</f>
        <v>0</v>
      </c>
      <c r="I70" s="43">
        <v>0</v>
      </c>
      <c r="J70" s="44">
        <f t="shared" ref="J70:J101" si="14">(H70-I70)</f>
        <v>0</v>
      </c>
    </row>
    <row r="71" spans="1:10" s="6" customFormat="1">
      <c r="A71" s="31" t="s">
        <v>66</v>
      </c>
      <c r="B71" s="32" t="s">
        <v>7</v>
      </c>
      <c r="C71" s="33">
        <v>40199</v>
      </c>
      <c r="D71" s="34">
        <f t="shared" si="10"/>
        <v>0.44109589041095892</v>
      </c>
      <c r="E71" s="35">
        <f t="shared" si="11"/>
        <v>0</v>
      </c>
      <c r="F71" s="35">
        <v>0</v>
      </c>
      <c r="G71" s="35">
        <f t="shared" si="12"/>
        <v>0</v>
      </c>
      <c r="H71" s="36">
        <f t="shared" si="13"/>
        <v>3</v>
      </c>
      <c r="I71" s="36">
        <v>2</v>
      </c>
      <c r="J71" s="37">
        <f t="shared" si="14"/>
        <v>1</v>
      </c>
    </row>
    <row r="72" spans="1:10" s="6" customFormat="1">
      <c r="A72" s="38" t="s">
        <v>98</v>
      </c>
      <c r="B72" s="39" t="s">
        <v>7</v>
      </c>
      <c r="C72" s="40">
        <v>38841</v>
      </c>
      <c r="D72" s="41">
        <f t="shared" si="10"/>
        <v>4.161643835616438</v>
      </c>
      <c r="E72" s="42">
        <f t="shared" si="11"/>
        <v>15</v>
      </c>
      <c r="F72" s="42">
        <v>4</v>
      </c>
      <c r="G72" s="42">
        <f t="shared" si="12"/>
        <v>11</v>
      </c>
      <c r="H72" s="43">
        <f t="shared" si="13"/>
        <v>5</v>
      </c>
      <c r="I72" s="43">
        <v>2</v>
      </c>
      <c r="J72" s="44">
        <f t="shared" si="14"/>
        <v>3</v>
      </c>
    </row>
    <row r="73" spans="1:10" s="6" customFormat="1">
      <c r="A73" s="31" t="s">
        <v>99</v>
      </c>
      <c r="B73" s="32" t="s">
        <v>7</v>
      </c>
      <c r="C73" s="33">
        <v>40305</v>
      </c>
      <c r="D73" s="34">
        <f t="shared" si="10"/>
        <v>0.15068493150684931</v>
      </c>
      <c r="E73" s="35">
        <f t="shared" si="11"/>
        <v>0</v>
      </c>
      <c r="F73" s="35">
        <v>0</v>
      </c>
      <c r="G73" s="35">
        <f t="shared" si="12"/>
        <v>0</v>
      </c>
      <c r="H73" s="36">
        <f t="shared" si="13"/>
        <v>3</v>
      </c>
      <c r="I73" s="36">
        <v>1</v>
      </c>
      <c r="J73" s="37">
        <f t="shared" si="14"/>
        <v>2</v>
      </c>
    </row>
    <row r="74" spans="1:10" s="6" customFormat="1">
      <c r="A74" s="38" t="s">
        <v>68</v>
      </c>
      <c r="B74" s="39" t="s">
        <v>7</v>
      </c>
      <c r="C74" s="40">
        <v>38891</v>
      </c>
      <c r="D74" s="41">
        <f t="shared" si="10"/>
        <v>4.0246575342465754</v>
      </c>
      <c r="E74" s="42">
        <f t="shared" si="11"/>
        <v>15</v>
      </c>
      <c r="F74" s="42">
        <v>1</v>
      </c>
      <c r="G74" s="42">
        <f t="shared" si="12"/>
        <v>14</v>
      </c>
      <c r="H74" s="43">
        <f t="shared" si="13"/>
        <v>5</v>
      </c>
      <c r="I74" s="43">
        <v>2</v>
      </c>
      <c r="J74" s="44">
        <f t="shared" si="14"/>
        <v>3</v>
      </c>
    </row>
    <row r="75" spans="1:10" s="6" customFormat="1">
      <c r="A75" s="31" t="s">
        <v>34</v>
      </c>
      <c r="B75" s="32" t="s">
        <v>8</v>
      </c>
      <c r="C75" s="33">
        <v>39695</v>
      </c>
      <c r="D75" s="34">
        <f t="shared" si="10"/>
        <v>1.821917808219178</v>
      </c>
      <c r="E75" s="35">
        <f t="shared" si="11"/>
        <v>0</v>
      </c>
      <c r="F75" s="35">
        <v>0</v>
      </c>
      <c r="G75" s="35">
        <f t="shared" si="12"/>
        <v>0</v>
      </c>
      <c r="H75" s="36">
        <f t="shared" si="13"/>
        <v>3</v>
      </c>
      <c r="I75" s="36">
        <v>0</v>
      </c>
      <c r="J75" s="37">
        <f t="shared" si="14"/>
        <v>3</v>
      </c>
    </row>
    <row r="76" spans="1:10" s="6" customFormat="1">
      <c r="A76" s="38" t="s">
        <v>33</v>
      </c>
      <c r="B76" s="39" t="s">
        <v>8</v>
      </c>
      <c r="C76" s="40">
        <v>39513</v>
      </c>
      <c r="D76" s="41">
        <f t="shared" si="10"/>
        <v>2.3205479452054796</v>
      </c>
      <c r="E76" s="42">
        <f t="shared" si="11"/>
        <v>0</v>
      </c>
      <c r="F76" s="42">
        <v>0</v>
      </c>
      <c r="G76" s="42">
        <f t="shared" si="12"/>
        <v>0</v>
      </c>
      <c r="H76" s="43">
        <f t="shared" si="13"/>
        <v>3</v>
      </c>
      <c r="I76" s="43">
        <v>0</v>
      </c>
      <c r="J76" s="44">
        <f t="shared" si="14"/>
        <v>3</v>
      </c>
    </row>
    <row r="77" spans="1:10" s="6" customFormat="1">
      <c r="A77" s="31" t="s">
        <v>100</v>
      </c>
      <c r="B77" s="32" t="s">
        <v>7</v>
      </c>
      <c r="C77" s="33">
        <v>39681</v>
      </c>
      <c r="D77" s="34">
        <f t="shared" si="10"/>
        <v>1.8602739726027397</v>
      </c>
      <c r="E77" s="35">
        <f t="shared" si="11"/>
        <v>5</v>
      </c>
      <c r="F77" s="35">
        <v>1</v>
      </c>
      <c r="G77" s="35">
        <f t="shared" si="12"/>
        <v>4</v>
      </c>
      <c r="H77" s="36">
        <f t="shared" si="13"/>
        <v>5</v>
      </c>
      <c r="I77" s="36">
        <v>2</v>
      </c>
      <c r="J77" s="37">
        <f t="shared" si="14"/>
        <v>3</v>
      </c>
    </row>
    <row r="78" spans="1:10" s="6" customFormat="1">
      <c r="A78" s="38" t="s">
        <v>49</v>
      </c>
      <c r="B78" s="39" t="s">
        <v>7</v>
      </c>
      <c r="C78" s="40">
        <v>39919</v>
      </c>
      <c r="D78" s="41">
        <f t="shared" si="10"/>
        <v>1.2082191780821918</v>
      </c>
      <c r="E78" s="42">
        <f t="shared" si="11"/>
        <v>5</v>
      </c>
      <c r="F78" s="42">
        <v>2</v>
      </c>
      <c r="G78" s="42">
        <f t="shared" si="12"/>
        <v>3</v>
      </c>
      <c r="H78" s="43">
        <f t="shared" si="13"/>
        <v>5</v>
      </c>
      <c r="I78" s="43">
        <v>1</v>
      </c>
      <c r="J78" s="44">
        <f t="shared" si="14"/>
        <v>4</v>
      </c>
    </row>
    <row r="79" spans="1:10" s="6" customFormat="1">
      <c r="A79" s="31" t="s">
        <v>101</v>
      </c>
      <c r="B79" s="32" t="s">
        <v>7</v>
      </c>
      <c r="C79" s="33">
        <v>39369</v>
      </c>
      <c r="D79" s="34">
        <f t="shared" si="10"/>
        <v>2.7150684931506848</v>
      </c>
      <c r="E79" s="35">
        <f t="shared" si="11"/>
        <v>10</v>
      </c>
      <c r="F79" s="35">
        <v>7</v>
      </c>
      <c r="G79" s="35">
        <f t="shared" si="12"/>
        <v>3</v>
      </c>
      <c r="H79" s="36">
        <f t="shared" si="13"/>
        <v>5</v>
      </c>
      <c r="I79" s="36">
        <v>1</v>
      </c>
      <c r="J79" s="37">
        <f t="shared" si="14"/>
        <v>4</v>
      </c>
    </row>
    <row r="80" spans="1:10" s="6" customFormat="1">
      <c r="A80" s="38" t="s">
        <v>40</v>
      </c>
      <c r="B80" s="39" t="s">
        <v>8</v>
      </c>
      <c r="C80" s="40">
        <v>39681</v>
      </c>
      <c r="D80" s="41">
        <f t="shared" si="10"/>
        <v>1.8602739726027397</v>
      </c>
      <c r="E80" s="42">
        <f t="shared" si="11"/>
        <v>0</v>
      </c>
      <c r="F80" s="42">
        <v>0</v>
      </c>
      <c r="G80" s="42">
        <f t="shared" si="12"/>
        <v>0</v>
      </c>
      <c r="H80" s="43">
        <f t="shared" si="13"/>
        <v>3</v>
      </c>
      <c r="I80" s="43">
        <v>0</v>
      </c>
      <c r="J80" s="44">
        <f t="shared" si="14"/>
        <v>3</v>
      </c>
    </row>
    <row r="81" spans="1:10" s="6" customFormat="1">
      <c r="A81" s="31" t="s">
        <v>89</v>
      </c>
      <c r="B81" s="32" t="s">
        <v>8</v>
      </c>
      <c r="C81" s="33">
        <v>40241</v>
      </c>
      <c r="D81" s="34">
        <f t="shared" si="10"/>
        <v>0.32602739726027397</v>
      </c>
      <c r="E81" s="35">
        <f t="shared" si="11"/>
        <v>0</v>
      </c>
      <c r="F81" s="35">
        <v>0</v>
      </c>
      <c r="G81" s="35">
        <f t="shared" si="12"/>
        <v>0</v>
      </c>
      <c r="H81" s="36">
        <f t="shared" si="13"/>
        <v>0</v>
      </c>
      <c r="I81" s="36">
        <v>0</v>
      </c>
      <c r="J81" s="37">
        <f t="shared" si="14"/>
        <v>0</v>
      </c>
    </row>
    <row r="82" spans="1:10" s="6" customFormat="1">
      <c r="A82" s="38" t="s">
        <v>26</v>
      </c>
      <c r="B82" s="39" t="s">
        <v>7</v>
      </c>
      <c r="C82" s="40">
        <v>39933</v>
      </c>
      <c r="D82" s="41">
        <f t="shared" si="10"/>
        <v>1.1698630136986301</v>
      </c>
      <c r="E82" s="42">
        <f t="shared" si="11"/>
        <v>5</v>
      </c>
      <c r="F82" s="42">
        <v>0</v>
      </c>
      <c r="G82" s="42">
        <f t="shared" si="12"/>
        <v>5</v>
      </c>
      <c r="H82" s="43">
        <f t="shared" si="13"/>
        <v>5</v>
      </c>
      <c r="I82" s="43">
        <v>2</v>
      </c>
      <c r="J82" s="44">
        <f t="shared" si="14"/>
        <v>3</v>
      </c>
    </row>
    <row r="83" spans="1:10" s="6" customFormat="1">
      <c r="A83" s="31" t="s">
        <v>102</v>
      </c>
      <c r="B83" s="32" t="s">
        <v>7</v>
      </c>
      <c r="C83" s="33">
        <v>39689</v>
      </c>
      <c r="D83" s="34">
        <f t="shared" si="10"/>
        <v>1.8383561643835618</v>
      </c>
      <c r="E83" s="35">
        <f t="shared" si="11"/>
        <v>5</v>
      </c>
      <c r="F83" s="35">
        <v>2</v>
      </c>
      <c r="G83" s="35">
        <f t="shared" si="12"/>
        <v>3</v>
      </c>
      <c r="H83" s="36">
        <f t="shared" si="13"/>
        <v>5</v>
      </c>
      <c r="I83" s="36">
        <v>2</v>
      </c>
      <c r="J83" s="37">
        <f t="shared" si="14"/>
        <v>3</v>
      </c>
    </row>
    <row r="84" spans="1:10" s="6" customFormat="1">
      <c r="A84" s="38" t="s">
        <v>6</v>
      </c>
      <c r="B84" s="39" t="s">
        <v>9</v>
      </c>
      <c r="C84" s="40">
        <v>38813</v>
      </c>
      <c r="D84" s="41">
        <f t="shared" si="10"/>
        <v>4.2383561643835614</v>
      </c>
      <c r="E84" s="42">
        <f t="shared" si="11"/>
        <v>0</v>
      </c>
      <c r="F84" s="42">
        <v>0</v>
      </c>
      <c r="G84" s="42">
        <f t="shared" si="12"/>
        <v>0</v>
      </c>
      <c r="H84" s="43">
        <f t="shared" si="13"/>
        <v>0</v>
      </c>
      <c r="I84" s="43">
        <v>0</v>
      </c>
      <c r="J84" s="44">
        <f t="shared" si="14"/>
        <v>0</v>
      </c>
    </row>
    <row r="85" spans="1:10" s="6" customFormat="1">
      <c r="A85" s="31" t="s">
        <v>45</v>
      </c>
      <c r="B85" s="32" t="s">
        <v>9</v>
      </c>
      <c r="C85" s="33">
        <v>39541</v>
      </c>
      <c r="D85" s="34">
        <f t="shared" si="10"/>
        <v>2.2438356164383562</v>
      </c>
      <c r="E85" s="35">
        <f t="shared" si="11"/>
        <v>0</v>
      </c>
      <c r="F85" s="35">
        <v>0</v>
      </c>
      <c r="G85" s="35">
        <f t="shared" si="12"/>
        <v>0</v>
      </c>
      <c r="H85" s="36">
        <f t="shared" si="13"/>
        <v>0</v>
      </c>
      <c r="I85" s="36">
        <v>0</v>
      </c>
      <c r="J85" s="37">
        <f t="shared" si="14"/>
        <v>0</v>
      </c>
    </row>
    <row r="86" spans="1:10" s="6" customFormat="1">
      <c r="A86" s="38" t="s">
        <v>46</v>
      </c>
      <c r="B86" s="39" t="s">
        <v>9</v>
      </c>
      <c r="C86" s="40">
        <v>39830</v>
      </c>
      <c r="D86" s="41">
        <f t="shared" si="10"/>
        <v>1.452054794520548</v>
      </c>
      <c r="E86" s="42">
        <f t="shared" si="11"/>
        <v>0</v>
      </c>
      <c r="F86" s="42">
        <v>0</v>
      </c>
      <c r="G86" s="42">
        <f t="shared" si="12"/>
        <v>0</v>
      </c>
      <c r="H86" s="43">
        <f t="shared" si="13"/>
        <v>0</v>
      </c>
      <c r="I86" s="43">
        <v>0</v>
      </c>
      <c r="J86" s="44">
        <f t="shared" si="14"/>
        <v>0</v>
      </c>
    </row>
    <row r="87" spans="1:10" s="6" customFormat="1">
      <c r="A87" s="31" t="s">
        <v>103</v>
      </c>
      <c r="B87" s="32" t="s">
        <v>7</v>
      </c>
      <c r="C87" s="33">
        <v>39919</v>
      </c>
      <c r="D87" s="34">
        <f t="shared" si="10"/>
        <v>1.2082191780821918</v>
      </c>
      <c r="E87" s="35">
        <f t="shared" si="11"/>
        <v>5</v>
      </c>
      <c r="F87" s="35">
        <v>5</v>
      </c>
      <c r="G87" s="35">
        <f t="shared" si="12"/>
        <v>0</v>
      </c>
      <c r="H87" s="36">
        <f t="shared" si="13"/>
        <v>5</v>
      </c>
      <c r="I87" s="36">
        <v>2</v>
      </c>
      <c r="J87" s="37">
        <f t="shared" si="14"/>
        <v>3</v>
      </c>
    </row>
    <row r="88" spans="1:10" s="6" customFormat="1">
      <c r="A88" s="38" t="s">
        <v>104</v>
      </c>
      <c r="B88" s="39" t="s">
        <v>7</v>
      </c>
      <c r="C88" s="40">
        <v>39541</v>
      </c>
      <c r="D88" s="41">
        <f t="shared" si="10"/>
        <v>2.2438356164383562</v>
      </c>
      <c r="E88" s="42">
        <f t="shared" si="11"/>
        <v>10</v>
      </c>
      <c r="F88" s="42">
        <v>4</v>
      </c>
      <c r="G88" s="42">
        <f t="shared" si="12"/>
        <v>6</v>
      </c>
      <c r="H88" s="43">
        <f t="shared" si="13"/>
        <v>5</v>
      </c>
      <c r="I88" s="43">
        <v>0</v>
      </c>
      <c r="J88" s="44">
        <f t="shared" si="14"/>
        <v>5</v>
      </c>
    </row>
    <row r="89" spans="1:10" s="6" customFormat="1">
      <c r="A89" s="31" t="s">
        <v>37</v>
      </c>
      <c r="B89" s="32" t="s">
        <v>8</v>
      </c>
      <c r="C89" s="33">
        <v>38953</v>
      </c>
      <c r="D89" s="34">
        <f t="shared" si="10"/>
        <v>3.8547945205479452</v>
      </c>
      <c r="E89" s="35">
        <f t="shared" si="11"/>
        <v>0</v>
      </c>
      <c r="F89" s="35">
        <v>0</v>
      </c>
      <c r="G89" s="35">
        <f t="shared" si="12"/>
        <v>0</v>
      </c>
      <c r="H89" s="36">
        <f t="shared" si="13"/>
        <v>3</v>
      </c>
      <c r="I89" s="36">
        <v>0</v>
      </c>
      <c r="J89" s="37">
        <f t="shared" si="14"/>
        <v>3</v>
      </c>
    </row>
    <row r="90" spans="1:10" s="6" customFormat="1">
      <c r="A90" s="38" t="s">
        <v>73</v>
      </c>
      <c r="B90" s="39" t="s">
        <v>7</v>
      </c>
      <c r="C90" s="40">
        <v>40185</v>
      </c>
      <c r="D90" s="41">
        <f t="shared" si="10"/>
        <v>0.47945205479452052</v>
      </c>
      <c r="E90" s="42">
        <f t="shared" si="11"/>
        <v>0</v>
      </c>
      <c r="F90" s="42">
        <v>0</v>
      </c>
      <c r="G90" s="42">
        <f t="shared" si="12"/>
        <v>0</v>
      </c>
      <c r="H90" s="43">
        <f t="shared" si="13"/>
        <v>3</v>
      </c>
      <c r="I90" s="43">
        <v>0</v>
      </c>
      <c r="J90" s="44">
        <f t="shared" si="14"/>
        <v>3</v>
      </c>
    </row>
    <row r="91" spans="1:10" s="6" customFormat="1">
      <c r="A91" s="31" t="s">
        <v>38</v>
      </c>
      <c r="B91" s="32" t="s">
        <v>8</v>
      </c>
      <c r="C91" s="33">
        <v>38911</v>
      </c>
      <c r="D91" s="34">
        <f t="shared" si="10"/>
        <v>3.9698630136986299</v>
      </c>
      <c r="E91" s="35">
        <f t="shared" si="11"/>
        <v>0</v>
      </c>
      <c r="F91" s="35">
        <v>0</v>
      </c>
      <c r="G91" s="35">
        <f t="shared" si="12"/>
        <v>0</v>
      </c>
      <c r="H91" s="36">
        <f t="shared" si="13"/>
        <v>3</v>
      </c>
      <c r="I91" s="36">
        <v>0</v>
      </c>
      <c r="J91" s="37">
        <f t="shared" si="14"/>
        <v>3</v>
      </c>
    </row>
    <row r="92" spans="1:10" s="6" customFormat="1">
      <c r="A92" s="38" t="s">
        <v>105</v>
      </c>
      <c r="B92" s="39" t="s">
        <v>7</v>
      </c>
      <c r="C92" s="40">
        <v>39544</v>
      </c>
      <c r="D92" s="41">
        <f t="shared" si="10"/>
        <v>2.2356164383561645</v>
      </c>
      <c r="E92" s="42">
        <f t="shared" si="11"/>
        <v>10</v>
      </c>
      <c r="F92" s="42">
        <v>1</v>
      </c>
      <c r="G92" s="42">
        <f t="shared" si="12"/>
        <v>9</v>
      </c>
      <c r="H92" s="43">
        <f t="shared" si="13"/>
        <v>5</v>
      </c>
      <c r="I92" s="43">
        <v>3</v>
      </c>
      <c r="J92" s="44">
        <f t="shared" si="14"/>
        <v>2</v>
      </c>
    </row>
    <row r="93" spans="1:10" s="6" customFormat="1">
      <c r="A93" s="31" t="s">
        <v>67</v>
      </c>
      <c r="B93" s="32" t="s">
        <v>7</v>
      </c>
      <c r="C93" s="33">
        <v>39947</v>
      </c>
      <c r="D93" s="34">
        <f t="shared" si="10"/>
        <v>1.1315068493150684</v>
      </c>
      <c r="E93" s="35">
        <f t="shared" si="11"/>
        <v>5</v>
      </c>
      <c r="F93" s="35">
        <v>5</v>
      </c>
      <c r="G93" s="35">
        <f t="shared" si="12"/>
        <v>0</v>
      </c>
      <c r="H93" s="36">
        <f t="shared" si="13"/>
        <v>5</v>
      </c>
      <c r="I93" s="36">
        <v>1</v>
      </c>
      <c r="J93" s="37">
        <f t="shared" si="14"/>
        <v>4</v>
      </c>
    </row>
    <row r="94" spans="1:10" s="6" customFormat="1">
      <c r="A94" s="38" t="s">
        <v>39</v>
      </c>
      <c r="B94" s="39" t="s">
        <v>8</v>
      </c>
      <c r="C94" s="40">
        <v>38911</v>
      </c>
      <c r="D94" s="41">
        <f t="shared" si="10"/>
        <v>3.9698630136986299</v>
      </c>
      <c r="E94" s="42">
        <f t="shared" si="11"/>
        <v>0</v>
      </c>
      <c r="F94" s="42">
        <v>0</v>
      </c>
      <c r="G94" s="42">
        <f t="shared" si="12"/>
        <v>0</v>
      </c>
      <c r="H94" s="43">
        <f t="shared" si="13"/>
        <v>3</v>
      </c>
      <c r="I94" s="43">
        <v>1</v>
      </c>
      <c r="J94" s="44">
        <f t="shared" si="14"/>
        <v>2</v>
      </c>
    </row>
    <row r="95" spans="1:10" s="6" customFormat="1">
      <c r="A95" s="31" t="s">
        <v>24</v>
      </c>
      <c r="B95" s="32" t="s">
        <v>7</v>
      </c>
      <c r="C95" s="33">
        <v>39233</v>
      </c>
      <c r="D95" s="34">
        <f t="shared" si="10"/>
        <v>3.0876712328767124</v>
      </c>
      <c r="E95" s="35">
        <f t="shared" si="11"/>
        <v>10</v>
      </c>
      <c r="F95" s="35">
        <v>5</v>
      </c>
      <c r="G95" s="35">
        <f t="shared" si="12"/>
        <v>5</v>
      </c>
      <c r="H95" s="36">
        <f t="shared" si="13"/>
        <v>5</v>
      </c>
      <c r="I95" s="36">
        <v>3</v>
      </c>
      <c r="J95" s="37">
        <f t="shared" si="14"/>
        <v>2</v>
      </c>
    </row>
    <row r="96" spans="1:10" s="6" customFormat="1">
      <c r="A96" s="38" t="s">
        <v>57</v>
      </c>
      <c r="B96" s="39" t="s">
        <v>7</v>
      </c>
      <c r="C96" s="40">
        <v>40115</v>
      </c>
      <c r="D96" s="41">
        <f t="shared" si="10"/>
        <v>0.67123287671232879</v>
      </c>
      <c r="E96" s="42">
        <f t="shared" si="11"/>
        <v>0</v>
      </c>
      <c r="F96" s="42">
        <v>0</v>
      </c>
      <c r="G96" s="42">
        <f t="shared" si="12"/>
        <v>0</v>
      </c>
      <c r="H96" s="43">
        <f t="shared" si="13"/>
        <v>3</v>
      </c>
      <c r="I96" s="43">
        <v>0</v>
      </c>
      <c r="J96" s="44">
        <f t="shared" si="14"/>
        <v>3</v>
      </c>
    </row>
    <row r="97" spans="1:10" s="6" customFormat="1">
      <c r="A97" s="31" t="s">
        <v>23</v>
      </c>
      <c r="B97" s="32" t="s">
        <v>7</v>
      </c>
      <c r="C97" s="33">
        <v>39305</v>
      </c>
      <c r="D97" s="34">
        <f t="shared" si="10"/>
        <v>2.8904109589041096</v>
      </c>
      <c r="E97" s="35">
        <f t="shared" si="11"/>
        <v>10</v>
      </c>
      <c r="F97" s="35">
        <v>5</v>
      </c>
      <c r="G97" s="35">
        <f t="shared" si="12"/>
        <v>5</v>
      </c>
      <c r="H97" s="36">
        <f t="shared" si="13"/>
        <v>5</v>
      </c>
      <c r="I97" s="36">
        <v>0</v>
      </c>
      <c r="J97" s="37">
        <f t="shared" si="14"/>
        <v>5</v>
      </c>
    </row>
    <row r="98" spans="1:10" s="6" customFormat="1">
      <c r="A98" s="38" t="s">
        <v>58</v>
      </c>
      <c r="B98" s="39" t="s">
        <v>7</v>
      </c>
      <c r="C98" s="40">
        <v>40305</v>
      </c>
      <c r="D98" s="41">
        <f t="shared" si="10"/>
        <v>0.15068493150684931</v>
      </c>
      <c r="E98" s="42">
        <f t="shared" si="11"/>
        <v>0</v>
      </c>
      <c r="F98" s="42">
        <v>0</v>
      </c>
      <c r="G98" s="42">
        <f t="shared" si="12"/>
        <v>0</v>
      </c>
      <c r="H98" s="43">
        <f t="shared" si="13"/>
        <v>3</v>
      </c>
      <c r="I98" s="43">
        <v>1</v>
      </c>
      <c r="J98" s="44">
        <f t="shared" si="14"/>
        <v>2</v>
      </c>
    </row>
    <row r="99" spans="1:10" s="6" customFormat="1">
      <c r="A99" s="31" t="s">
        <v>12</v>
      </c>
      <c r="B99" s="32" t="s">
        <v>7</v>
      </c>
      <c r="C99" s="33">
        <v>38820</v>
      </c>
      <c r="D99" s="34">
        <f t="shared" si="10"/>
        <v>4.2191780821917808</v>
      </c>
      <c r="E99" s="35">
        <f t="shared" si="11"/>
        <v>15</v>
      </c>
      <c r="F99" s="35">
        <v>4</v>
      </c>
      <c r="G99" s="35">
        <f t="shared" si="12"/>
        <v>11</v>
      </c>
      <c r="H99" s="36">
        <f t="shared" si="13"/>
        <v>5</v>
      </c>
      <c r="I99" s="36">
        <v>2</v>
      </c>
      <c r="J99" s="37">
        <f t="shared" si="14"/>
        <v>3</v>
      </c>
    </row>
    <row r="100" spans="1:10" s="6" customFormat="1">
      <c r="A100" s="38" t="s">
        <v>41</v>
      </c>
      <c r="B100" s="39" t="s">
        <v>8</v>
      </c>
      <c r="C100" s="40">
        <v>39555</v>
      </c>
      <c r="D100" s="41">
        <f t="shared" si="10"/>
        <v>2.2054794520547945</v>
      </c>
      <c r="E100" s="42">
        <f t="shared" si="11"/>
        <v>0</v>
      </c>
      <c r="F100" s="42">
        <v>0</v>
      </c>
      <c r="G100" s="42">
        <f t="shared" si="12"/>
        <v>0</v>
      </c>
      <c r="H100" s="43">
        <f t="shared" si="13"/>
        <v>3</v>
      </c>
      <c r="I100" s="43">
        <v>0</v>
      </c>
      <c r="J100" s="44">
        <f t="shared" si="14"/>
        <v>3</v>
      </c>
    </row>
    <row r="101" spans="1:10" s="6" customFormat="1">
      <c r="A101" s="31" t="s">
        <v>51</v>
      </c>
      <c r="B101" s="32" t="s">
        <v>7</v>
      </c>
      <c r="C101" s="33">
        <v>40327</v>
      </c>
      <c r="D101" s="34">
        <f t="shared" si="10"/>
        <v>9.0410958904109592E-2</v>
      </c>
      <c r="E101" s="35">
        <f t="shared" si="11"/>
        <v>0</v>
      </c>
      <c r="F101" s="35">
        <v>0</v>
      </c>
      <c r="G101" s="35">
        <f t="shared" si="12"/>
        <v>0</v>
      </c>
      <c r="H101" s="36">
        <f t="shared" si="13"/>
        <v>3</v>
      </c>
      <c r="I101" s="36">
        <v>3</v>
      </c>
      <c r="J101" s="37">
        <f t="shared" si="14"/>
        <v>0</v>
      </c>
    </row>
    <row r="102" spans="1:10" s="6" customFormat="1">
      <c r="A102" s="38" t="s">
        <v>15</v>
      </c>
      <c r="B102" s="39" t="s">
        <v>7</v>
      </c>
      <c r="C102" s="40">
        <v>39305</v>
      </c>
      <c r="D102" s="41">
        <f t="shared" ref="D102:D107" si="15">($M$6-C102)/365</f>
        <v>2.8904109589041096</v>
      </c>
      <c r="E102" s="42">
        <f t="shared" ref="E102:E133" si="16">IF((B102="FT")*AND(D102&gt;4),15,IF((B102="FT")*AND(D102&gt;2),10,IF((B102="FT")*AND(D102&gt;1),5,0)))</f>
        <v>10</v>
      </c>
      <c r="F102" s="42">
        <v>6</v>
      </c>
      <c r="G102" s="42">
        <f t="shared" ref="G102:G107" si="17">E102-F102</f>
        <v>4</v>
      </c>
      <c r="H102" s="43">
        <f t="shared" ref="H102:H107" si="18">IF((B102="FT")*AND((D102&gt;=1)),5, IF((B102="FT")*AND((D102&lt;1)),3,IF((B102="PT")*AND((D102&gt;1.5)),3,0)))</f>
        <v>5</v>
      </c>
      <c r="I102" s="43">
        <v>2</v>
      </c>
      <c r="J102" s="44">
        <f t="shared" ref="J102:J107" si="19">(H102-I102)</f>
        <v>3</v>
      </c>
    </row>
    <row r="103" spans="1:10" s="6" customFormat="1">
      <c r="A103" s="31" t="s">
        <v>15</v>
      </c>
      <c r="B103" s="32" t="s">
        <v>7</v>
      </c>
      <c r="C103" s="33">
        <v>39583</v>
      </c>
      <c r="D103" s="34">
        <f t="shared" si="15"/>
        <v>2.128767123287671</v>
      </c>
      <c r="E103" s="35">
        <f t="shared" si="16"/>
        <v>10</v>
      </c>
      <c r="F103" s="35">
        <v>7</v>
      </c>
      <c r="G103" s="35">
        <f t="shared" si="17"/>
        <v>3</v>
      </c>
      <c r="H103" s="36">
        <f t="shared" si="18"/>
        <v>5</v>
      </c>
      <c r="I103" s="36">
        <v>1</v>
      </c>
      <c r="J103" s="37">
        <f t="shared" si="19"/>
        <v>4</v>
      </c>
    </row>
    <row r="104" spans="1:10" s="6" customFormat="1">
      <c r="A104" s="38" t="s">
        <v>106</v>
      </c>
      <c r="B104" s="39" t="s">
        <v>7</v>
      </c>
      <c r="C104" s="40">
        <v>39629</v>
      </c>
      <c r="D104" s="41">
        <f t="shared" si="15"/>
        <v>2.0027397260273974</v>
      </c>
      <c r="E104" s="42">
        <f t="shared" si="16"/>
        <v>10</v>
      </c>
      <c r="F104" s="42">
        <v>5</v>
      </c>
      <c r="G104" s="42">
        <f t="shared" si="17"/>
        <v>5</v>
      </c>
      <c r="H104" s="43">
        <f t="shared" si="18"/>
        <v>5</v>
      </c>
      <c r="I104" s="43">
        <v>0</v>
      </c>
      <c r="J104" s="44">
        <f t="shared" si="19"/>
        <v>5</v>
      </c>
    </row>
    <row r="105" spans="1:10" s="6" customFormat="1">
      <c r="A105" s="31" t="s">
        <v>27</v>
      </c>
      <c r="B105" s="32" t="s">
        <v>7</v>
      </c>
      <c r="C105" s="33">
        <v>39390</v>
      </c>
      <c r="D105" s="34">
        <f t="shared" si="15"/>
        <v>2.6575342465753424</v>
      </c>
      <c r="E105" s="35">
        <f t="shared" si="16"/>
        <v>10</v>
      </c>
      <c r="F105" s="35">
        <v>0</v>
      </c>
      <c r="G105" s="35">
        <f t="shared" si="17"/>
        <v>10</v>
      </c>
      <c r="H105" s="36">
        <f t="shared" si="18"/>
        <v>5</v>
      </c>
      <c r="I105" s="36">
        <v>2</v>
      </c>
      <c r="J105" s="37">
        <f t="shared" si="19"/>
        <v>3</v>
      </c>
    </row>
    <row r="106" spans="1:10" s="6" customFormat="1">
      <c r="A106" s="38" t="s">
        <v>20</v>
      </c>
      <c r="B106" s="39" t="s">
        <v>7</v>
      </c>
      <c r="C106" s="40">
        <v>39415</v>
      </c>
      <c r="D106" s="41">
        <f t="shared" si="15"/>
        <v>2.5890410958904111</v>
      </c>
      <c r="E106" s="42">
        <f t="shared" si="16"/>
        <v>10</v>
      </c>
      <c r="F106" s="42">
        <v>7</v>
      </c>
      <c r="G106" s="42">
        <f t="shared" si="17"/>
        <v>3</v>
      </c>
      <c r="H106" s="43">
        <f t="shared" si="18"/>
        <v>5</v>
      </c>
      <c r="I106" s="43">
        <v>3</v>
      </c>
      <c r="J106" s="44">
        <f t="shared" si="19"/>
        <v>2</v>
      </c>
    </row>
    <row r="107" spans="1:10" s="6" customFormat="1">
      <c r="A107" s="31" t="s">
        <v>59</v>
      </c>
      <c r="B107" s="32" t="s">
        <v>7</v>
      </c>
      <c r="C107" s="33">
        <v>39261</v>
      </c>
      <c r="D107" s="34">
        <f t="shared" si="15"/>
        <v>3.010958904109589</v>
      </c>
      <c r="E107" s="35">
        <f t="shared" si="16"/>
        <v>10</v>
      </c>
      <c r="F107" s="35">
        <v>0</v>
      </c>
      <c r="G107" s="35">
        <f t="shared" si="17"/>
        <v>10</v>
      </c>
      <c r="H107" s="36">
        <f t="shared" si="18"/>
        <v>5</v>
      </c>
      <c r="I107" s="36">
        <v>0</v>
      </c>
      <c r="J107" s="37">
        <f t="shared" si="19"/>
        <v>5</v>
      </c>
    </row>
    <row r="108" spans="1:10" s="6" customFormat="1"/>
    <row r="109" spans="1:10" s="6" customFormat="1"/>
    <row r="110" spans="1:10" s="6" customFormat="1"/>
    <row r="111" spans="1:10" s="6" customFormat="1"/>
    <row r="112" spans="1:10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</sheetData>
  <phoneticPr fontId="0" type="noConversion"/>
  <dataValidations count="1">
    <dataValidation type="list" allowBlank="1" showInputMessage="1" showErrorMessage="1" sqref="B108:C65535">
      <formula1>"FT,PT,CN"</formula1>
    </dataValidation>
  </dataValidation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C30" sqref="C30"/>
    </sheetView>
  </sheetViews>
  <sheetFormatPr defaultRowHeight="12.75"/>
  <cols>
    <col min="1" max="1" width="2.7109375" customWidth="1"/>
    <col min="2" max="2" width="17.7109375" customWidth="1"/>
    <col min="3" max="3" width="16.5703125" customWidth="1"/>
    <col min="4" max="4" width="12.28515625" customWidth="1"/>
    <col min="5" max="5" width="16.42578125" customWidth="1"/>
  </cols>
  <sheetData>
    <row r="1" spans="2:5" ht="23.25">
      <c r="B1" s="11" t="s">
        <v>128</v>
      </c>
    </row>
    <row r="2" spans="2:5" ht="13.5" thickBot="1"/>
    <row r="3" spans="2:5" ht="15.75" thickBot="1">
      <c r="B3" s="7" t="s">
        <v>127</v>
      </c>
      <c r="C3" s="8" t="s">
        <v>110</v>
      </c>
      <c r="D3" s="9" t="s">
        <v>111</v>
      </c>
      <c r="E3" s="10" t="s">
        <v>115</v>
      </c>
    </row>
    <row r="4" spans="2:5">
      <c r="B4" s="19" t="s">
        <v>118</v>
      </c>
      <c r="C4" s="20">
        <f>COUNTIF(Leave[Vacation Leave],15)</f>
        <v>7</v>
      </c>
      <c r="D4" s="20">
        <f>(C4*15)</f>
        <v>105</v>
      </c>
      <c r="E4" s="20">
        <f>SUMIFS(Leave[Remaining Vacation Leave],Leave[Vacation Leave],15)</f>
        <v>90</v>
      </c>
    </row>
    <row r="5" spans="2:5">
      <c r="B5" s="15" t="s">
        <v>120</v>
      </c>
      <c r="C5" s="16">
        <f>COUNTIF(Leave[Vacation Leave],10)</f>
        <v>25</v>
      </c>
      <c r="D5" s="16">
        <f>(C5*10)</f>
        <v>250</v>
      </c>
      <c r="E5" s="20">
        <f>SUMIFS(Leave[Remaining Vacation Leave],Leave[Vacation Leave],10)</f>
        <v>150</v>
      </c>
    </row>
    <row r="6" spans="2:5">
      <c r="B6" s="15" t="s">
        <v>119</v>
      </c>
      <c r="C6" s="16">
        <f>COUNTIF(Leave[Vacation Leave],5)</f>
        <v>18</v>
      </c>
      <c r="D6" s="16">
        <f>(C6*5)</f>
        <v>90</v>
      </c>
      <c r="E6" s="20">
        <f>SUMIFS(Leave[Remaining Vacation Leave],Leave[Vacation Leave],5)</f>
        <v>42</v>
      </c>
    </row>
    <row r="7" spans="2:5" ht="13.5" thickBot="1">
      <c r="B7" s="17" t="s">
        <v>121</v>
      </c>
      <c r="C7" s="18">
        <f>COUNTIF(Leave[Vacation Leave],0)</f>
        <v>52</v>
      </c>
      <c r="D7" s="18">
        <f>(C7*0)</f>
        <v>0</v>
      </c>
      <c r="E7" s="20">
        <f>SUMIFS(Leave[Remaining Vacation Leave],Leave[Vacation Leave],0)</f>
        <v>0</v>
      </c>
    </row>
    <row r="8" spans="2:5" ht="16.5" customHeight="1" thickBot="1">
      <c r="B8" s="12" t="s">
        <v>10</v>
      </c>
      <c r="C8" s="13">
        <f>SUM(C4:C7)</f>
        <v>102</v>
      </c>
      <c r="D8" s="14">
        <f>SUM(D4:D7)</f>
        <v>445</v>
      </c>
      <c r="E8" s="13">
        <f>SUM(E4:E7)</f>
        <v>282</v>
      </c>
    </row>
    <row r="9" spans="2:5" ht="19.149999999999999" customHeight="1"/>
    <row r="10" spans="2:5" ht="12.75" customHeight="1"/>
    <row r="11" spans="2:5" ht="12.75" customHeight="1"/>
    <row r="12" spans="2:5" ht="12.75" customHeight="1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Z140"/>
  <sheetViews>
    <sheetView workbookViewId="0">
      <selection activeCell="N37" sqref="N37"/>
    </sheetView>
  </sheetViews>
  <sheetFormatPr defaultRowHeight="12.75"/>
  <cols>
    <col min="1" max="1" width="12.140625" style="5" customWidth="1"/>
    <col min="2" max="10" width="10.7109375" style="5" customWidth="1"/>
    <col min="11" max="11" width="9.140625" style="5"/>
    <col min="25" max="25" width="20.140625" bestFit="1" customWidth="1"/>
  </cols>
  <sheetData>
    <row r="1" spans="1:26" ht="39" thickBot="1">
      <c r="A1" s="21" t="s">
        <v>0</v>
      </c>
      <c r="B1" s="22" t="s">
        <v>116</v>
      </c>
      <c r="C1" s="22" t="s">
        <v>117</v>
      </c>
      <c r="D1" s="45" t="s">
        <v>129</v>
      </c>
      <c r="E1" s="45" t="s">
        <v>108</v>
      </c>
      <c r="F1" s="45" t="s">
        <v>112</v>
      </c>
      <c r="G1" s="45" t="s">
        <v>114</v>
      </c>
      <c r="H1" s="22" t="s">
        <v>107</v>
      </c>
      <c r="I1" s="22" t="s">
        <v>113</v>
      </c>
      <c r="J1" s="23" t="s">
        <v>126</v>
      </c>
      <c r="K1"/>
    </row>
    <row r="2" spans="1:26" ht="13.5" thickTop="1">
      <c r="B2" s="5" t="str">
        <f>"FT"</f>
        <v>FT</v>
      </c>
      <c r="J2" s="5" t="str">
        <f>"5"</f>
        <v>5</v>
      </c>
    </row>
    <row r="3" spans="1:26">
      <c r="B3" s="5" t="str">
        <f>"PT"</f>
        <v>PT</v>
      </c>
      <c r="J3" s="5" t="str">
        <f>"3"</f>
        <v>3</v>
      </c>
    </row>
    <row r="5" spans="1:26" ht="45" customHeight="1" thickBot="1">
      <c r="A5" s="49" t="s">
        <v>0</v>
      </c>
      <c r="B5" s="50" t="s">
        <v>116</v>
      </c>
      <c r="C5" s="50" t="s">
        <v>117</v>
      </c>
      <c r="D5" s="51" t="s">
        <v>129</v>
      </c>
      <c r="E5" s="51" t="s">
        <v>108</v>
      </c>
      <c r="F5" s="51" t="s">
        <v>112</v>
      </c>
      <c r="G5" s="51" t="s">
        <v>114</v>
      </c>
      <c r="H5" s="50" t="s">
        <v>107</v>
      </c>
      <c r="I5" s="50" t="s">
        <v>113</v>
      </c>
      <c r="J5" s="52" t="s">
        <v>126</v>
      </c>
    </row>
    <row r="6" spans="1:26" s="6" customFormat="1" ht="13.5" thickTop="1">
      <c r="A6" s="24" t="s">
        <v>65</v>
      </c>
      <c r="B6" s="25" t="s">
        <v>7</v>
      </c>
      <c r="C6" s="26">
        <v>39317</v>
      </c>
      <c r="D6" s="27">
        <f t="shared" ref="D6:D69" si="0">($M$6-C6)/365</f>
        <v>2.8575342465753426</v>
      </c>
      <c r="E6" s="28">
        <f t="shared" ref="E6:E69" si="1">IF((B6="FT")*AND(D6&gt;4),15,IF((B6="FT")*AND(D6&gt;2),10,IF((B6="FT")*AND(D6&gt;1),5,0)))</f>
        <v>10</v>
      </c>
      <c r="F6" s="28">
        <v>5</v>
      </c>
      <c r="G6" s="28">
        <f t="shared" ref="G6:G69" si="2">E6-F6</f>
        <v>5</v>
      </c>
      <c r="H6" s="29">
        <f t="shared" ref="H6:H69" si="3">IF((B6="FT")*AND((D6&gt;=1)),5, IF((B6="FT")*AND((D6&lt;1)),3,IF((B6="PT")*AND((D6&gt;1.5)),3,0)))</f>
        <v>5</v>
      </c>
      <c r="I6" s="29">
        <v>0</v>
      </c>
      <c r="J6" s="30">
        <f t="shared" ref="J6:J69" si="4">(H6-I6)</f>
        <v>5</v>
      </c>
      <c r="M6" s="53">
        <v>40360</v>
      </c>
      <c r="Y6" s="46" t="s">
        <v>130</v>
      </c>
      <c r="Z6" s="47">
        <v>40360</v>
      </c>
    </row>
    <row r="7" spans="1:26" s="6" customFormat="1" hidden="1">
      <c r="A7" s="31" t="s">
        <v>1</v>
      </c>
      <c r="B7" s="32" t="s">
        <v>7</v>
      </c>
      <c r="C7" s="33">
        <v>40305</v>
      </c>
      <c r="D7" s="34">
        <f t="shared" si="0"/>
        <v>0.15068493150684931</v>
      </c>
      <c r="E7" s="35">
        <f t="shared" si="1"/>
        <v>0</v>
      </c>
      <c r="F7" s="35">
        <v>0</v>
      </c>
      <c r="G7" s="35">
        <f t="shared" si="2"/>
        <v>0</v>
      </c>
      <c r="H7" s="36">
        <f t="shared" si="3"/>
        <v>3</v>
      </c>
      <c r="I7" s="36">
        <v>0</v>
      </c>
      <c r="J7" s="37">
        <f t="shared" si="4"/>
        <v>3</v>
      </c>
    </row>
    <row r="8" spans="1:26" s="6" customFormat="1" hidden="1">
      <c r="A8" s="38" t="s">
        <v>22</v>
      </c>
      <c r="B8" s="39" t="s">
        <v>7</v>
      </c>
      <c r="C8" s="40">
        <v>39727</v>
      </c>
      <c r="D8" s="41">
        <f t="shared" si="0"/>
        <v>1.7342465753424658</v>
      </c>
      <c r="E8" s="42">
        <f t="shared" si="1"/>
        <v>5</v>
      </c>
      <c r="F8" s="42">
        <v>4</v>
      </c>
      <c r="G8" s="42">
        <f t="shared" si="2"/>
        <v>1</v>
      </c>
      <c r="H8" s="43">
        <f t="shared" si="3"/>
        <v>5</v>
      </c>
      <c r="I8" s="43">
        <v>1</v>
      </c>
      <c r="J8" s="44">
        <f t="shared" si="4"/>
        <v>4</v>
      </c>
    </row>
    <row r="9" spans="1:26" s="6" customFormat="1">
      <c r="A9" s="31" t="s">
        <v>60</v>
      </c>
      <c r="B9" s="32" t="s">
        <v>7</v>
      </c>
      <c r="C9" s="33">
        <v>39583</v>
      </c>
      <c r="D9" s="34">
        <f t="shared" si="0"/>
        <v>2.128767123287671</v>
      </c>
      <c r="E9" s="35">
        <f t="shared" si="1"/>
        <v>10</v>
      </c>
      <c r="F9" s="35">
        <v>3</v>
      </c>
      <c r="G9" s="35">
        <f t="shared" si="2"/>
        <v>7</v>
      </c>
      <c r="H9" s="36">
        <f t="shared" si="3"/>
        <v>5</v>
      </c>
      <c r="I9" s="36">
        <v>0</v>
      </c>
      <c r="J9" s="37">
        <f t="shared" si="4"/>
        <v>5</v>
      </c>
    </row>
    <row r="10" spans="1:26" s="6" customFormat="1" hidden="1">
      <c r="A10" s="38" t="s">
        <v>2</v>
      </c>
      <c r="B10" s="39" t="s">
        <v>8</v>
      </c>
      <c r="C10" s="40">
        <v>39891</v>
      </c>
      <c r="D10" s="41">
        <f t="shared" si="0"/>
        <v>1.284931506849315</v>
      </c>
      <c r="E10" s="42">
        <f t="shared" si="1"/>
        <v>0</v>
      </c>
      <c r="F10" s="42">
        <v>0</v>
      </c>
      <c r="G10" s="42">
        <f t="shared" si="2"/>
        <v>0</v>
      </c>
      <c r="H10" s="43">
        <f t="shared" si="3"/>
        <v>0</v>
      </c>
      <c r="I10" s="43">
        <v>0</v>
      </c>
      <c r="J10" s="44">
        <f t="shared" si="4"/>
        <v>0</v>
      </c>
    </row>
    <row r="11" spans="1:26" s="6" customFormat="1" hidden="1">
      <c r="A11" s="31" t="s">
        <v>81</v>
      </c>
      <c r="B11" s="32" t="s">
        <v>7</v>
      </c>
      <c r="C11" s="33">
        <v>39079</v>
      </c>
      <c r="D11" s="34">
        <f t="shared" si="0"/>
        <v>3.5095890410958903</v>
      </c>
      <c r="E11" s="35">
        <f t="shared" si="1"/>
        <v>10</v>
      </c>
      <c r="F11" s="35">
        <v>4</v>
      </c>
      <c r="G11" s="35">
        <f t="shared" si="2"/>
        <v>6</v>
      </c>
      <c r="H11" s="36">
        <f t="shared" si="3"/>
        <v>5</v>
      </c>
      <c r="I11" s="36">
        <v>1</v>
      </c>
      <c r="J11" s="37">
        <f t="shared" si="4"/>
        <v>4</v>
      </c>
    </row>
    <row r="12" spans="1:26" s="6" customFormat="1" hidden="1">
      <c r="A12" s="38" t="s">
        <v>82</v>
      </c>
      <c r="B12" s="39" t="s">
        <v>7</v>
      </c>
      <c r="C12" s="40">
        <v>40087</v>
      </c>
      <c r="D12" s="41">
        <f t="shared" si="0"/>
        <v>0.74794520547945209</v>
      </c>
      <c r="E12" s="42">
        <f t="shared" si="1"/>
        <v>0</v>
      </c>
      <c r="F12" s="42">
        <v>0</v>
      </c>
      <c r="G12" s="42">
        <f t="shared" si="2"/>
        <v>0</v>
      </c>
      <c r="H12" s="43">
        <f t="shared" si="3"/>
        <v>3</v>
      </c>
      <c r="I12" s="43">
        <v>2</v>
      </c>
      <c r="J12" s="44">
        <f t="shared" si="4"/>
        <v>1</v>
      </c>
    </row>
    <row r="13" spans="1:26" s="6" customFormat="1" hidden="1">
      <c r="A13" s="31" t="s">
        <v>44</v>
      </c>
      <c r="B13" s="32" t="s">
        <v>9</v>
      </c>
      <c r="C13" s="33">
        <v>39311</v>
      </c>
      <c r="D13" s="34">
        <f t="shared" si="0"/>
        <v>2.8739726027397259</v>
      </c>
      <c r="E13" s="35">
        <f t="shared" si="1"/>
        <v>0</v>
      </c>
      <c r="F13" s="35">
        <v>0</v>
      </c>
      <c r="G13" s="35">
        <f t="shared" si="2"/>
        <v>0</v>
      </c>
      <c r="H13" s="36">
        <f t="shared" si="3"/>
        <v>0</v>
      </c>
      <c r="I13" s="36">
        <v>0</v>
      </c>
      <c r="J13" s="37">
        <f t="shared" si="4"/>
        <v>0</v>
      </c>
    </row>
    <row r="14" spans="1:26" s="6" customFormat="1" hidden="1">
      <c r="A14" s="38" t="s">
        <v>18</v>
      </c>
      <c r="B14" s="39" t="s">
        <v>7</v>
      </c>
      <c r="C14" s="40">
        <v>39527</v>
      </c>
      <c r="D14" s="41">
        <f t="shared" si="0"/>
        <v>2.2821917808219179</v>
      </c>
      <c r="E14" s="42">
        <f t="shared" si="1"/>
        <v>10</v>
      </c>
      <c r="F14" s="42">
        <v>6</v>
      </c>
      <c r="G14" s="42">
        <f t="shared" si="2"/>
        <v>4</v>
      </c>
      <c r="H14" s="43">
        <f t="shared" si="3"/>
        <v>5</v>
      </c>
      <c r="I14" s="43">
        <v>3</v>
      </c>
      <c r="J14" s="44">
        <f t="shared" si="4"/>
        <v>2</v>
      </c>
    </row>
    <row r="15" spans="1:26" s="6" customFormat="1" hidden="1">
      <c r="A15" s="31" t="s">
        <v>43</v>
      </c>
      <c r="B15" s="32" t="s">
        <v>9</v>
      </c>
      <c r="C15" s="33">
        <v>39269</v>
      </c>
      <c r="D15" s="34">
        <f t="shared" si="0"/>
        <v>2.989041095890411</v>
      </c>
      <c r="E15" s="35">
        <f t="shared" si="1"/>
        <v>0</v>
      </c>
      <c r="F15" s="35">
        <v>0</v>
      </c>
      <c r="G15" s="35">
        <f t="shared" si="2"/>
        <v>0</v>
      </c>
      <c r="H15" s="36">
        <f t="shared" si="3"/>
        <v>0</v>
      </c>
      <c r="I15" s="36">
        <v>0</v>
      </c>
      <c r="J15" s="37">
        <f t="shared" si="4"/>
        <v>0</v>
      </c>
    </row>
    <row r="16" spans="1:26" s="6" customFormat="1" hidden="1">
      <c r="A16" s="38" t="s">
        <v>16</v>
      </c>
      <c r="B16" s="39" t="s">
        <v>7</v>
      </c>
      <c r="C16" s="40">
        <v>39821</v>
      </c>
      <c r="D16" s="41">
        <f t="shared" si="0"/>
        <v>1.4767123287671233</v>
      </c>
      <c r="E16" s="42">
        <f t="shared" si="1"/>
        <v>5</v>
      </c>
      <c r="F16" s="42">
        <v>3</v>
      </c>
      <c r="G16" s="42">
        <f t="shared" si="2"/>
        <v>2</v>
      </c>
      <c r="H16" s="43">
        <f t="shared" si="3"/>
        <v>5</v>
      </c>
      <c r="I16" s="43">
        <v>5</v>
      </c>
      <c r="J16" s="44">
        <f t="shared" si="4"/>
        <v>0</v>
      </c>
    </row>
    <row r="17" spans="1:10" s="6" customFormat="1">
      <c r="A17" s="31" t="s">
        <v>29</v>
      </c>
      <c r="B17" s="32" t="s">
        <v>8</v>
      </c>
      <c r="C17" s="33">
        <v>38841</v>
      </c>
      <c r="D17" s="34">
        <f t="shared" si="0"/>
        <v>4.161643835616438</v>
      </c>
      <c r="E17" s="35">
        <f t="shared" si="1"/>
        <v>0</v>
      </c>
      <c r="F17" s="35">
        <v>0</v>
      </c>
      <c r="G17" s="35">
        <f t="shared" si="2"/>
        <v>0</v>
      </c>
      <c r="H17" s="36">
        <f t="shared" si="3"/>
        <v>3</v>
      </c>
      <c r="I17" s="36">
        <v>0</v>
      </c>
      <c r="J17" s="37">
        <f t="shared" si="4"/>
        <v>3</v>
      </c>
    </row>
    <row r="18" spans="1:10" s="6" customFormat="1" hidden="1">
      <c r="A18" s="38" t="s">
        <v>48</v>
      </c>
      <c r="B18" s="39" t="s">
        <v>7</v>
      </c>
      <c r="C18" s="40">
        <v>39703</v>
      </c>
      <c r="D18" s="41">
        <f t="shared" si="0"/>
        <v>1.8</v>
      </c>
      <c r="E18" s="42">
        <f t="shared" si="1"/>
        <v>5</v>
      </c>
      <c r="F18" s="42">
        <v>3</v>
      </c>
      <c r="G18" s="42">
        <f t="shared" si="2"/>
        <v>2</v>
      </c>
      <c r="H18" s="43">
        <f t="shared" si="3"/>
        <v>5</v>
      </c>
      <c r="I18" s="43">
        <v>2</v>
      </c>
      <c r="J18" s="44">
        <f t="shared" si="4"/>
        <v>3</v>
      </c>
    </row>
    <row r="19" spans="1:10" s="6" customFormat="1">
      <c r="A19" s="31" t="s">
        <v>47</v>
      </c>
      <c r="B19" s="32" t="s">
        <v>7</v>
      </c>
      <c r="C19" s="33">
        <v>39989</v>
      </c>
      <c r="D19" s="34">
        <f t="shared" si="0"/>
        <v>1.0164383561643835</v>
      </c>
      <c r="E19" s="35">
        <f t="shared" si="1"/>
        <v>5</v>
      </c>
      <c r="F19" s="35">
        <v>3</v>
      </c>
      <c r="G19" s="35">
        <f t="shared" si="2"/>
        <v>2</v>
      </c>
      <c r="H19" s="36">
        <f t="shared" si="3"/>
        <v>5</v>
      </c>
      <c r="I19" s="36">
        <v>0</v>
      </c>
      <c r="J19" s="37">
        <f t="shared" si="4"/>
        <v>5</v>
      </c>
    </row>
    <row r="20" spans="1:10" s="6" customFormat="1" hidden="1">
      <c r="A20" s="38" t="s">
        <v>62</v>
      </c>
      <c r="B20" s="39" t="s">
        <v>7</v>
      </c>
      <c r="C20" s="40">
        <v>40199</v>
      </c>
      <c r="D20" s="41">
        <f t="shared" si="0"/>
        <v>0.44109589041095892</v>
      </c>
      <c r="E20" s="42">
        <f t="shared" si="1"/>
        <v>0</v>
      </c>
      <c r="F20" s="42">
        <v>0</v>
      </c>
      <c r="G20" s="42">
        <f t="shared" si="2"/>
        <v>0</v>
      </c>
      <c r="H20" s="43">
        <f t="shared" si="3"/>
        <v>3</v>
      </c>
      <c r="I20" s="43">
        <v>2</v>
      </c>
      <c r="J20" s="44">
        <f t="shared" si="4"/>
        <v>1</v>
      </c>
    </row>
    <row r="21" spans="1:10" s="6" customFormat="1" hidden="1">
      <c r="A21" s="31" t="s">
        <v>55</v>
      </c>
      <c r="B21" s="32" t="s">
        <v>7</v>
      </c>
      <c r="C21" s="33">
        <v>40227</v>
      </c>
      <c r="D21" s="34">
        <f t="shared" si="0"/>
        <v>0.36438356164383562</v>
      </c>
      <c r="E21" s="35">
        <f t="shared" si="1"/>
        <v>0</v>
      </c>
      <c r="F21" s="35">
        <v>0</v>
      </c>
      <c r="G21" s="35">
        <f t="shared" si="2"/>
        <v>0</v>
      </c>
      <c r="H21" s="36">
        <f t="shared" si="3"/>
        <v>3</v>
      </c>
      <c r="I21" s="36">
        <v>0</v>
      </c>
      <c r="J21" s="37">
        <f t="shared" si="4"/>
        <v>3</v>
      </c>
    </row>
    <row r="22" spans="1:10" s="6" customFormat="1" hidden="1">
      <c r="A22" s="38" t="s">
        <v>30</v>
      </c>
      <c r="B22" s="39" t="s">
        <v>8</v>
      </c>
      <c r="C22" s="40">
        <v>40045</v>
      </c>
      <c r="D22" s="41">
        <f t="shared" si="0"/>
        <v>0.86301369863013699</v>
      </c>
      <c r="E22" s="42">
        <f t="shared" si="1"/>
        <v>0</v>
      </c>
      <c r="F22" s="42">
        <v>0</v>
      </c>
      <c r="G22" s="42">
        <f t="shared" si="2"/>
        <v>0</v>
      </c>
      <c r="H22" s="43">
        <f t="shared" si="3"/>
        <v>0</v>
      </c>
      <c r="I22" s="43">
        <v>0</v>
      </c>
      <c r="J22" s="44">
        <f t="shared" si="4"/>
        <v>0</v>
      </c>
    </row>
    <row r="23" spans="1:10" s="6" customFormat="1">
      <c r="A23" s="31" t="s">
        <v>64</v>
      </c>
      <c r="B23" s="32" t="s">
        <v>7</v>
      </c>
      <c r="C23" s="33">
        <v>38897</v>
      </c>
      <c r="D23" s="34">
        <f t="shared" si="0"/>
        <v>4.0082191780821921</v>
      </c>
      <c r="E23" s="35">
        <f t="shared" si="1"/>
        <v>15</v>
      </c>
      <c r="F23" s="35">
        <v>0</v>
      </c>
      <c r="G23" s="35">
        <f t="shared" si="2"/>
        <v>15</v>
      </c>
      <c r="H23" s="36">
        <f t="shared" si="3"/>
        <v>5</v>
      </c>
      <c r="I23" s="36">
        <v>0</v>
      </c>
      <c r="J23" s="37">
        <f t="shared" si="4"/>
        <v>5</v>
      </c>
    </row>
    <row r="24" spans="1:10" s="6" customFormat="1" hidden="1">
      <c r="A24" s="38" t="s">
        <v>28</v>
      </c>
      <c r="B24" s="39" t="s">
        <v>8</v>
      </c>
      <c r="C24" s="40">
        <v>39703</v>
      </c>
      <c r="D24" s="41">
        <f t="shared" si="0"/>
        <v>1.8</v>
      </c>
      <c r="E24" s="42">
        <f t="shared" si="1"/>
        <v>0</v>
      </c>
      <c r="F24" s="42">
        <v>0</v>
      </c>
      <c r="G24" s="42">
        <f t="shared" si="2"/>
        <v>0</v>
      </c>
      <c r="H24" s="43">
        <f t="shared" si="3"/>
        <v>3</v>
      </c>
      <c r="I24" s="43">
        <v>1</v>
      </c>
      <c r="J24" s="44">
        <f t="shared" si="4"/>
        <v>2</v>
      </c>
    </row>
    <row r="25" spans="1:10" s="6" customFormat="1" hidden="1">
      <c r="A25" s="31" t="s">
        <v>53</v>
      </c>
      <c r="B25" s="32" t="s">
        <v>7</v>
      </c>
      <c r="C25" s="33">
        <v>40241</v>
      </c>
      <c r="D25" s="34">
        <f t="shared" si="0"/>
        <v>0.32602739726027397</v>
      </c>
      <c r="E25" s="35">
        <f t="shared" si="1"/>
        <v>0</v>
      </c>
      <c r="F25" s="35">
        <v>0</v>
      </c>
      <c r="G25" s="35">
        <f t="shared" si="2"/>
        <v>0</v>
      </c>
      <c r="H25" s="36">
        <f t="shared" si="3"/>
        <v>3</v>
      </c>
      <c r="I25" s="36">
        <v>0</v>
      </c>
      <c r="J25" s="37">
        <f t="shared" si="4"/>
        <v>3</v>
      </c>
    </row>
    <row r="26" spans="1:10" s="6" customFormat="1" hidden="1">
      <c r="A26" s="38" t="s">
        <v>14</v>
      </c>
      <c r="B26" s="39" t="s">
        <v>7</v>
      </c>
      <c r="C26" s="40">
        <v>39717</v>
      </c>
      <c r="D26" s="41">
        <f t="shared" si="0"/>
        <v>1.7616438356164383</v>
      </c>
      <c r="E26" s="42">
        <f t="shared" si="1"/>
        <v>5</v>
      </c>
      <c r="F26" s="42">
        <v>3</v>
      </c>
      <c r="G26" s="42">
        <f t="shared" si="2"/>
        <v>2</v>
      </c>
      <c r="H26" s="43">
        <f t="shared" si="3"/>
        <v>5</v>
      </c>
      <c r="I26" s="43">
        <v>2</v>
      </c>
      <c r="J26" s="44">
        <f t="shared" si="4"/>
        <v>3</v>
      </c>
    </row>
    <row r="27" spans="1:10" s="6" customFormat="1" hidden="1">
      <c r="A27" s="31" t="s">
        <v>54</v>
      </c>
      <c r="B27" s="32" t="s">
        <v>7</v>
      </c>
      <c r="C27" s="33">
        <v>40185</v>
      </c>
      <c r="D27" s="34">
        <f t="shared" si="0"/>
        <v>0.47945205479452052</v>
      </c>
      <c r="E27" s="35">
        <f t="shared" si="1"/>
        <v>0</v>
      </c>
      <c r="F27" s="35">
        <v>0</v>
      </c>
      <c r="G27" s="35">
        <f t="shared" si="2"/>
        <v>0</v>
      </c>
      <c r="H27" s="36">
        <f t="shared" si="3"/>
        <v>3</v>
      </c>
      <c r="I27" s="36">
        <v>1</v>
      </c>
      <c r="J27" s="37">
        <f t="shared" si="4"/>
        <v>2</v>
      </c>
    </row>
    <row r="28" spans="1:10" s="6" customFormat="1">
      <c r="A28" s="38" t="s">
        <v>84</v>
      </c>
      <c r="B28" s="39" t="s">
        <v>7</v>
      </c>
      <c r="C28" s="40">
        <v>39443</v>
      </c>
      <c r="D28" s="41">
        <f t="shared" si="0"/>
        <v>2.5123287671232877</v>
      </c>
      <c r="E28" s="42">
        <f t="shared" si="1"/>
        <v>10</v>
      </c>
      <c r="F28" s="42">
        <v>2</v>
      </c>
      <c r="G28" s="42">
        <f t="shared" si="2"/>
        <v>8</v>
      </c>
      <c r="H28" s="43">
        <f t="shared" si="3"/>
        <v>5</v>
      </c>
      <c r="I28" s="43">
        <v>0</v>
      </c>
      <c r="J28" s="44">
        <f t="shared" si="4"/>
        <v>5</v>
      </c>
    </row>
    <row r="29" spans="1:10" s="6" customFormat="1" hidden="1">
      <c r="A29" s="31" t="s">
        <v>83</v>
      </c>
      <c r="B29" s="32" t="s">
        <v>7</v>
      </c>
      <c r="C29" s="33">
        <v>38841</v>
      </c>
      <c r="D29" s="34">
        <f t="shared" si="0"/>
        <v>4.161643835616438</v>
      </c>
      <c r="E29" s="35">
        <f t="shared" si="1"/>
        <v>15</v>
      </c>
      <c r="F29" s="35">
        <v>0</v>
      </c>
      <c r="G29" s="35">
        <f t="shared" si="2"/>
        <v>15</v>
      </c>
      <c r="H29" s="36">
        <f t="shared" si="3"/>
        <v>5</v>
      </c>
      <c r="I29" s="36">
        <v>3</v>
      </c>
      <c r="J29" s="37">
        <f t="shared" si="4"/>
        <v>2</v>
      </c>
    </row>
    <row r="30" spans="1:10" s="6" customFormat="1" hidden="1">
      <c r="A30" s="38" t="s">
        <v>3</v>
      </c>
      <c r="B30" s="39" t="s">
        <v>9</v>
      </c>
      <c r="C30" s="40">
        <v>38869</v>
      </c>
      <c r="D30" s="41">
        <f t="shared" si="0"/>
        <v>4.0849315068493155</v>
      </c>
      <c r="E30" s="42">
        <f t="shared" si="1"/>
        <v>0</v>
      </c>
      <c r="F30" s="42">
        <v>0</v>
      </c>
      <c r="G30" s="42">
        <f t="shared" si="2"/>
        <v>0</v>
      </c>
      <c r="H30" s="43">
        <f t="shared" si="3"/>
        <v>0</v>
      </c>
      <c r="I30" s="43">
        <v>0</v>
      </c>
      <c r="J30" s="44">
        <f t="shared" si="4"/>
        <v>0</v>
      </c>
    </row>
    <row r="31" spans="1:10" s="6" customFormat="1">
      <c r="A31" s="31" t="s">
        <v>25</v>
      </c>
      <c r="B31" s="32" t="s">
        <v>7</v>
      </c>
      <c r="C31" s="33">
        <v>39653</v>
      </c>
      <c r="D31" s="34">
        <f t="shared" si="0"/>
        <v>1.9369863013698629</v>
      </c>
      <c r="E31" s="35">
        <f t="shared" si="1"/>
        <v>5</v>
      </c>
      <c r="F31" s="35">
        <v>1</v>
      </c>
      <c r="G31" s="35">
        <f t="shared" si="2"/>
        <v>4</v>
      </c>
      <c r="H31" s="36">
        <f t="shared" si="3"/>
        <v>5</v>
      </c>
      <c r="I31" s="36">
        <v>0</v>
      </c>
      <c r="J31" s="37">
        <f t="shared" si="4"/>
        <v>5</v>
      </c>
    </row>
    <row r="32" spans="1:10" s="6" customFormat="1" hidden="1">
      <c r="A32" s="38" t="s">
        <v>61</v>
      </c>
      <c r="B32" s="39" t="s">
        <v>7</v>
      </c>
      <c r="C32" s="40">
        <v>40151</v>
      </c>
      <c r="D32" s="41">
        <f t="shared" si="0"/>
        <v>0.57260273972602738</v>
      </c>
      <c r="E32" s="42">
        <f t="shared" si="1"/>
        <v>0</v>
      </c>
      <c r="F32" s="42">
        <v>0</v>
      </c>
      <c r="G32" s="42">
        <f t="shared" si="2"/>
        <v>0</v>
      </c>
      <c r="H32" s="43">
        <f t="shared" si="3"/>
        <v>3</v>
      </c>
      <c r="I32" s="43">
        <v>1</v>
      </c>
      <c r="J32" s="44">
        <f t="shared" si="4"/>
        <v>2</v>
      </c>
    </row>
    <row r="33" spans="1:10" s="6" customFormat="1">
      <c r="A33" s="31" t="s">
        <v>35</v>
      </c>
      <c r="B33" s="32" t="s">
        <v>8</v>
      </c>
      <c r="C33" s="33">
        <v>39681</v>
      </c>
      <c r="D33" s="34">
        <f t="shared" si="0"/>
        <v>1.8602739726027397</v>
      </c>
      <c r="E33" s="35">
        <f t="shared" si="1"/>
        <v>0</v>
      </c>
      <c r="F33" s="35">
        <v>0</v>
      </c>
      <c r="G33" s="35">
        <f t="shared" si="2"/>
        <v>0</v>
      </c>
      <c r="H33" s="36">
        <f t="shared" si="3"/>
        <v>3</v>
      </c>
      <c r="I33" s="36">
        <v>0</v>
      </c>
      <c r="J33" s="37">
        <f t="shared" si="4"/>
        <v>3</v>
      </c>
    </row>
    <row r="34" spans="1:10" s="6" customFormat="1" hidden="1">
      <c r="A34" s="38" t="s">
        <v>85</v>
      </c>
      <c r="B34" s="39" t="s">
        <v>7</v>
      </c>
      <c r="C34" s="40">
        <v>38813</v>
      </c>
      <c r="D34" s="41">
        <f t="shared" si="0"/>
        <v>4.2383561643835614</v>
      </c>
      <c r="E34" s="42">
        <f t="shared" si="1"/>
        <v>15</v>
      </c>
      <c r="F34" s="42">
        <v>0</v>
      </c>
      <c r="G34" s="42">
        <f t="shared" si="2"/>
        <v>15</v>
      </c>
      <c r="H34" s="43">
        <f t="shared" si="3"/>
        <v>5</v>
      </c>
      <c r="I34" s="43">
        <v>3</v>
      </c>
      <c r="J34" s="44">
        <f t="shared" si="4"/>
        <v>2</v>
      </c>
    </row>
    <row r="35" spans="1:10" s="6" customFormat="1" hidden="1">
      <c r="A35" s="31" t="s">
        <v>36</v>
      </c>
      <c r="B35" s="32" t="s">
        <v>8</v>
      </c>
      <c r="C35" s="33">
        <v>39443</v>
      </c>
      <c r="D35" s="34">
        <f t="shared" si="0"/>
        <v>2.5123287671232877</v>
      </c>
      <c r="E35" s="35">
        <f t="shared" si="1"/>
        <v>0</v>
      </c>
      <c r="F35" s="35">
        <v>0</v>
      </c>
      <c r="G35" s="35">
        <f t="shared" si="2"/>
        <v>0</v>
      </c>
      <c r="H35" s="36">
        <f t="shared" si="3"/>
        <v>3</v>
      </c>
      <c r="I35" s="36">
        <v>3</v>
      </c>
      <c r="J35" s="37">
        <f t="shared" si="4"/>
        <v>0</v>
      </c>
    </row>
    <row r="36" spans="1:10" s="6" customFormat="1" hidden="1">
      <c r="A36" s="38" t="s">
        <v>70</v>
      </c>
      <c r="B36" s="39" t="s">
        <v>7</v>
      </c>
      <c r="C36" s="40">
        <v>39947</v>
      </c>
      <c r="D36" s="41">
        <f t="shared" si="0"/>
        <v>1.1315068493150684</v>
      </c>
      <c r="E36" s="42">
        <f t="shared" si="1"/>
        <v>5</v>
      </c>
      <c r="F36" s="42">
        <v>1</v>
      </c>
      <c r="G36" s="42">
        <f t="shared" si="2"/>
        <v>4</v>
      </c>
      <c r="H36" s="43">
        <f t="shared" si="3"/>
        <v>5</v>
      </c>
      <c r="I36" s="43">
        <v>4</v>
      </c>
      <c r="J36" s="44">
        <f t="shared" si="4"/>
        <v>1</v>
      </c>
    </row>
    <row r="37" spans="1:10" s="6" customFormat="1">
      <c r="A37" s="31" t="s">
        <v>86</v>
      </c>
      <c r="B37" s="32" t="s">
        <v>7</v>
      </c>
      <c r="C37" s="33">
        <v>39765</v>
      </c>
      <c r="D37" s="34">
        <f t="shared" si="0"/>
        <v>1.6301369863013699</v>
      </c>
      <c r="E37" s="35">
        <f t="shared" si="1"/>
        <v>5</v>
      </c>
      <c r="F37" s="35">
        <v>2</v>
      </c>
      <c r="G37" s="35">
        <f t="shared" si="2"/>
        <v>3</v>
      </c>
      <c r="H37" s="36">
        <f t="shared" si="3"/>
        <v>5</v>
      </c>
      <c r="I37" s="36">
        <v>0</v>
      </c>
      <c r="J37" s="37">
        <f t="shared" si="4"/>
        <v>5</v>
      </c>
    </row>
    <row r="38" spans="1:10" s="6" customFormat="1" hidden="1">
      <c r="A38" s="38" t="s">
        <v>69</v>
      </c>
      <c r="B38" s="39" t="s">
        <v>7</v>
      </c>
      <c r="C38" s="40">
        <v>40017</v>
      </c>
      <c r="D38" s="41">
        <f t="shared" si="0"/>
        <v>0.9397260273972603</v>
      </c>
      <c r="E38" s="42">
        <f t="shared" si="1"/>
        <v>0</v>
      </c>
      <c r="F38" s="42">
        <v>0</v>
      </c>
      <c r="G38" s="42">
        <f t="shared" si="2"/>
        <v>0</v>
      </c>
      <c r="H38" s="43">
        <f t="shared" si="3"/>
        <v>3</v>
      </c>
      <c r="I38" s="43">
        <v>2</v>
      </c>
      <c r="J38" s="44">
        <f t="shared" si="4"/>
        <v>1</v>
      </c>
    </row>
    <row r="39" spans="1:10" s="6" customFormat="1" hidden="1">
      <c r="A39" s="31" t="s">
        <v>13</v>
      </c>
      <c r="B39" s="32" t="s">
        <v>7</v>
      </c>
      <c r="C39" s="33">
        <v>40061</v>
      </c>
      <c r="D39" s="34">
        <f t="shared" si="0"/>
        <v>0.81917808219178079</v>
      </c>
      <c r="E39" s="35">
        <f t="shared" si="1"/>
        <v>0</v>
      </c>
      <c r="F39" s="35">
        <v>0</v>
      </c>
      <c r="G39" s="35">
        <f t="shared" si="2"/>
        <v>0</v>
      </c>
      <c r="H39" s="36">
        <f t="shared" si="3"/>
        <v>3</v>
      </c>
      <c r="I39" s="36">
        <v>3</v>
      </c>
      <c r="J39" s="37">
        <f t="shared" si="4"/>
        <v>0</v>
      </c>
    </row>
    <row r="40" spans="1:10" s="6" customFormat="1" hidden="1">
      <c r="A40" s="38" t="s">
        <v>4</v>
      </c>
      <c r="B40" s="39" t="s">
        <v>7</v>
      </c>
      <c r="C40" s="40">
        <v>39311</v>
      </c>
      <c r="D40" s="41">
        <f t="shared" si="0"/>
        <v>2.8739726027397259</v>
      </c>
      <c r="E40" s="42">
        <f t="shared" si="1"/>
        <v>10</v>
      </c>
      <c r="F40" s="42">
        <v>7</v>
      </c>
      <c r="G40" s="42">
        <f t="shared" si="2"/>
        <v>3</v>
      </c>
      <c r="H40" s="43">
        <f t="shared" si="3"/>
        <v>5</v>
      </c>
      <c r="I40" s="43">
        <v>2</v>
      </c>
      <c r="J40" s="44">
        <f t="shared" si="4"/>
        <v>3</v>
      </c>
    </row>
    <row r="41" spans="1:10" s="6" customFormat="1" hidden="1">
      <c r="A41" s="31" t="s">
        <v>87</v>
      </c>
      <c r="B41" s="32" t="s">
        <v>7</v>
      </c>
      <c r="C41" s="33">
        <v>38941</v>
      </c>
      <c r="D41" s="34">
        <f t="shared" si="0"/>
        <v>3.8876712328767122</v>
      </c>
      <c r="E41" s="35">
        <f t="shared" si="1"/>
        <v>10</v>
      </c>
      <c r="F41" s="35">
        <v>2</v>
      </c>
      <c r="G41" s="35">
        <f t="shared" si="2"/>
        <v>8</v>
      </c>
      <c r="H41" s="36">
        <f t="shared" si="3"/>
        <v>5</v>
      </c>
      <c r="I41" s="36">
        <v>4</v>
      </c>
      <c r="J41" s="37">
        <f t="shared" si="4"/>
        <v>1</v>
      </c>
    </row>
    <row r="42" spans="1:10" s="6" customFormat="1" hidden="1">
      <c r="A42" s="38" t="s">
        <v>88</v>
      </c>
      <c r="B42" s="39" t="s">
        <v>8</v>
      </c>
      <c r="C42" s="40">
        <v>38936</v>
      </c>
      <c r="D42" s="41">
        <f t="shared" si="0"/>
        <v>3.9013698630136986</v>
      </c>
      <c r="E42" s="42">
        <f t="shared" si="1"/>
        <v>0</v>
      </c>
      <c r="F42" s="42">
        <v>0</v>
      </c>
      <c r="G42" s="42">
        <f t="shared" si="2"/>
        <v>0</v>
      </c>
      <c r="H42" s="43">
        <f t="shared" si="3"/>
        <v>3</v>
      </c>
      <c r="I42" s="43">
        <v>1</v>
      </c>
      <c r="J42" s="44">
        <f t="shared" si="4"/>
        <v>2</v>
      </c>
    </row>
    <row r="43" spans="1:10" s="6" customFormat="1">
      <c r="A43" s="31" t="s">
        <v>71</v>
      </c>
      <c r="B43" s="32" t="s">
        <v>7</v>
      </c>
      <c r="C43" s="33">
        <v>39339</v>
      </c>
      <c r="D43" s="34">
        <f t="shared" si="0"/>
        <v>2.7972602739726029</v>
      </c>
      <c r="E43" s="35">
        <f t="shared" si="1"/>
        <v>10</v>
      </c>
      <c r="F43" s="35">
        <v>4</v>
      </c>
      <c r="G43" s="35">
        <f t="shared" si="2"/>
        <v>6</v>
      </c>
      <c r="H43" s="36">
        <f t="shared" si="3"/>
        <v>5</v>
      </c>
      <c r="I43" s="36">
        <v>0</v>
      </c>
      <c r="J43" s="37">
        <f t="shared" si="4"/>
        <v>5</v>
      </c>
    </row>
    <row r="44" spans="1:10" s="6" customFormat="1" hidden="1">
      <c r="A44" s="38" t="s">
        <v>50</v>
      </c>
      <c r="B44" s="39" t="s">
        <v>7</v>
      </c>
      <c r="C44" s="40">
        <v>38813</v>
      </c>
      <c r="D44" s="41">
        <f t="shared" si="0"/>
        <v>4.2383561643835614</v>
      </c>
      <c r="E44" s="42">
        <f t="shared" si="1"/>
        <v>15</v>
      </c>
      <c r="F44" s="42">
        <v>6</v>
      </c>
      <c r="G44" s="42">
        <f t="shared" si="2"/>
        <v>9</v>
      </c>
      <c r="H44" s="43">
        <f t="shared" si="3"/>
        <v>5</v>
      </c>
      <c r="I44" s="43">
        <v>3</v>
      </c>
      <c r="J44" s="44">
        <f t="shared" si="4"/>
        <v>2</v>
      </c>
    </row>
    <row r="45" spans="1:10" s="6" customFormat="1" hidden="1">
      <c r="A45" s="31" t="s">
        <v>17</v>
      </c>
      <c r="B45" s="32" t="s">
        <v>7</v>
      </c>
      <c r="C45" s="33">
        <v>40025</v>
      </c>
      <c r="D45" s="34">
        <f t="shared" si="0"/>
        <v>0.9178082191780822</v>
      </c>
      <c r="E45" s="35">
        <f t="shared" si="1"/>
        <v>0</v>
      </c>
      <c r="F45" s="35">
        <v>0</v>
      </c>
      <c r="G45" s="35">
        <f t="shared" si="2"/>
        <v>0</v>
      </c>
      <c r="H45" s="36">
        <f t="shared" si="3"/>
        <v>3</v>
      </c>
      <c r="I45" s="36">
        <v>2</v>
      </c>
      <c r="J45" s="37">
        <f t="shared" si="4"/>
        <v>1</v>
      </c>
    </row>
    <row r="46" spans="1:10" s="6" customFormat="1" hidden="1">
      <c r="A46" s="38" t="s">
        <v>72</v>
      </c>
      <c r="B46" s="39" t="s">
        <v>7</v>
      </c>
      <c r="C46" s="40">
        <v>38947</v>
      </c>
      <c r="D46" s="41">
        <f t="shared" si="0"/>
        <v>3.871232876712329</v>
      </c>
      <c r="E46" s="42">
        <f t="shared" si="1"/>
        <v>10</v>
      </c>
      <c r="F46" s="42">
        <v>5</v>
      </c>
      <c r="G46" s="42">
        <f t="shared" si="2"/>
        <v>5</v>
      </c>
      <c r="H46" s="43">
        <f t="shared" si="3"/>
        <v>5</v>
      </c>
      <c r="I46" s="43">
        <v>3</v>
      </c>
      <c r="J46" s="44">
        <f t="shared" si="4"/>
        <v>2</v>
      </c>
    </row>
    <row r="47" spans="1:10" s="6" customFormat="1" hidden="1">
      <c r="A47" s="31" t="s">
        <v>5</v>
      </c>
      <c r="B47" s="32" t="s">
        <v>7</v>
      </c>
      <c r="C47" s="33">
        <v>40041</v>
      </c>
      <c r="D47" s="34">
        <f t="shared" si="0"/>
        <v>0.87397260273972599</v>
      </c>
      <c r="E47" s="35">
        <f t="shared" si="1"/>
        <v>0</v>
      </c>
      <c r="F47" s="35">
        <v>0</v>
      </c>
      <c r="G47" s="35">
        <f t="shared" si="2"/>
        <v>0</v>
      </c>
      <c r="H47" s="36">
        <f t="shared" si="3"/>
        <v>3</v>
      </c>
      <c r="I47" s="36">
        <v>1</v>
      </c>
      <c r="J47" s="37">
        <f t="shared" si="4"/>
        <v>2</v>
      </c>
    </row>
    <row r="48" spans="1:10" s="6" customFormat="1" hidden="1">
      <c r="A48" s="38" t="s">
        <v>63</v>
      </c>
      <c r="B48" s="39" t="s">
        <v>7</v>
      </c>
      <c r="C48" s="40">
        <v>40319</v>
      </c>
      <c r="D48" s="41">
        <f t="shared" si="0"/>
        <v>0.11232876712328767</v>
      </c>
      <c r="E48" s="42">
        <f t="shared" si="1"/>
        <v>0</v>
      </c>
      <c r="F48" s="42">
        <v>0</v>
      </c>
      <c r="G48" s="42">
        <f t="shared" si="2"/>
        <v>0</v>
      </c>
      <c r="H48" s="43">
        <f t="shared" si="3"/>
        <v>3</v>
      </c>
      <c r="I48" s="43">
        <v>2</v>
      </c>
      <c r="J48" s="44">
        <f t="shared" si="4"/>
        <v>1</v>
      </c>
    </row>
    <row r="49" spans="1:10" s="6" customFormat="1" hidden="1">
      <c r="A49" s="31" t="s">
        <v>56</v>
      </c>
      <c r="B49" s="32" t="s">
        <v>7</v>
      </c>
      <c r="C49" s="33">
        <v>39289</v>
      </c>
      <c r="D49" s="34">
        <f t="shared" si="0"/>
        <v>2.9342465753424656</v>
      </c>
      <c r="E49" s="35">
        <f t="shared" si="1"/>
        <v>10</v>
      </c>
      <c r="F49" s="35">
        <v>1</v>
      </c>
      <c r="G49" s="35">
        <f t="shared" si="2"/>
        <v>9</v>
      </c>
      <c r="H49" s="36">
        <f t="shared" si="3"/>
        <v>5</v>
      </c>
      <c r="I49" s="36">
        <v>1</v>
      </c>
      <c r="J49" s="37">
        <f t="shared" si="4"/>
        <v>4</v>
      </c>
    </row>
    <row r="50" spans="1:10" s="6" customFormat="1" hidden="1">
      <c r="A50" s="38" t="s">
        <v>91</v>
      </c>
      <c r="B50" s="39" t="s">
        <v>8</v>
      </c>
      <c r="C50" s="40">
        <v>38813</v>
      </c>
      <c r="D50" s="41">
        <f t="shared" si="0"/>
        <v>4.2383561643835614</v>
      </c>
      <c r="E50" s="42">
        <f t="shared" si="1"/>
        <v>0</v>
      </c>
      <c r="F50" s="42">
        <v>0</v>
      </c>
      <c r="G50" s="42">
        <f t="shared" si="2"/>
        <v>0</v>
      </c>
      <c r="H50" s="43">
        <f t="shared" si="3"/>
        <v>3</v>
      </c>
      <c r="I50" s="43">
        <v>1</v>
      </c>
      <c r="J50" s="44">
        <f t="shared" si="4"/>
        <v>2</v>
      </c>
    </row>
    <row r="51" spans="1:10" s="6" customFormat="1" hidden="1">
      <c r="A51" s="31" t="s">
        <v>90</v>
      </c>
      <c r="B51" s="32" t="s">
        <v>8</v>
      </c>
      <c r="C51" s="33">
        <v>39541</v>
      </c>
      <c r="D51" s="34">
        <f t="shared" si="0"/>
        <v>2.2438356164383562</v>
      </c>
      <c r="E51" s="35">
        <f t="shared" si="1"/>
        <v>0</v>
      </c>
      <c r="F51" s="35">
        <v>0</v>
      </c>
      <c r="G51" s="35">
        <f t="shared" si="2"/>
        <v>0</v>
      </c>
      <c r="H51" s="36">
        <f t="shared" si="3"/>
        <v>3</v>
      </c>
      <c r="I51" s="36">
        <v>2</v>
      </c>
      <c r="J51" s="37">
        <f t="shared" si="4"/>
        <v>1</v>
      </c>
    </row>
    <row r="52" spans="1:10" s="6" customFormat="1" hidden="1">
      <c r="A52" s="38" t="s">
        <v>93</v>
      </c>
      <c r="B52" s="39" t="s">
        <v>8</v>
      </c>
      <c r="C52" s="40">
        <v>40283</v>
      </c>
      <c r="D52" s="41">
        <f t="shared" si="0"/>
        <v>0.21095890410958903</v>
      </c>
      <c r="E52" s="42">
        <f t="shared" si="1"/>
        <v>0</v>
      </c>
      <c r="F52" s="42">
        <v>0</v>
      </c>
      <c r="G52" s="42">
        <f t="shared" si="2"/>
        <v>0</v>
      </c>
      <c r="H52" s="43">
        <f t="shared" si="3"/>
        <v>0</v>
      </c>
      <c r="I52" s="43">
        <v>0</v>
      </c>
      <c r="J52" s="44">
        <f t="shared" si="4"/>
        <v>0</v>
      </c>
    </row>
    <row r="53" spans="1:10" s="6" customFormat="1">
      <c r="A53" s="31" t="s">
        <v>92</v>
      </c>
      <c r="B53" s="32" t="s">
        <v>8</v>
      </c>
      <c r="C53" s="33">
        <v>39345</v>
      </c>
      <c r="D53" s="34">
        <f t="shared" si="0"/>
        <v>2.7808219178082192</v>
      </c>
      <c r="E53" s="35">
        <f t="shared" si="1"/>
        <v>0</v>
      </c>
      <c r="F53" s="35">
        <v>0</v>
      </c>
      <c r="G53" s="35">
        <f t="shared" si="2"/>
        <v>0</v>
      </c>
      <c r="H53" s="36">
        <f t="shared" si="3"/>
        <v>3</v>
      </c>
      <c r="I53" s="36">
        <v>0</v>
      </c>
      <c r="J53" s="37">
        <f t="shared" si="4"/>
        <v>3</v>
      </c>
    </row>
    <row r="54" spans="1:10" s="6" customFormat="1" hidden="1">
      <c r="A54" s="38" t="s">
        <v>19</v>
      </c>
      <c r="B54" s="39" t="s">
        <v>7</v>
      </c>
      <c r="C54" s="40">
        <v>39793</v>
      </c>
      <c r="D54" s="41">
        <f t="shared" si="0"/>
        <v>1.5534246575342465</v>
      </c>
      <c r="E54" s="42">
        <f t="shared" si="1"/>
        <v>5</v>
      </c>
      <c r="F54" s="42">
        <v>4</v>
      </c>
      <c r="G54" s="42">
        <f t="shared" si="2"/>
        <v>1</v>
      </c>
      <c r="H54" s="43">
        <f t="shared" si="3"/>
        <v>5</v>
      </c>
      <c r="I54" s="43">
        <v>1</v>
      </c>
      <c r="J54" s="44">
        <f t="shared" si="4"/>
        <v>4</v>
      </c>
    </row>
    <row r="55" spans="1:10" s="6" customFormat="1" hidden="1">
      <c r="A55" s="31" t="s">
        <v>76</v>
      </c>
      <c r="B55" s="32" t="s">
        <v>7</v>
      </c>
      <c r="C55" s="33">
        <v>39821</v>
      </c>
      <c r="D55" s="34">
        <f t="shared" si="0"/>
        <v>1.4767123287671233</v>
      </c>
      <c r="E55" s="35">
        <f t="shared" si="1"/>
        <v>5</v>
      </c>
      <c r="F55" s="35">
        <v>2</v>
      </c>
      <c r="G55" s="35">
        <f t="shared" si="2"/>
        <v>3</v>
      </c>
      <c r="H55" s="36">
        <f t="shared" si="3"/>
        <v>5</v>
      </c>
      <c r="I55" s="36">
        <v>1</v>
      </c>
      <c r="J55" s="37">
        <f t="shared" si="4"/>
        <v>4</v>
      </c>
    </row>
    <row r="56" spans="1:10" s="6" customFormat="1">
      <c r="A56" s="38" t="s">
        <v>77</v>
      </c>
      <c r="B56" s="39" t="s">
        <v>7</v>
      </c>
      <c r="C56" s="40">
        <v>39415</v>
      </c>
      <c r="D56" s="41">
        <f t="shared" si="0"/>
        <v>2.5890410958904111</v>
      </c>
      <c r="E56" s="42">
        <f t="shared" si="1"/>
        <v>10</v>
      </c>
      <c r="F56" s="42">
        <v>0</v>
      </c>
      <c r="G56" s="42">
        <f t="shared" si="2"/>
        <v>10</v>
      </c>
      <c r="H56" s="43">
        <f t="shared" si="3"/>
        <v>5</v>
      </c>
      <c r="I56" s="43">
        <v>0</v>
      </c>
      <c r="J56" s="44">
        <f t="shared" si="4"/>
        <v>5</v>
      </c>
    </row>
    <row r="57" spans="1:10" s="6" customFormat="1" hidden="1">
      <c r="A57" s="31" t="s">
        <v>74</v>
      </c>
      <c r="B57" s="32" t="s">
        <v>7</v>
      </c>
      <c r="C57" s="33">
        <v>39205</v>
      </c>
      <c r="D57" s="34">
        <f t="shared" si="0"/>
        <v>3.1643835616438358</v>
      </c>
      <c r="E57" s="35">
        <f t="shared" si="1"/>
        <v>10</v>
      </c>
      <c r="F57" s="35">
        <v>4</v>
      </c>
      <c r="G57" s="35">
        <f t="shared" si="2"/>
        <v>6</v>
      </c>
      <c r="H57" s="36">
        <f t="shared" si="3"/>
        <v>5</v>
      </c>
      <c r="I57" s="36">
        <v>2</v>
      </c>
      <c r="J57" s="37">
        <f t="shared" si="4"/>
        <v>3</v>
      </c>
    </row>
    <row r="58" spans="1:10" s="6" customFormat="1" hidden="1">
      <c r="A58" s="38" t="s">
        <v>94</v>
      </c>
      <c r="B58" s="39" t="s">
        <v>8</v>
      </c>
      <c r="C58" s="40">
        <v>40045</v>
      </c>
      <c r="D58" s="41">
        <f t="shared" si="0"/>
        <v>0.86301369863013699</v>
      </c>
      <c r="E58" s="42">
        <f t="shared" si="1"/>
        <v>0</v>
      </c>
      <c r="F58" s="42">
        <v>0</v>
      </c>
      <c r="G58" s="42">
        <f t="shared" si="2"/>
        <v>0</v>
      </c>
      <c r="H58" s="43">
        <f t="shared" si="3"/>
        <v>0</v>
      </c>
      <c r="I58" s="43">
        <v>0</v>
      </c>
      <c r="J58" s="44">
        <f t="shared" si="4"/>
        <v>0</v>
      </c>
    </row>
    <row r="59" spans="1:10" s="6" customFormat="1" hidden="1">
      <c r="A59" s="31" t="s">
        <v>42</v>
      </c>
      <c r="B59" s="32" t="s">
        <v>8</v>
      </c>
      <c r="C59" s="33">
        <v>38911</v>
      </c>
      <c r="D59" s="34">
        <f t="shared" si="0"/>
        <v>3.9698630136986299</v>
      </c>
      <c r="E59" s="35">
        <f t="shared" si="1"/>
        <v>0</v>
      </c>
      <c r="F59" s="35">
        <v>0</v>
      </c>
      <c r="G59" s="35">
        <f t="shared" si="2"/>
        <v>0</v>
      </c>
      <c r="H59" s="36">
        <f t="shared" si="3"/>
        <v>3</v>
      </c>
      <c r="I59" s="36">
        <v>3</v>
      </c>
      <c r="J59" s="37">
        <f t="shared" si="4"/>
        <v>0</v>
      </c>
    </row>
    <row r="60" spans="1:10" s="6" customFormat="1" hidden="1">
      <c r="A60" s="38" t="s">
        <v>21</v>
      </c>
      <c r="B60" s="39" t="s">
        <v>7</v>
      </c>
      <c r="C60" s="40">
        <v>39703</v>
      </c>
      <c r="D60" s="41">
        <f t="shared" si="0"/>
        <v>1.8</v>
      </c>
      <c r="E60" s="42">
        <f t="shared" si="1"/>
        <v>5</v>
      </c>
      <c r="F60" s="42">
        <v>3</v>
      </c>
      <c r="G60" s="42">
        <f t="shared" si="2"/>
        <v>2</v>
      </c>
      <c r="H60" s="43">
        <f t="shared" si="3"/>
        <v>5</v>
      </c>
      <c r="I60" s="43">
        <v>3</v>
      </c>
      <c r="J60" s="44">
        <f t="shared" si="4"/>
        <v>2</v>
      </c>
    </row>
    <row r="61" spans="1:10" s="6" customFormat="1" hidden="1">
      <c r="A61" s="31" t="s">
        <v>78</v>
      </c>
      <c r="B61" s="32" t="s">
        <v>7</v>
      </c>
      <c r="C61" s="33">
        <v>39703</v>
      </c>
      <c r="D61" s="34">
        <f t="shared" si="0"/>
        <v>1.8</v>
      </c>
      <c r="E61" s="35">
        <f t="shared" si="1"/>
        <v>5</v>
      </c>
      <c r="F61" s="35">
        <v>4</v>
      </c>
      <c r="G61" s="35">
        <f t="shared" si="2"/>
        <v>1</v>
      </c>
      <c r="H61" s="36">
        <f t="shared" si="3"/>
        <v>5</v>
      </c>
      <c r="I61" s="36">
        <v>3</v>
      </c>
      <c r="J61" s="37">
        <f t="shared" si="4"/>
        <v>2</v>
      </c>
    </row>
    <row r="62" spans="1:10" s="6" customFormat="1" hidden="1">
      <c r="A62" s="38" t="s">
        <v>79</v>
      </c>
      <c r="B62" s="39" t="s">
        <v>7</v>
      </c>
      <c r="C62" s="40">
        <v>39415</v>
      </c>
      <c r="D62" s="41">
        <f t="shared" si="0"/>
        <v>2.5890410958904111</v>
      </c>
      <c r="E62" s="42">
        <f t="shared" si="1"/>
        <v>10</v>
      </c>
      <c r="F62" s="42">
        <v>3</v>
      </c>
      <c r="G62" s="42">
        <f t="shared" si="2"/>
        <v>7</v>
      </c>
      <c r="H62" s="43">
        <f t="shared" si="3"/>
        <v>5</v>
      </c>
      <c r="I62" s="43">
        <v>2</v>
      </c>
      <c r="J62" s="44">
        <f t="shared" si="4"/>
        <v>3</v>
      </c>
    </row>
    <row r="63" spans="1:10" s="6" customFormat="1" hidden="1">
      <c r="A63" s="31" t="s">
        <v>80</v>
      </c>
      <c r="B63" s="32" t="s">
        <v>7</v>
      </c>
      <c r="C63" s="33">
        <v>40151</v>
      </c>
      <c r="D63" s="34">
        <f t="shared" si="0"/>
        <v>0.57260273972602738</v>
      </c>
      <c r="E63" s="35">
        <f t="shared" si="1"/>
        <v>0</v>
      </c>
      <c r="F63" s="35">
        <v>0</v>
      </c>
      <c r="G63" s="35">
        <f t="shared" si="2"/>
        <v>0</v>
      </c>
      <c r="H63" s="36">
        <f t="shared" si="3"/>
        <v>3</v>
      </c>
      <c r="I63" s="36">
        <v>3</v>
      </c>
      <c r="J63" s="37">
        <f t="shared" si="4"/>
        <v>0</v>
      </c>
    </row>
    <row r="64" spans="1:10" s="6" customFormat="1" hidden="1">
      <c r="A64" s="38" t="s">
        <v>75</v>
      </c>
      <c r="B64" s="39" t="s">
        <v>7</v>
      </c>
      <c r="C64" s="40">
        <v>38967</v>
      </c>
      <c r="D64" s="41">
        <f t="shared" si="0"/>
        <v>3.8164383561643835</v>
      </c>
      <c r="E64" s="42">
        <f t="shared" si="1"/>
        <v>10</v>
      </c>
      <c r="F64" s="42">
        <v>7</v>
      </c>
      <c r="G64" s="42">
        <f t="shared" si="2"/>
        <v>3</v>
      </c>
      <c r="H64" s="43">
        <f t="shared" si="3"/>
        <v>5</v>
      </c>
      <c r="I64" s="43">
        <v>3</v>
      </c>
      <c r="J64" s="44">
        <f t="shared" si="4"/>
        <v>2</v>
      </c>
    </row>
    <row r="65" spans="1:10" s="6" customFormat="1" hidden="1">
      <c r="A65" s="31" t="s">
        <v>52</v>
      </c>
      <c r="B65" s="32" t="s">
        <v>7</v>
      </c>
      <c r="C65" s="33">
        <v>40173</v>
      </c>
      <c r="D65" s="34">
        <f t="shared" si="0"/>
        <v>0.51232876712328768</v>
      </c>
      <c r="E65" s="35">
        <f t="shared" si="1"/>
        <v>0</v>
      </c>
      <c r="F65" s="35">
        <v>0</v>
      </c>
      <c r="G65" s="35">
        <f t="shared" si="2"/>
        <v>0</v>
      </c>
      <c r="H65" s="36">
        <f t="shared" si="3"/>
        <v>3</v>
      </c>
      <c r="I65" s="36">
        <v>3</v>
      </c>
      <c r="J65" s="37">
        <f t="shared" si="4"/>
        <v>0</v>
      </c>
    </row>
    <row r="66" spans="1:10" s="6" customFormat="1">
      <c r="A66" s="38" t="s">
        <v>32</v>
      </c>
      <c r="B66" s="39" t="s">
        <v>8</v>
      </c>
      <c r="C66" s="40">
        <v>39625</v>
      </c>
      <c r="D66" s="41">
        <f t="shared" si="0"/>
        <v>2.0136986301369864</v>
      </c>
      <c r="E66" s="42">
        <f t="shared" si="1"/>
        <v>0</v>
      </c>
      <c r="F66" s="42">
        <v>0</v>
      </c>
      <c r="G66" s="42">
        <f t="shared" si="2"/>
        <v>0</v>
      </c>
      <c r="H66" s="43">
        <f t="shared" si="3"/>
        <v>3</v>
      </c>
      <c r="I66" s="43">
        <v>0</v>
      </c>
      <c r="J66" s="44">
        <f t="shared" si="4"/>
        <v>3</v>
      </c>
    </row>
    <row r="67" spans="1:10" s="6" customFormat="1" hidden="1">
      <c r="A67" s="31" t="s">
        <v>31</v>
      </c>
      <c r="B67" s="32" t="s">
        <v>8</v>
      </c>
      <c r="C67" s="33">
        <v>40003</v>
      </c>
      <c r="D67" s="34">
        <f t="shared" si="0"/>
        <v>0.9780821917808219</v>
      </c>
      <c r="E67" s="35">
        <f t="shared" si="1"/>
        <v>0</v>
      </c>
      <c r="F67" s="35">
        <v>0</v>
      </c>
      <c r="G67" s="35">
        <f t="shared" si="2"/>
        <v>0</v>
      </c>
      <c r="H67" s="36">
        <f t="shared" si="3"/>
        <v>0</v>
      </c>
      <c r="I67" s="36">
        <v>0</v>
      </c>
      <c r="J67" s="37">
        <f t="shared" si="4"/>
        <v>0</v>
      </c>
    </row>
    <row r="68" spans="1:10" s="6" customFormat="1">
      <c r="A68" s="38" t="s">
        <v>95</v>
      </c>
      <c r="B68" s="39" t="s">
        <v>8</v>
      </c>
      <c r="C68" s="40">
        <v>39793</v>
      </c>
      <c r="D68" s="41">
        <f t="shared" si="0"/>
        <v>1.5534246575342465</v>
      </c>
      <c r="E68" s="42">
        <f t="shared" si="1"/>
        <v>0</v>
      </c>
      <c r="F68" s="42">
        <v>0</v>
      </c>
      <c r="G68" s="42">
        <f t="shared" si="2"/>
        <v>0</v>
      </c>
      <c r="H68" s="43">
        <f t="shared" si="3"/>
        <v>3</v>
      </c>
      <c r="I68" s="43">
        <v>0</v>
      </c>
      <c r="J68" s="44">
        <f t="shared" si="4"/>
        <v>3</v>
      </c>
    </row>
    <row r="69" spans="1:10" s="6" customFormat="1" hidden="1">
      <c r="A69" s="31" t="s">
        <v>97</v>
      </c>
      <c r="B69" s="32" t="s">
        <v>7</v>
      </c>
      <c r="C69" s="33">
        <v>40129</v>
      </c>
      <c r="D69" s="34">
        <f t="shared" si="0"/>
        <v>0.63287671232876708</v>
      </c>
      <c r="E69" s="35">
        <f t="shared" si="1"/>
        <v>0</v>
      </c>
      <c r="F69" s="35">
        <v>0</v>
      </c>
      <c r="G69" s="35">
        <f t="shared" si="2"/>
        <v>0</v>
      </c>
      <c r="H69" s="36">
        <f t="shared" si="3"/>
        <v>3</v>
      </c>
      <c r="I69" s="36">
        <v>0</v>
      </c>
      <c r="J69" s="37">
        <f t="shared" si="4"/>
        <v>3</v>
      </c>
    </row>
    <row r="70" spans="1:10" s="6" customFormat="1" hidden="1">
      <c r="A70" s="38" t="s">
        <v>96</v>
      </c>
      <c r="B70" s="39" t="s">
        <v>8</v>
      </c>
      <c r="C70" s="40">
        <v>40033</v>
      </c>
      <c r="D70" s="41">
        <f t="shared" ref="D70:D107" si="5">($M$6-C70)/365</f>
        <v>0.89589041095890409</v>
      </c>
      <c r="E70" s="42">
        <f t="shared" ref="E70:E107" si="6">IF((B70="FT")*AND(D70&gt;4),15,IF((B70="FT")*AND(D70&gt;2),10,IF((B70="FT")*AND(D70&gt;1),5,0)))</f>
        <v>0</v>
      </c>
      <c r="F70" s="42">
        <v>0</v>
      </c>
      <c r="G70" s="42">
        <f t="shared" ref="G70:G107" si="7">E70-F70</f>
        <v>0</v>
      </c>
      <c r="H70" s="43">
        <f t="shared" ref="H70:H107" si="8">IF((B70="FT")*AND((D70&gt;=1)),5, IF((B70="FT")*AND((D70&lt;1)),3,IF((B70="PT")*AND((D70&gt;1.5)),3,0)))</f>
        <v>0</v>
      </c>
      <c r="I70" s="43">
        <v>0</v>
      </c>
      <c r="J70" s="44">
        <f t="shared" ref="J70:J107" si="9">(H70-I70)</f>
        <v>0</v>
      </c>
    </row>
    <row r="71" spans="1:10" s="6" customFormat="1" hidden="1">
      <c r="A71" s="31" t="s">
        <v>66</v>
      </c>
      <c r="B71" s="32" t="s">
        <v>7</v>
      </c>
      <c r="C71" s="33">
        <v>40199</v>
      </c>
      <c r="D71" s="34">
        <f t="shared" si="5"/>
        <v>0.44109589041095892</v>
      </c>
      <c r="E71" s="35">
        <f t="shared" si="6"/>
        <v>0</v>
      </c>
      <c r="F71" s="35">
        <v>0</v>
      </c>
      <c r="G71" s="35">
        <f t="shared" si="7"/>
        <v>0</v>
      </c>
      <c r="H71" s="36">
        <f t="shared" si="8"/>
        <v>3</v>
      </c>
      <c r="I71" s="36">
        <v>2</v>
      </c>
      <c r="J71" s="37">
        <f t="shared" si="9"/>
        <v>1</v>
      </c>
    </row>
    <row r="72" spans="1:10" s="6" customFormat="1" hidden="1">
      <c r="A72" s="38" t="s">
        <v>98</v>
      </c>
      <c r="B72" s="39" t="s">
        <v>7</v>
      </c>
      <c r="C72" s="40">
        <v>38841</v>
      </c>
      <c r="D72" s="41">
        <f t="shared" si="5"/>
        <v>4.161643835616438</v>
      </c>
      <c r="E72" s="42">
        <f t="shared" si="6"/>
        <v>15</v>
      </c>
      <c r="F72" s="42">
        <v>4</v>
      </c>
      <c r="G72" s="42">
        <f t="shared" si="7"/>
        <v>11</v>
      </c>
      <c r="H72" s="43">
        <f t="shared" si="8"/>
        <v>5</v>
      </c>
      <c r="I72" s="43">
        <v>2</v>
      </c>
      <c r="J72" s="44">
        <f t="shared" si="9"/>
        <v>3</v>
      </c>
    </row>
    <row r="73" spans="1:10" s="6" customFormat="1" hidden="1">
      <c r="A73" s="31" t="s">
        <v>99</v>
      </c>
      <c r="B73" s="32" t="s">
        <v>7</v>
      </c>
      <c r="C73" s="33">
        <v>40305</v>
      </c>
      <c r="D73" s="34">
        <f t="shared" si="5"/>
        <v>0.15068493150684931</v>
      </c>
      <c r="E73" s="35">
        <f t="shared" si="6"/>
        <v>0</v>
      </c>
      <c r="F73" s="35">
        <v>0</v>
      </c>
      <c r="G73" s="35">
        <f t="shared" si="7"/>
        <v>0</v>
      </c>
      <c r="H73" s="36">
        <f t="shared" si="8"/>
        <v>3</v>
      </c>
      <c r="I73" s="36">
        <v>1</v>
      </c>
      <c r="J73" s="37">
        <f t="shared" si="9"/>
        <v>2</v>
      </c>
    </row>
    <row r="74" spans="1:10" s="6" customFormat="1" hidden="1">
      <c r="A74" s="38" t="s">
        <v>68</v>
      </c>
      <c r="B74" s="39" t="s">
        <v>7</v>
      </c>
      <c r="C74" s="40">
        <v>38891</v>
      </c>
      <c r="D74" s="41">
        <f t="shared" si="5"/>
        <v>4.0246575342465754</v>
      </c>
      <c r="E74" s="42">
        <f t="shared" si="6"/>
        <v>15</v>
      </c>
      <c r="F74" s="42">
        <v>1</v>
      </c>
      <c r="G74" s="42">
        <f t="shared" si="7"/>
        <v>14</v>
      </c>
      <c r="H74" s="43">
        <f t="shared" si="8"/>
        <v>5</v>
      </c>
      <c r="I74" s="43">
        <v>2</v>
      </c>
      <c r="J74" s="44">
        <f t="shared" si="9"/>
        <v>3</v>
      </c>
    </row>
    <row r="75" spans="1:10" s="6" customFormat="1">
      <c r="A75" s="31" t="s">
        <v>34</v>
      </c>
      <c r="B75" s="32" t="s">
        <v>8</v>
      </c>
      <c r="C75" s="33">
        <v>39695</v>
      </c>
      <c r="D75" s="34">
        <f t="shared" si="5"/>
        <v>1.821917808219178</v>
      </c>
      <c r="E75" s="35">
        <f t="shared" si="6"/>
        <v>0</v>
      </c>
      <c r="F75" s="35">
        <v>0</v>
      </c>
      <c r="G75" s="35">
        <f t="shared" si="7"/>
        <v>0</v>
      </c>
      <c r="H75" s="36">
        <f t="shared" si="8"/>
        <v>3</v>
      </c>
      <c r="I75" s="36">
        <v>0</v>
      </c>
      <c r="J75" s="37">
        <f t="shared" si="9"/>
        <v>3</v>
      </c>
    </row>
    <row r="76" spans="1:10" s="6" customFormat="1">
      <c r="A76" s="38" t="s">
        <v>33</v>
      </c>
      <c r="B76" s="39" t="s">
        <v>8</v>
      </c>
      <c r="C76" s="40">
        <v>39513</v>
      </c>
      <c r="D76" s="41">
        <f t="shared" si="5"/>
        <v>2.3205479452054796</v>
      </c>
      <c r="E76" s="42">
        <f t="shared" si="6"/>
        <v>0</v>
      </c>
      <c r="F76" s="42">
        <v>0</v>
      </c>
      <c r="G76" s="42">
        <f t="shared" si="7"/>
        <v>0</v>
      </c>
      <c r="H76" s="43">
        <f t="shared" si="8"/>
        <v>3</v>
      </c>
      <c r="I76" s="43">
        <v>0</v>
      </c>
      <c r="J76" s="44">
        <f t="shared" si="9"/>
        <v>3</v>
      </c>
    </row>
    <row r="77" spans="1:10" s="6" customFormat="1" hidden="1">
      <c r="A77" s="31" t="s">
        <v>100</v>
      </c>
      <c r="B77" s="32" t="s">
        <v>7</v>
      </c>
      <c r="C77" s="33">
        <v>39681</v>
      </c>
      <c r="D77" s="34">
        <f t="shared" si="5"/>
        <v>1.8602739726027397</v>
      </c>
      <c r="E77" s="35">
        <f t="shared" si="6"/>
        <v>5</v>
      </c>
      <c r="F77" s="35">
        <v>1</v>
      </c>
      <c r="G77" s="35">
        <f t="shared" si="7"/>
        <v>4</v>
      </c>
      <c r="H77" s="36">
        <f t="shared" si="8"/>
        <v>5</v>
      </c>
      <c r="I77" s="36">
        <v>2</v>
      </c>
      <c r="J77" s="37">
        <f t="shared" si="9"/>
        <v>3</v>
      </c>
    </row>
    <row r="78" spans="1:10" s="6" customFormat="1" hidden="1">
      <c r="A78" s="38" t="s">
        <v>49</v>
      </c>
      <c r="B78" s="39" t="s">
        <v>7</v>
      </c>
      <c r="C78" s="40">
        <v>39919</v>
      </c>
      <c r="D78" s="41">
        <f t="shared" si="5"/>
        <v>1.2082191780821918</v>
      </c>
      <c r="E78" s="42">
        <f t="shared" si="6"/>
        <v>5</v>
      </c>
      <c r="F78" s="42">
        <v>2</v>
      </c>
      <c r="G78" s="42">
        <f t="shared" si="7"/>
        <v>3</v>
      </c>
      <c r="H78" s="43">
        <f t="shared" si="8"/>
        <v>5</v>
      </c>
      <c r="I78" s="43">
        <v>1</v>
      </c>
      <c r="J78" s="44">
        <f t="shared" si="9"/>
        <v>4</v>
      </c>
    </row>
    <row r="79" spans="1:10" s="6" customFormat="1" hidden="1">
      <c r="A79" s="31" t="s">
        <v>101</v>
      </c>
      <c r="B79" s="32" t="s">
        <v>7</v>
      </c>
      <c r="C79" s="33">
        <v>39369</v>
      </c>
      <c r="D79" s="34">
        <f t="shared" si="5"/>
        <v>2.7150684931506848</v>
      </c>
      <c r="E79" s="35">
        <f t="shared" si="6"/>
        <v>10</v>
      </c>
      <c r="F79" s="35">
        <v>7</v>
      </c>
      <c r="G79" s="35">
        <f t="shared" si="7"/>
        <v>3</v>
      </c>
      <c r="H79" s="36">
        <f t="shared" si="8"/>
        <v>5</v>
      </c>
      <c r="I79" s="36">
        <v>1</v>
      </c>
      <c r="J79" s="37">
        <f t="shared" si="9"/>
        <v>4</v>
      </c>
    </row>
    <row r="80" spans="1:10" s="6" customFormat="1">
      <c r="A80" s="38" t="s">
        <v>40</v>
      </c>
      <c r="B80" s="39" t="s">
        <v>8</v>
      </c>
      <c r="C80" s="40">
        <v>39681</v>
      </c>
      <c r="D80" s="41">
        <f t="shared" si="5"/>
        <v>1.8602739726027397</v>
      </c>
      <c r="E80" s="42">
        <f t="shared" si="6"/>
        <v>0</v>
      </c>
      <c r="F80" s="42">
        <v>0</v>
      </c>
      <c r="G80" s="42">
        <f t="shared" si="7"/>
        <v>0</v>
      </c>
      <c r="H80" s="43">
        <f t="shared" si="8"/>
        <v>3</v>
      </c>
      <c r="I80" s="43">
        <v>0</v>
      </c>
      <c r="J80" s="44">
        <f t="shared" si="9"/>
        <v>3</v>
      </c>
    </row>
    <row r="81" spans="1:10" s="6" customFormat="1" hidden="1">
      <c r="A81" s="31" t="s">
        <v>89</v>
      </c>
      <c r="B81" s="32" t="s">
        <v>8</v>
      </c>
      <c r="C81" s="33">
        <v>40241</v>
      </c>
      <c r="D81" s="34">
        <f t="shared" si="5"/>
        <v>0.32602739726027397</v>
      </c>
      <c r="E81" s="35">
        <f t="shared" si="6"/>
        <v>0</v>
      </c>
      <c r="F81" s="35">
        <v>0</v>
      </c>
      <c r="G81" s="35">
        <f t="shared" si="7"/>
        <v>0</v>
      </c>
      <c r="H81" s="36">
        <f t="shared" si="8"/>
        <v>0</v>
      </c>
      <c r="I81" s="36">
        <v>0</v>
      </c>
      <c r="J81" s="37">
        <f t="shared" si="9"/>
        <v>0</v>
      </c>
    </row>
    <row r="82" spans="1:10" s="6" customFormat="1" hidden="1">
      <c r="A82" s="38" t="s">
        <v>26</v>
      </c>
      <c r="B82" s="39" t="s">
        <v>7</v>
      </c>
      <c r="C82" s="40">
        <v>39933</v>
      </c>
      <c r="D82" s="41">
        <f t="shared" si="5"/>
        <v>1.1698630136986301</v>
      </c>
      <c r="E82" s="42">
        <f t="shared" si="6"/>
        <v>5</v>
      </c>
      <c r="F82" s="42">
        <v>0</v>
      </c>
      <c r="G82" s="42">
        <f t="shared" si="7"/>
        <v>5</v>
      </c>
      <c r="H82" s="43">
        <f t="shared" si="8"/>
        <v>5</v>
      </c>
      <c r="I82" s="43">
        <v>2</v>
      </c>
      <c r="J82" s="44">
        <f t="shared" si="9"/>
        <v>3</v>
      </c>
    </row>
    <row r="83" spans="1:10" s="6" customFormat="1" hidden="1">
      <c r="A83" s="31" t="s">
        <v>102</v>
      </c>
      <c r="B83" s="32" t="s">
        <v>7</v>
      </c>
      <c r="C83" s="33">
        <v>39689</v>
      </c>
      <c r="D83" s="34">
        <f t="shared" si="5"/>
        <v>1.8383561643835618</v>
      </c>
      <c r="E83" s="35">
        <f t="shared" si="6"/>
        <v>5</v>
      </c>
      <c r="F83" s="35">
        <v>2</v>
      </c>
      <c r="G83" s="35">
        <f t="shared" si="7"/>
        <v>3</v>
      </c>
      <c r="H83" s="36">
        <f t="shared" si="8"/>
        <v>5</v>
      </c>
      <c r="I83" s="36">
        <v>2</v>
      </c>
      <c r="J83" s="37">
        <f t="shared" si="9"/>
        <v>3</v>
      </c>
    </row>
    <row r="84" spans="1:10" s="6" customFormat="1" hidden="1">
      <c r="A84" s="38" t="s">
        <v>6</v>
      </c>
      <c r="B84" s="39" t="s">
        <v>9</v>
      </c>
      <c r="C84" s="40">
        <v>38813</v>
      </c>
      <c r="D84" s="41">
        <f t="shared" si="5"/>
        <v>4.2383561643835614</v>
      </c>
      <c r="E84" s="42">
        <f t="shared" si="6"/>
        <v>0</v>
      </c>
      <c r="F84" s="42">
        <v>0</v>
      </c>
      <c r="G84" s="42">
        <f t="shared" si="7"/>
        <v>0</v>
      </c>
      <c r="H84" s="43">
        <f t="shared" si="8"/>
        <v>0</v>
      </c>
      <c r="I84" s="43">
        <v>0</v>
      </c>
      <c r="J84" s="44">
        <f t="shared" si="9"/>
        <v>0</v>
      </c>
    </row>
    <row r="85" spans="1:10" s="6" customFormat="1" hidden="1">
      <c r="A85" s="31" t="s">
        <v>45</v>
      </c>
      <c r="B85" s="32" t="s">
        <v>9</v>
      </c>
      <c r="C85" s="33">
        <v>39541</v>
      </c>
      <c r="D85" s="34">
        <f t="shared" si="5"/>
        <v>2.2438356164383562</v>
      </c>
      <c r="E85" s="35">
        <f t="shared" si="6"/>
        <v>0</v>
      </c>
      <c r="F85" s="35">
        <v>0</v>
      </c>
      <c r="G85" s="35">
        <f t="shared" si="7"/>
        <v>0</v>
      </c>
      <c r="H85" s="36">
        <f t="shared" si="8"/>
        <v>0</v>
      </c>
      <c r="I85" s="36">
        <v>0</v>
      </c>
      <c r="J85" s="37">
        <f t="shared" si="9"/>
        <v>0</v>
      </c>
    </row>
    <row r="86" spans="1:10" s="6" customFormat="1" hidden="1">
      <c r="A86" s="38" t="s">
        <v>46</v>
      </c>
      <c r="B86" s="39" t="s">
        <v>9</v>
      </c>
      <c r="C86" s="40">
        <v>39830</v>
      </c>
      <c r="D86" s="41">
        <f t="shared" si="5"/>
        <v>1.452054794520548</v>
      </c>
      <c r="E86" s="42">
        <f t="shared" si="6"/>
        <v>0</v>
      </c>
      <c r="F86" s="42">
        <v>0</v>
      </c>
      <c r="G86" s="42">
        <f t="shared" si="7"/>
        <v>0</v>
      </c>
      <c r="H86" s="43">
        <f t="shared" si="8"/>
        <v>0</v>
      </c>
      <c r="I86" s="43">
        <v>0</v>
      </c>
      <c r="J86" s="44">
        <f t="shared" si="9"/>
        <v>0</v>
      </c>
    </row>
    <row r="87" spans="1:10" s="6" customFormat="1" hidden="1">
      <c r="A87" s="31" t="s">
        <v>103</v>
      </c>
      <c r="B87" s="32" t="s">
        <v>7</v>
      </c>
      <c r="C87" s="33">
        <v>39919</v>
      </c>
      <c r="D87" s="34">
        <f t="shared" si="5"/>
        <v>1.2082191780821918</v>
      </c>
      <c r="E87" s="35">
        <f t="shared" si="6"/>
        <v>5</v>
      </c>
      <c r="F87" s="35">
        <v>5</v>
      </c>
      <c r="G87" s="35">
        <f t="shared" si="7"/>
        <v>0</v>
      </c>
      <c r="H87" s="36">
        <f t="shared" si="8"/>
        <v>5</v>
      </c>
      <c r="I87" s="36">
        <v>2</v>
      </c>
      <c r="J87" s="37">
        <f t="shared" si="9"/>
        <v>3</v>
      </c>
    </row>
    <row r="88" spans="1:10" s="6" customFormat="1">
      <c r="A88" s="38" t="s">
        <v>104</v>
      </c>
      <c r="B88" s="39" t="s">
        <v>7</v>
      </c>
      <c r="C88" s="40">
        <v>39541</v>
      </c>
      <c r="D88" s="41">
        <f t="shared" si="5"/>
        <v>2.2438356164383562</v>
      </c>
      <c r="E88" s="42">
        <f t="shared" si="6"/>
        <v>10</v>
      </c>
      <c r="F88" s="42">
        <v>4</v>
      </c>
      <c r="G88" s="42">
        <f t="shared" si="7"/>
        <v>6</v>
      </c>
      <c r="H88" s="43">
        <f t="shared" si="8"/>
        <v>5</v>
      </c>
      <c r="I88" s="43">
        <v>0</v>
      </c>
      <c r="J88" s="44">
        <f t="shared" si="9"/>
        <v>5</v>
      </c>
    </row>
    <row r="89" spans="1:10" s="6" customFormat="1">
      <c r="A89" s="31" t="s">
        <v>37</v>
      </c>
      <c r="B89" s="32" t="s">
        <v>8</v>
      </c>
      <c r="C89" s="33">
        <v>38953</v>
      </c>
      <c r="D89" s="34">
        <f t="shared" si="5"/>
        <v>3.8547945205479452</v>
      </c>
      <c r="E89" s="35">
        <f t="shared" si="6"/>
        <v>0</v>
      </c>
      <c r="F89" s="35">
        <v>0</v>
      </c>
      <c r="G89" s="35">
        <f t="shared" si="7"/>
        <v>0</v>
      </c>
      <c r="H89" s="36">
        <f t="shared" si="8"/>
        <v>3</v>
      </c>
      <c r="I89" s="36">
        <v>0</v>
      </c>
      <c r="J89" s="37">
        <f t="shared" si="9"/>
        <v>3</v>
      </c>
    </row>
    <row r="90" spans="1:10" s="6" customFormat="1" hidden="1">
      <c r="A90" s="38" t="s">
        <v>73</v>
      </c>
      <c r="B90" s="39" t="s">
        <v>7</v>
      </c>
      <c r="C90" s="40">
        <v>40185</v>
      </c>
      <c r="D90" s="41">
        <f t="shared" si="5"/>
        <v>0.47945205479452052</v>
      </c>
      <c r="E90" s="42">
        <f t="shared" si="6"/>
        <v>0</v>
      </c>
      <c r="F90" s="42">
        <v>0</v>
      </c>
      <c r="G90" s="42">
        <f t="shared" si="7"/>
        <v>0</v>
      </c>
      <c r="H90" s="43">
        <f t="shared" si="8"/>
        <v>3</v>
      </c>
      <c r="I90" s="43">
        <v>0</v>
      </c>
      <c r="J90" s="44">
        <f t="shared" si="9"/>
        <v>3</v>
      </c>
    </row>
    <row r="91" spans="1:10" s="6" customFormat="1">
      <c r="A91" s="31" t="s">
        <v>38</v>
      </c>
      <c r="B91" s="32" t="s">
        <v>8</v>
      </c>
      <c r="C91" s="33">
        <v>38911</v>
      </c>
      <c r="D91" s="34">
        <f t="shared" si="5"/>
        <v>3.9698630136986299</v>
      </c>
      <c r="E91" s="35">
        <f t="shared" si="6"/>
        <v>0</v>
      </c>
      <c r="F91" s="35">
        <v>0</v>
      </c>
      <c r="G91" s="35">
        <f t="shared" si="7"/>
        <v>0</v>
      </c>
      <c r="H91" s="36">
        <f t="shared" si="8"/>
        <v>3</v>
      </c>
      <c r="I91" s="36">
        <v>0</v>
      </c>
      <c r="J91" s="37">
        <f t="shared" si="9"/>
        <v>3</v>
      </c>
    </row>
    <row r="92" spans="1:10" s="6" customFormat="1" hidden="1">
      <c r="A92" s="38" t="s">
        <v>105</v>
      </c>
      <c r="B92" s="39" t="s">
        <v>7</v>
      </c>
      <c r="C92" s="40">
        <v>39544</v>
      </c>
      <c r="D92" s="41">
        <f t="shared" si="5"/>
        <v>2.2356164383561645</v>
      </c>
      <c r="E92" s="42">
        <f t="shared" si="6"/>
        <v>10</v>
      </c>
      <c r="F92" s="42">
        <v>1</v>
      </c>
      <c r="G92" s="42">
        <f t="shared" si="7"/>
        <v>9</v>
      </c>
      <c r="H92" s="43">
        <f t="shared" si="8"/>
        <v>5</v>
      </c>
      <c r="I92" s="43">
        <v>3</v>
      </c>
      <c r="J92" s="44">
        <f t="shared" si="9"/>
        <v>2</v>
      </c>
    </row>
    <row r="93" spans="1:10" s="6" customFormat="1" hidden="1">
      <c r="A93" s="31" t="s">
        <v>67</v>
      </c>
      <c r="B93" s="32" t="s">
        <v>7</v>
      </c>
      <c r="C93" s="33">
        <v>39947</v>
      </c>
      <c r="D93" s="34">
        <f t="shared" si="5"/>
        <v>1.1315068493150684</v>
      </c>
      <c r="E93" s="35">
        <f t="shared" si="6"/>
        <v>5</v>
      </c>
      <c r="F93" s="35">
        <v>5</v>
      </c>
      <c r="G93" s="35">
        <f t="shared" si="7"/>
        <v>0</v>
      </c>
      <c r="H93" s="36">
        <f t="shared" si="8"/>
        <v>5</v>
      </c>
      <c r="I93" s="36">
        <v>1</v>
      </c>
      <c r="J93" s="37">
        <f t="shared" si="9"/>
        <v>4</v>
      </c>
    </row>
    <row r="94" spans="1:10" s="6" customFormat="1" hidden="1">
      <c r="A94" s="38" t="s">
        <v>39</v>
      </c>
      <c r="B94" s="39" t="s">
        <v>8</v>
      </c>
      <c r="C94" s="40">
        <v>38911</v>
      </c>
      <c r="D94" s="41">
        <f t="shared" si="5"/>
        <v>3.9698630136986299</v>
      </c>
      <c r="E94" s="42">
        <f t="shared" si="6"/>
        <v>0</v>
      </c>
      <c r="F94" s="42">
        <v>0</v>
      </c>
      <c r="G94" s="42">
        <f t="shared" si="7"/>
        <v>0</v>
      </c>
      <c r="H94" s="43">
        <f t="shared" si="8"/>
        <v>3</v>
      </c>
      <c r="I94" s="43">
        <v>1</v>
      </c>
      <c r="J94" s="44">
        <f t="shared" si="9"/>
        <v>2</v>
      </c>
    </row>
    <row r="95" spans="1:10" s="6" customFormat="1" hidden="1">
      <c r="A95" s="31" t="s">
        <v>24</v>
      </c>
      <c r="B95" s="32" t="s">
        <v>7</v>
      </c>
      <c r="C95" s="33">
        <v>39233</v>
      </c>
      <c r="D95" s="34">
        <f t="shared" si="5"/>
        <v>3.0876712328767124</v>
      </c>
      <c r="E95" s="35">
        <f t="shared" si="6"/>
        <v>10</v>
      </c>
      <c r="F95" s="35">
        <v>5</v>
      </c>
      <c r="G95" s="35">
        <f t="shared" si="7"/>
        <v>5</v>
      </c>
      <c r="H95" s="36">
        <f t="shared" si="8"/>
        <v>5</v>
      </c>
      <c r="I95" s="36">
        <v>3</v>
      </c>
      <c r="J95" s="37">
        <f t="shared" si="9"/>
        <v>2</v>
      </c>
    </row>
    <row r="96" spans="1:10" s="6" customFormat="1" hidden="1">
      <c r="A96" s="38" t="s">
        <v>57</v>
      </c>
      <c r="B96" s="39" t="s">
        <v>7</v>
      </c>
      <c r="C96" s="40">
        <v>40115</v>
      </c>
      <c r="D96" s="41">
        <f t="shared" si="5"/>
        <v>0.67123287671232879</v>
      </c>
      <c r="E96" s="42">
        <f t="shared" si="6"/>
        <v>0</v>
      </c>
      <c r="F96" s="42">
        <v>0</v>
      </c>
      <c r="G96" s="42">
        <f t="shared" si="7"/>
        <v>0</v>
      </c>
      <c r="H96" s="43">
        <f t="shared" si="8"/>
        <v>3</v>
      </c>
      <c r="I96" s="43">
        <v>0</v>
      </c>
      <c r="J96" s="44">
        <f t="shared" si="9"/>
        <v>3</v>
      </c>
    </row>
    <row r="97" spans="1:10" s="6" customFormat="1">
      <c r="A97" s="31" t="s">
        <v>23</v>
      </c>
      <c r="B97" s="32" t="s">
        <v>7</v>
      </c>
      <c r="C97" s="33">
        <v>39305</v>
      </c>
      <c r="D97" s="34">
        <f t="shared" si="5"/>
        <v>2.8904109589041096</v>
      </c>
      <c r="E97" s="35">
        <f t="shared" si="6"/>
        <v>10</v>
      </c>
      <c r="F97" s="35">
        <v>5</v>
      </c>
      <c r="G97" s="35">
        <f t="shared" si="7"/>
        <v>5</v>
      </c>
      <c r="H97" s="36">
        <f t="shared" si="8"/>
        <v>5</v>
      </c>
      <c r="I97" s="36">
        <v>0</v>
      </c>
      <c r="J97" s="37">
        <f t="shared" si="9"/>
        <v>5</v>
      </c>
    </row>
    <row r="98" spans="1:10" s="6" customFormat="1" hidden="1">
      <c r="A98" s="38" t="s">
        <v>58</v>
      </c>
      <c r="B98" s="39" t="s">
        <v>7</v>
      </c>
      <c r="C98" s="40">
        <v>40305</v>
      </c>
      <c r="D98" s="41">
        <f t="shared" si="5"/>
        <v>0.15068493150684931</v>
      </c>
      <c r="E98" s="42">
        <f t="shared" si="6"/>
        <v>0</v>
      </c>
      <c r="F98" s="42">
        <v>0</v>
      </c>
      <c r="G98" s="42">
        <f t="shared" si="7"/>
        <v>0</v>
      </c>
      <c r="H98" s="43">
        <f t="shared" si="8"/>
        <v>3</v>
      </c>
      <c r="I98" s="43">
        <v>1</v>
      </c>
      <c r="J98" s="44">
        <f t="shared" si="9"/>
        <v>2</v>
      </c>
    </row>
    <row r="99" spans="1:10" s="6" customFormat="1" hidden="1">
      <c r="A99" s="31" t="s">
        <v>12</v>
      </c>
      <c r="B99" s="32" t="s">
        <v>7</v>
      </c>
      <c r="C99" s="33">
        <v>38820</v>
      </c>
      <c r="D99" s="34">
        <f t="shared" si="5"/>
        <v>4.2191780821917808</v>
      </c>
      <c r="E99" s="35">
        <f t="shared" si="6"/>
        <v>15</v>
      </c>
      <c r="F99" s="35">
        <v>4</v>
      </c>
      <c r="G99" s="35">
        <f t="shared" si="7"/>
        <v>11</v>
      </c>
      <c r="H99" s="36">
        <f t="shared" si="8"/>
        <v>5</v>
      </c>
      <c r="I99" s="36">
        <v>2</v>
      </c>
      <c r="J99" s="37">
        <f t="shared" si="9"/>
        <v>3</v>
      </c>
    </row>
    <row r="100" spans="1:10" s="6" customFormat="1">
      <c r="A100" s="38" t="s">
        <v>41</v>
      </c>
      <c r="B100" s="39" t="s">
        <v>8</v>
      </c>
      <c r="C100" s="40">
        <v>39555</v>
      </c>
      <c r="D100" s="41">
        <f t="shared" si="5"/>
        <v>2.2054794520547945</v>
      </c>
      <c r="E100" s="42">
        <f t="shared" si="6"/>
        <v>0</v>
      </c>
      <c r="F100" s="42">
        <v>0</v>
      </c>
      <c r="G100" s="42">
        <f t="shared" si="7"/>
        <v>0</v>
      </c>
      <c r="H100" s="43">
        <f t="shared" si="8"/>
        <v>3</v>
      </c>
      <c r="I100" s="43">
        <v>0</v>
      </c>
      <c r="J100" s="44">
        <f t="shared" si="9"/>
        <v>3</v>
      </c>
    </row>
    <row r="101" spans="1:10" s="6" customFormat="1" hidden="1">
      <c r="A101" s="31" t="s">
        <v>51</v>
      </c>
      <c r="B101" s="32" t="s">
        <v>7</v>
      </c>
      <c r="C101" s="33">
        <v>40327</v>
      </c>
      <c r="D101" s="34">
        <f t="shared" si="5"/>
        <v>9.0410958904109592E-2</v>
      </c>
      <c r="E101" s="35">
        <f t="shared" si="6"/>
        <v>0</v>
      </c>
      <c r="F101" s="35">
        <v>0</v>
      </c>
      <c r="G101" s="35">
        <f t="shared" si="7"/>
        <v>0</v>
      </c>
      <c r="H101" s="36">
        <f t="shared" si="8"/>
        <v>3</v>
      </c>
      <c r="I101" s="36">
        <v>3</v>
      </c>
      <c r="J101" s="37">
        <f t="shared" si="9"/>
        <v>0</v>
      </c>
    </row>
    <row r="102" spans="1:10" s="6" customFormat="1" hidden="1">
      <c r="A102" s="38" t="s">
        <v>15</v>
      </c>
      <c r="B102" s="39" t="s">
        <v>7</v>
      </c>
      <c r="C102" s="40">
        <v>39305</v>
      </c>
      <c r="D102" s="41">
        <f t="shared" si="5"/>
        <v>2.8904109589041096</v>
      </c>
      <c r="E102" s="42">
        <f t="shared" si="6"/>
        <v>10</v>
      </c>
      <c r="F102" s="42">
        <v>6</v>
      </c>
      <c r="G102" s="42">
        <f t="shared" si="7"/>
        <v>4</v>
      </c>
      <c r="H102" s="43">
        <f t="shared" si="8"/>
        <v>5</v>
      </c>
      <c r="I102" s="43">
        <v>2</v>
      </c>
      <c r="J102" s="44">
        <f t="shared" si="9"/>
        <v>3</v>
      </c>
    </row>
    <row r="103" spans="1:10" s="6" customFormat="1" hidden="1">
      <c r="A103" s="31" t="s">
        <v>15</v>
      </c>
      <c r="B103" s="32" t="s">
        <v>7</v>
      </c>
      <c r="C103" s="33">
        <v>39583</v>
      </c>
      <c r="D103" s="34">
        <f t="shared" si="5"/>
        <v>2.128767123287671</v>
      </c>
      <c r="E103" s="35">
        <f t="shared" si="6"/>
        <v>10</v>
      </c>
      <c r="F103" s="35">
        <v>7</v>
      </c>
      <c r="G103" s="35">
        <f t="shared" si="7"/>
        <v>3</v>
      </c>
      <c r="H103" s="36">
        <f t="shared" si="8"/>
        <v>5</v>
      </c>
      <c r="I103" s="36">
        <v>1</v>
      </c>
      <c r="J103" s="37">
        <f t="shared" si="9"/>
        <v>4</v>
      </c>
    </row>
    <row r="104" spans="1:10" s="6" customFormat="1">
      <c r="A104" s="38" t="s">
        <v>106</v>
      </c>
      <c r="B104" s="39" t="s">
        <v>7</v>
      </c>
      <c r="C104" s="40">
        <v>39629</v>
      </c>
      <c r="D104" s="41">
        <f t="shared" si="5"/>
        <v>2.0027397260273974</v>
      </c>
      <c r="E104" s="42">
        <f t="shared" si="6"/>
        <v>10</v>
      </c>
      <c r="F104" s="42">
        <v>5</v>
      </c>
      <c r="G104" s="42">
        <f t="shared" si="7"/>
        <v>5</v>
      </c>
      <c r="H104" s="43">
        <f t="shared" si="8"/>
        <v>5</v>
      </c>
      <c r="I104" s="43">
        <v>0</v>
      </c>
      <c r="J104" s="44">
        <f t="shared" si="9"/>
        <v>5</v>
      </c>
    </row>
    <row r="105" spans="1:10" s="6" customFormat="1" hidden="1">
      <c r="A105" s="31" t="s">
        <v>27</v>
      </c>
      <c r="B105" s="32" t="s">
        <v>7</v>
      </c>
      <c r="C105" s="33">
        <v>39390</v>
      </c>
      <c r="D105" s="34">
        <f t="shared" si="5"/>
        <v>2.6575342465753424</v>
      </c>
      <c r="E105" s="35">
        <f t="shared" si="6"/>
        <v>10</v>
      </c>
      <c r="F105" s="35">
        <v>0</v>
      </c>
      <c r="G105" s="35">
        <f t="shared" si="7"/>
        <v>10</v>
      </c>
      <c r="H105" s="36">
        <f t="shared" si="8"/>
        <v>5</v>
      </c>
      <c r="I105" s="36">
        <v>2</v>
      </c>
      <c r="J105" s="37">
        <f t="shared" si="9"/>
        <v>3</v>
      </c>
    </row>
    <row r="106" spans="1:10" s="6" customFormat="1" hidden="1">
      <c r="A106" s="38" t="s">
        <v>20</v>
      </c>
      <c r="B106" s="39" t="s">
        <v>7</v>
      </c>
      <c r="C106" s="40">
        <v>39415</v>
      </c>
      <c r="D106" s="41">
        <f t="shared" si="5"/>
        <v>2.5890410958904111</v>
      </c>
      <c r="E106" s="42">
        <f t="shared" si="6"/>
        <v>10</v>
      </c>
      <c r="F106" s="42">
        <v>7</v>
      </c>
      <c r="G106" s="42">
        <f t="shared" si="7"/>
        <v>3</v>
      </c>
      <c r="H106" s="43">
        <f t="shared" si="8"/>
        <v>5</v>
      </c>
      <c r="I106" s="43">
        <v>3</v>
      </c>
      <c r="J106" s="44">
        <f t="shared" si="9"/>
        <v>2</v>
      </c>
    </row>
    <row r="107" spans="1:10" s="6" customFormat="1">
      <c r="A107" s="31" t="s">
        <v>59</v>
      </c>
      <c r="B107" s="32" t="s">
        <v>7</v>
      </c>
      <c r="C107" s="33">
        <v>39261</v>
      </c>
      <c r="D107" s="34">
        <f t="shared" si="5"/>
        <v>3.010958904109589</v>
      </c>
      <c r="E107" s="35">
        <f t="shared" si="6"/>
        <v>10</v>
      </c>
      <c r="F107" s="35">
        <v>0</v>
      </c>
      <c r="G107" s="35">
        <f t="shared" si="7"/>
        <v>10</v>
      </c>
      <c r="H107" s="36">
        <f t="shared" si="8"/>
        <v>5</v>
      </c>
      <c r="I107" s="36">
        <v>0</v>
      </c>
      <c r="J107" s="37">
        <f t="shared" si="9"/>
        <v>5</v>
      </c>
    </row>
    <row r="108" spans="1:10" s="6" customFormat="1"/>
    <row r="109" spans="1:10" s="6" customFormat="1"/>
    <row r="110" spans="1:10" s="6" customFormat="1"/>
    <row r="111" spans="1:10" s="6" customFormat="1"/>
    <row r="112" spans="1:10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</sheetData>
  <dataValidations count="1">
    <dataValidation type="list" allowBlank="1" showInputMessage="1" showErrorMessage="1" sqref="B108:C65535">
      <formula1>"FT,PT,CN"</formula1>
    </dataValidation>
  </dataValidation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Documentation</vt:lpstr>
      <vt:lpstr>Leave Data</vt:lpstr>
      <vt:lpstr>Leave Summary</vt:lpstr>
      <vt:lpstr>Q11 Advanced Filter</vt:lpstr>
      <vt:lpstr>'Q11 Advanced Filter'!Criteria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1996-10-14T23:33:28Z</dcterms:created>
  <dcterms:modified xsi:type="dcterms:W3CDTF">2010-10-14T03:23:39Z</dcterms:modified>
</cp:coreProperties>
</file>