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esktop\backup\四上筆記\marketing management\curry restaurants research\FindingKeyword\rake-on-reviews\"/>
    </mc:Choice>
  </mc:AlternateContent>
  <xr:revisionPtr revIDLastSave="0" documentId="13_ncr:20001_{C719E433-22DA-4B83-9C88-79A1FFF08E77}" xr6:coauthVersionLast="47" xr6:coauthVersionMax="47" xr10:uidLastSave="{00000000-0000-0000-0000-000000000000}"/>
  <bookViews>
    <workbookView xWindow="-110" yWindow="-110" windowWidth="25820" windowHeight="15500" xr2:uid="{00000000-000D-0000-FFFF-FFFF00000000}"/>
  </bookViews>
  <sheets>
    <sheet name="復原_工作表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1" i="1" l="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alcChain>
</file>

<file path=xl/sharedStrings.xml><?xml version="1.0" encoding="utf-8"?>
<sst xmlns="http://schemas.openxmlformats.org/spreadsheetml/2006/main" count="3698" uniqueCount="963">
  <si>
    <t>NBa7we src</t>
  </si>
  <si>
    <t>d4r55</t>
  </si>
  <si>
    <t>RfnDt</t>
  </si>
  <si>
    <t>eaLgGf</t>
  </si>
  <si>
    <t>hCCjke</t>
  </si>
  <si>
    <t>rsqaWe</t>
  </si>
  <si>
    <t>wiI7pd</t>
  </si>
  <si>
    <t>RfDO5c</t>
  </si>
  <si>
    <t>RfDO5c 2</t>
  </si>
  <si>
    <t>kyuRq</t>
  </si>
  <si>
    <t>Tap5If</t>
  </si>
  <si>
    <t>dSlJg</t>
  </si>
  <si>
    <t>znYl0</t>
  </si>
  <si>
    <t>dSlJg 2</t>
  </si>
  <si>
    <t>znYl0 2</t>
  </si>
  <si>
    <t>w8nwRe</t>
  </si>
  <si>
    <t>https://lh3.googleusercontent.com/a-/ALV-UjVzE2aqcZKXRm7p5zDzqlMTZVix21TZQvIUVGXVZ1a7BnZNtXz2WA=w54-h54-p-rp-mo-ba5-br100</t>
  </si>
  <si>
    <t>Verena</t>
  </si>
  <si>
    <t>Local Guide · 384 reviews · 343 photos</t>
  </si>
  <si>
    <t></t>
  </si>
  <si>
    <t></t>
  </si>
  <si>
    <t>3 weeks ago</t>
  </si>
  <si>
    <t>概念很特別體驗很美好，是一間藏在小巷子裡的店，強烈建議如果是獨自旅行來台南的人請務必來親身感受一下❤️ 而且她們還有一整面書櫃！！！適合無人的午後或夜晚靜靜享用餐點及書本（啊但是也不要拖太晚店員也是要下班休息ㄉ😌😌）對I人來說是一間很舒服很放鬆的店，尤其坐在吧台區的小角落簡直無敵✌️ PS.馬賽克燈超可愛老闆好有品味！！！&amp;酸辣豬肉咖哩對不吃辣的人來說算是小辣程度請自己斟酌&amp;&amp;&amp;蛋包很讚請給它一個機會 要點！！！</t>
  </si>
  <si>
    <t>Service</t>
  </si>
  <si>
    <t>Dine in</t>
  </si>
  <si>
    <t>See translation (English)</t>
  </si>
  <si>
    <t>+4</t>
  </si>
  <si>
    <t></t>
  </si>
  <si>
    <t>Like</t>
  </si>
  <si>
    <t></t>
  </si>
  <si>
    <t>Share</t>
  </si>
  <si>
    <t/>
  </si>
  <si>
    <t>https://lh3.googleusercontent.com/a/ACg8ocK52Bh9tyShX_w-LMjo9AK9EAtzbB2HuThjReWcqTl6n3mUkg=w54-h54-p-rp-mo-ba4-br100</t>
  </si>
  <si>
    <t>Cabbage Ku</t>
  </si>
  <si>
    <t>Local Guide · 54 reviews · 228 photos</t>
  </si>
  <si>
    <t>2 months ago</t>
  </si>
  <si>
    <t>老屋打造的咖哩店，裝潢擺設很有味道，氣氛不錯。
餐點走多層次香氣的路線，但不會太鹹會有過多的調味，首推「金光閃閃獨享更胖盤」，可以兩人分享，一次吃到許多口味的咖哩跟餐點，烤餅跟馬鈴薯杯很好吃。 …</t>
  </si>
  <si>
    <t>+5</t>
  </si>
  <si>
    <t>More</t>
  </si>
  <si>
    <t>https://lh3.googleusercontent.com/a-/ALV-UjWgJ1GsodtPJc3PuZDlxBCEXKNpTXjfEW9cOsLkWKpWC3Af8Ls=w54-h54-p-rp-mo-ba4-br100</t>
  </si>
  <si>
    <t>林小球</t>
  </si>
  <si>
    <t>Local Guide · 120 reviews · 173 photos</t>
  </si>
  <si>
    <t>a month ago</t>
  </si>
  <si>
    <t>當天點ㄌ：
［豪華胖胖盤 320元］🍛
（+烏龜蛋包 50元） …</t>
  </si>
  <si>
    <t>https://lh3.googleusercontent.com/a-/ALV-UjX4UpHRV8ruiod5KTWlzyj8j9Bh_dTyeGhapzEdkjd6GT6IRUkB=w54-h54-p-rp-mo-ba3-br100</t>
  </si>
  <si>
    <t>Joanna Chou</t>
  </si>
  <si>
    <t>Local Guide · 23 reviews · 40 photos</t>
  </si>
  <si>
    <t>點了豪華胖胖盤和牛肉咖喱都好吃😋尤其是烤餅很Q必點！
私心希望烤餅可以大塊一點🤣
裝水的容器很有特色，店面氣氛也很好！ …</t>
  </si>
  <si>
    <t>Di…</t>
  </si>
  <si>
    <t>https://lh3.googleusercontent.com/a-/ALV-UjVMsdCg1F2iA80bA5blxDIe2LyOAgJKcmYxelf6iYfFQbY6a7Ig=w54-h54-p-rp-mo-ba6-br100</t>
  </si>
  <si>
    <t>Irene Wang</t>
  </si>
  <si>
    <t>Local Guide · 583 reviews · 2,509 photos</t>
  </si>
  <si>
    <t>這次點椰絲雞肉咖喱飯和烤餅
咖喱的香料味很有水準，濃郁而不膩口
搭配烤餅更是美味，非常推薦加點！ …</t>
  </si>
  <si>
    <t>https://lh3.googleusercontent.com/a-/ALV-UjUxT3T4Xg4JoeAEc_mW_pv9TngzMWx9JuJoo4qyJZReJ4C182hy8A=w54-h54-p-rp-mo-ba5-br100</t>
  </si>
  <si>
    <t>林聽選</t>
  </si>
  <si>
    <t>Local Guide · 113 reviews · 766 photos</t>
  </si>
  <si>
    <t>3 months ago</t>
  </si>
  <si>
    <t>等待時間有點久需要提早來排隊候位～
想說來嚐鮮所以有點豪華胖胖盤！
和香料咖哩飯🍛 …</t>
  </si>
  <si>
    <t>+15</t>
  </si>
  <si>
    <t>https://lh3.googleusercontent.com/a-/ALV-UjUmat7ohlXTgUU6Ws0tQUu1paTWlihKDVXJVqTYcgwUhLGaD11R=w54-h54-p-rp-mo-ba7-br100</t>
  </si>
  <si>
    <t>Hsu Danny</t>
  </si>
  <si>
    <t>Local Guide · 3,498 reviews · 8,277 photos</t>
  </si>
  <si>
    <t>4 months ago</t>
  </si>
  <si>
    <t>牛肉咖哩好吃，咖哩味道算滿有層次的，也吃的到牛肉的香氣。牛肉塊不少且軟嫩好吃。整體吃起來很不錯。內用環境滿乾淨的，假日客人頗多，不過當日並沒有排隊狀況。</t>
  </si>
  <si>
    <t>Service…</t>
  </si>
  <si>
    <t>+3</t>
  </si>
  <si>
    <t>https://lh3.googleusercontent.com/a-/ALV-UjXxgdNvjHYFYQWK5FXRwfFw5SH0_Sr7ka9zQwvUCJ7elYI6Mt0QlQ=w54-h54-p-rp-mo-ba3-br100</t>
  </si>
  <si>
    <t>袁婕昀</t>
  </si>
  <si>
    <t>Local Guide · 45 reviews · 66 photos</t>
  </si>
  <si>
    <t>二訪的咖哩店！
喜歡店裡的氣氛、食物口味、音樂和店裡人很好的工作人員～
這次點的是橘子雞咖哩，味道清淡，適合不吃辣的人； …</t>
  </si>
  <si>
    <t>https://lh3.googleusercontent.com/a/ACg8ocKrY-wOVRWvdYA_KhMxaJIMilDbtxlYy901o3J5-Gt1CJyKgw=w54-h54-p-rp-mo-ba3-br100</t>
  </si>
  <si>
    <t>Lí Ûn-gî</t>
  </si>
  <si>
    <t>Local Guide · 29 reviews · 65 photos</t>
  </si>
  <si>
    <t>6 months ago</t>
  </si>
  <si>
    <t>第一次吃推薦要點豪華胖胖盤加蛋，可以一次吃三種不同的印度香料咖哩。老闆和店員很親切，氣氛很溫馨！會想要回訪</t>
  </si>
  <si>
    <t>Dine in…</t>
  </si>
  <si>
    <t>https://lh3.googleusercontent.com/a-/ALV-UjUdRClYdow8_mWY4XLE_TM54K2FEzANkrD2IelQC0C8lyZ4FYRq=w54-h54-p-rp-mo-ba5-br100</t>
  </si>
  <si>
    <t>ペイペイ</t>
  </si>
  <si>
    <t>Local Guide · 209 reviews · 561 photos</t>
  </si>
  <si>
    <t>因遇到闆娘去參與321巷藝術聚落市集，所以店內無供應烏龜蛋。
餐點一樣好吃～ 來訪第二次囉！</t>
  </si>
  <si>
    <t>https://lh3.googleusercontent.com/a-/ALV-UjWEziH8u33PFhvddrgcULhFPcLVYQXXFXfASCVi8irivRNrhXiMGg=w54-h54-p-rp-mo-ba8-br100</t>
  </si>
  <si>
    <t>蔡董</t>
  </si>
  <si>
    <t>Local Guide · 933 reviews · 10,619 photos</t>
  </si>
  <si>
    <t>咖哩鬥陣 …鄰近水仙宮永樂市場、海安路、赤崁商圈。
咖哩鬥陣不免俗的也是老屋改建而成，外觀保留了早期原始的大片窗花，內部吧台則是紅磚砌成，可說是特別又與眾不同。 …</t>
  </si>
  <si>
    <t>+29</t>
  </si>
  <si>
    <t>https://lh3.googleusercontent.com/a/ACg8ocIKK9G_QJuGuYOm-7lwN_2jYD5GAMOYT0oIb1wCwBScuAy_As8=w54-h54-p-rp-mo-ba3-br100</t>
  </si>
  <si>
    <t>Pogi</t>
  </si>
  <si>
    <t>Local Guide · 21 reviews · 78 photos</t>
  </si>
  <si>
    <t>8 months ago</t>
  </si>
  <si>
    <t>#
想吃到非常道地的印度咖哩🍛
一定要到咖哩鬥陣，第一次相遇是在漁光島的草之森市集，橘子雞咖哩，讓我連續報到兩天！ …</t>
  </si>
  <si>
    <t>https://lh3.googleusercontent.com/a-/ALV-UjX7ak83UC-E3__rL1t8hLEjYVvs15RqTJjkkPtp0EckXNb5dC5q=w54-h54-p-rp-mo-ba5-br100</t>
  </si>
  <si>
    <t>張西西</t>
  </si>
  <si>
    <t>Local Guide · 208 reviews · 1,131 photos</t>
  </si>
  <si>
    <t>點母親節雙人套餐$820+50元（飯上的蛋包）
5種咖哩醬+蛋包薑黃飯1碗+優格+2烤餅+馬鈴薯杯+千層蛋糕+冰淇淋
（就是店內全部商品大融合，都吃到了） …</t>
  </si>
  <si>
    <t>+13</t>
  </si>
  <si>
    <t>https://lh3.googleusercontent.com/a/ACg8ocKEhbJmpabj3wcEbCFxHRRgRE31H_f_p6muZ-22zP-3xcFQLQ=w54-h54-p-rp-mo-ba3-br100</t>
  </si>
  <si>
    <t>王信斌</t>
  </si>
  <si>
    <t>Local Guide · 32 reviews · 100 photos</t>
  </si>
  <si>
    <t>在網路上看到所以來朝聖，可惜來的這天沒蛋賣，咖哩口味一般，烤餅偏硬，環境可以，老屋的氣氛。</t>
  </si>
  <si>
    <t>https://lh3.googleusercontent.com/a/ACg8ocLBmufq669gSrB2EEcyj3MLb5twFHbUo4CkeLt8AU0iiuyiPA=w54-h54-p-rp-mo-ba3-br100</t>
  </si>
  <si>
    <t>Joanna Huang</t>
  </si>
  <si>
    <t>Local Guide · 26 reviews · 82 photos</t>
  </si>
  <si>
    <t>7 months ago</t>
  </si>
  <si>
    <t>隱藏在台南巷弄中超高人氣的印度香料咖哩店「鬥陣咖哩」🔥🔥🔥
強烈推薦有選擇障礙的人，招牌「豪華胖胖盤」點起來，可以一次享受三種香料咖哩！
特製烤餅鬆厚有嚼勁，可以沾咖哩吃也可以包喜歡的料一起吃，非常美味😋 …</t>
  </si>
  <si>
    <t>https://lh3.googleusercontent.com/a-/ALV-UjU4fDtrvr4ekKNtznMiaLGqAmPwjr0HnYKtrDLZCTyqUyLrZqrF=w54-h54-p-rp-mo-ba6-br100</t>
  </si>
  <si>
    <t>沙海潛行 / Desertstalker</t>
  </si>
  <si>
    <t>Local Guide · 448 reviews · 4,030 photos</t>
  </si>
  <si>
    <t>小而溫馨的空間，元氣滿滿服務100分，南印度感的咖哩🍛超好味 …</t>
  </si>
  <si>
    <t>+9</t>
  </si>
  <si>
    <t>https://lh3.googleusercontent.com/a-/ALV-UjXGvMcf02FmrCYa5Z3aw32kgQ8KsL6pRoVwhUJps0LY3j8lQfCk=w54-h54-p-rp-mo-ba6-br100</t>
  </si>
  <si>
    <t>Lulu Hwang</t>
  </si>
  <si>
    <t>Local Guide · 605 reviews · 3,510 photos</t>
  </si>
  <si>
    <t>10 months ago</t>
  </si>
  <si>
    <t>推薦橘子雞咖喱飯🍛🍊加蛋包$200
用餐環境和氣氛都很不錯！
店員態度也很友善 咖喱醬或飯不夠都可再加 …</t>
  </si>
  <si>
    <t>+20</t>
  </si>
  <si>
    <t>https://lh3.googleusercontent.com/a-/ALV-UjWp_MXJHKKR0gOJGLBrm2agRPq9ccI7LXiMaMBb3S3kTOlssX8p=w54-h54-p-rp-mo-ba4-br100</t>
  </si>
  <si>
    <t>Boola Peng</t>
  </si>
  <si>
    <t>Local Guide · 100 reviews · 134 photos</t>
  </si>
  <si>
    <t>佈置得很可愛的咖哩店
還有販賣文青商品
也有許多不同種類的書籍供大家翻閱 …</t>
  </si>
  <si>
    <t>https://lh3.googleusercontent.com/a-/ALV-UjUeZTKwt_BVsTgGbP6siRkKHzEadkW3hduj7UHBn2saYLtmzwYLLw=w54-h54-p-rp-mo-ba4-br100</t>
  </si>
  <si>
    <t>張Mark</t>
  </si>
  <si>
    <t>Local Guide · 40 reviews · 170 photos</t>
  </si>
  <si>
    <t>9 months ago</t>
  </si>
  <si>
    <t>一家隱藏在熱鬧巷子的印度風咖喱，有著不同風味的咖喱餐點，咖喱味道濃郁，不會水水的，份量穿不會太飽也不會說太少。
環境乾淨整潔，有趣的佈置讓人覺得是有故事的店家，有時也會跟不同甜點店合作，讓用餐有更多的變化。
如果需要續醬也可以詢問店員喔。 …</t>
  </si>
  <si>
    <t>+10</t>
  </si>
  <si>
    <t>https://lh3.googleusercontent.com/a-/ALV-UjV4hd_hluL9mqESzNAdlboeHNFcJY7bi2unHZLT58_nytsltag=w54-h54-p-rp-mo-br100</t>
  </si>
  <si>
    <t>shao.</t>
  </si>
  <si>
    <t>12 reviews · 2 photos</t>
  </si>
  <si>
    <t>只能說高評價不是沒有原因的！
服務態度真的真的很好～
很喜歡的一間店！店員跟老闆、老闆娘都很可愛😍 …</t>
  </si>
  <si>
    <t>https://lh3.googleusercontent.com/a-/ALV-UjXT1N3jvk-Ut4AG0Utxe80_8oBrrKQB8G9v1EQ8ucWr3-bg00k6=w54-h54-p-rp-mo-ba5-br100</t>
  </si>
  <si>
    <t>Debby</t>
  </si>
  <si>
    <t>Local Guide · 137 reviews · 424 photos</t>
  </si>
  <si>
    <t>11 months ago</t>
  </si>
  <si>
    <t>位子算多 但人潮也非常多⋯
稍微等了10分鐘
也有提供外帶！ …</t>
  </si>
  <si>
    <t>https://lh3.googleusercontent.com/a-/ALV-UjUwDyVf-g55p_liwit8VyWPpzNO6gml63nF9_dP4iv4EcVRk_ZAcA=w54-h54-p-rp-mo-ba2-br100</t>
  </si>
  <si>
    <t>陳可姍</t>
  </si>
  <si>
    <t>Local Guide · 14 reviews · 38 photos</t>
  </si>
  <si>
    <t>a year ago</t>
  </si>
  <si>
    <t>📍 咖哩鬥陣｜台南巷弄老宅咖哩
剛好沒等到，一去就有位置！還剛好遇到脫口秀主持人🤔 …</t>
  </si>
  <si>
    <t>+2</t>
  </si>
  <si>
    <t>https://lh3.googleusercontent.com/a-/ALV-UjWPLz4wMfwEEdrDpnPxbte1DaYlNipFpbfDByWNmmUtn3wsJbQM=w54-h54-p-rp-mo-ba6-br100</t>
  </si>
  <si>
    <t>CHEN CHEN</t>
  </si>
  <si>
    <t>Local Guide · 238 reviews · 1,705 photos</t>
  </si>
  <si>
    <t>台南的巷弄內總是給人驚喜，藏身於普濟街附近巷弄裡的老宅咖喱餐廳，氣氛很好、餐點好吃、男服務員也很親切哦！
咖喱鬥陣開店營業的時間不一定，詳情可以參考他們的專頁會有公告，今日看到有營業，立馬衝過來吃！ …</t>
  </si>
  <si>
    <t>+14</t>
  </si>
  <si>
    <t>https://lh3.googleusercontent.com/a-/ALV-UjV-6xlJIDIPqpBJuvHFh2_EXxh7bN2LUQ9z3VdFBkXj2pUyNsAI=w54-h54-p-rp-mo-ba2-br100</t>
  </si>
  <si>
    <t>Stephanie</t>
  </si>
  <si>
    <t>Local Guide · 15 reviews · 21 photos</t>
  </si>
  <si>
    <t>剛好因出差南下來到台南，很期待可以享用這家的咖喱飯。
但因為一些意外插曲，沒有吃到最想吃的酸辣豬肉咖哩飯以及新的菜色牛肉咖喱，但是店家緊急處理，還是吃到了其他好吃的餐點，必須讚賞店家的服務態度👍 …</t>
  </si>
  <si>
    <t>https://lh3.googleusercontent.com/a-/ALV-UjWxSzhzH40tQGmwLupMxVK-ixvnC6BUJKXnqZVsu0QXv7tPBQV3=w54-h54-p-rp-mo-ba6-br100</t>
  </si>
  <si>
    <t>黃雅琦</t>
  </si>
  <si>
    <t>Local Guide · 313 reviews · 2,718 photos</t>
  </si>
  <si>
    <t>造訪時間：2023.03
【食物】 …</t>
  </si>
  <si>
    <t>+8</t>
  </si>
  <si>
    <t>https://lh3.googleusercontent.com/a/ACg8ocLqF084nHgQOfh6PzyQHH3v1Rp8afcwptwgrHlXxJg_hPKpgQ=w54-h54-p-rp-mo-ba5-br100</t>
  </si>
  <si>
    <t>李穎杰</t>
  </si>
  <si>
    <t>Local Guide · 240 reviews · 1,361 photos</t>
  </si>
  <si>
    <t>食物很美味，我們叫了兩種不同咖哩，都沒有失望</t>
  </si>
  <si>
    <t>5</t>
  </si>
  <si>
    <t>…</t>
  </si>
  <si>
    <t>https://lh3.googleusercontent.com/a-/ALV-UjUfyvHDG4QJA_Ssm1bIye5XD91FrDsoF9XBY5VNMd8BKeOoqjkM=w54-h54-p-rp-mo-ba2-br100</t>
  </si>
  <si>
    <t>Stella Hu</t>
  </si>
  <si>
    <t>Local Guide · 25 reviews · 10 photos</t>
  </si>
  <si>
    <t>咖哩有特色也好吃，店員介紹的很仔細，服務很好很親切，有機會會想再試試看其他口味的咖哩～
這次點了兩種口味：
1. 沒有橘子的橘子雞咖喱吃進去有微微辣味，我覺得很香！（因為是朋友點的所以只試了一口） …</t>
  </si>
  <si>
    <t>https://lh3.googleusercontent.com/a-/ALV-UjVCZb_Xsk7qP9EY0i1CUcyUtu0xfw3ah9xpCFigTa7W6PB5vuO_=w54-h54-p-rp-mo-ba5-br100</t>
  </si>
  <si>
    <t>新旗山花</t>
  </si>
  <si>
    <t>Local Guide · 417 reviews · 849 photos</t>
  </si>
  <si>
    <t>2023/9
酸辣豬肉非常好吃！！！
當天最喜歡！ …</t>
  </si>
  <si>
    <t>https://lh3.googleusercontent.com/a-/ALV-UjWlbqWFJ1Auu5IN-KvAv0Ul8IjcGdVf0p6Zu8KZAoPYx10ccqDN=w54-h54-p-rp-mo-ba2-br100</t>
  </si>
  <si>
    <t>康鈞雅</t>
  </si>
  <si>
    <t>Local Guide · 17 reviews · 7 photos</t>
  </si>
  <si>
    <t>5 months ago</t>
  </si>
  <si>
    <t>鷹嘴豆咖哩好吃，香料味超讚
桌邊放的繪本非常有意思，如果沒有把迷宮要找的東西圈出來就更好了🤣 …</t>
  </si>
  <si>
    <t>5…</t>
  </si>
  <si>
    <t>https://lh3.googleusercontent.com/a-/ALV-UjVtsQ025LOfK8Q8qcCnvg1ndyNDugdKjZrpbQTlz-AbZgnJNWKC=w54-h54-p-rp-mo-ba4-br100</t>
  </si>
  <si>
    <t>yyin</t>
  </si>
  <si>
    <t>Local Guide · 76 reviews · 318 photos</t>
  </si>
  <si>
    <t>又是一件小巷弄裡的咖哩店🍛
一樣走老宅風格～
店內有兩層樓✌🏻平日去就蠻多人的！ …</t>
  </si>
  <si>
    <t>https://lh3.googleusercontent.com/a-/ALV-UjVcNKTMWkzm3LNgZDFWB1FrO0mH9PBZe93xTPrzf4Hm2vnghhgP=w54-h54-p-rp-mo-ba4-br100</t>
  </si>
  <si>
    <t>Chih Yang Sun</t>
  </si>
  <si>
    <t>Local Guide · 160 reviews · 160 photos</t>
  </si>
  <si>
    <t>環境很舒服，餐點速度蠻快的，但是很少吃印度咖哩的關係，口味不是很喜歡，三道咖哩我只喜歡「沒有橘子的橘子雞」這道，優格還不錯，配菜的毛豆味道很重我喜歡，紅茶喝起來就是古早味紅茶的感覺</t>
  </si>
  <si>
    <t>https://lh3.googleusercontent.com/a-/ALV-UjXjvbg59ko4YpZbzljSTWJJS6iJOqlnCN62rrKGzjP4PC6yKUs=w54-h54-p-rp-mo-ba3-br100</t>
  </si>
  <si>
    <t>陳柏盛</t>
  </si>
  <si>
    <t>Local Guide · 6 reviews · 16 photos</t>
  </si>
  <si>
    <t>N年前在咖哩鬥陣還沒有店面，在台南幾間特色小店快閃時期就追隨到現在。第一次接觸印度香料咖哩，就是吃咖哩鬥陣的，我只能說，這個門檻太高了，目前還沒有能吃到能夠超越他們的香料咖哩。 …</t>
  </si>
  <si>
    <t>https://lh3.googleusercontent.com/a-/ALV-UjXdaTePRv1vl_4uvVw9kOYgxccWx0kbsiViikyq9FHLtzTTP05efw=w54-h54-p-rp-mo-ba3-br100</t>
  </si>
  <si>
    <t>卓奕伶</t>
  </si>
  <si>
    <t>Local Guide · 34 reviews · 70 photos</t>
  </si>
  <si>
    <t>在普濟殿旁邊的巷子，台南特有巷子美食😍
裝潢跟擺設很用心，咖哩的口味超級特別！ …</t>
  </si>
  <si>
    <t>https://lh3.googleusercontent.com/a-/ALV-UjUgwhD6WyFyZ5j8NFyJJmq7z0RPhokXUFtHrKNorVqJD2y77HMbzw=w54-h54-p-rp-mo-ba4-br100</t>
  </si>
  <si>
    <t>sodayi</t>
  </si>
  <si>
    <t>Local Guide · 68 reviews · 92 photos</t>
  </si>
  <si>
    <t>6/16中午與朋友來訪，餐點好吃，推薦大家可以點胖胖盤，可以吃到三種不同的咖哩！cp值相當高。
店家每個月都會與不同甜點店合作，此次是草木布丁，一個布丁$80，口感濃郁又滑順，焦糖是有點微苦的，中和掉整個布丁的甜！
朋友剛好拿到布丁裡有頭髮，店家馬上換一個後還有來致歉，危機處理的能力非常好、態度佳。 …</t>
  </si>
  <si>
    <t>https://lh3.googleusercontent.com/a-/ALV-UjWyYI_iREhhB_eHxJ0ideFh7tpyPNIQa51oqPWICuNlDhUwzwU_cA=w54-h54-p-rp-mo-ba6-br100</t>
  </si>
  <si>
    <t>Cliff Pai</t>
  </si>
  <si>
    <t>Local Guide · 571 reviews · 1,241 photos</t>
  </si>
  <si>
    <t>服務親切，文青風格十足，咖哩香料味調的很棒！謝謝鄭南榕。</t>
  </si>
  <si>
    <t>https://lh3.googleusercontent.com/a-/ALV-UjXiI5g3rDNsBKMek-a0rdKflhO_7lTR7zqkCs-ikyHX7ZI3QRU8=w54-h54-p-rp-mo-ba4-br100</t>
  </si>
  <si>
    <t>Chia-Wen Cheng (Carol)</t>
  </si>
  <si>
    <t>Local Guide · 110 reviews · 447 photos</t>
  </si>
  <si>
    <t>2 years ago</t>
  </si>
  <si>
    <t>台南少有的香料咖哩不是台式甜甜的咖哩，是一間獨家香料的咖哩專門店。
位於靠近最多觀光客的國華街附近，附近不是很好停車有附上停車指引，提前到餐廳外有小板板可以自行登記人數，還有貼心放上一瓶防蚊液。走進餐廳老屋改造的裝潢很溫馨，特別的是在桌上放了好幾本繪本，還有一小區是誠實商店販賣手工皂。 …</t>
  </si>
  <si>
    <t>+18</t>
  </si>
  <si>
    <t>https://lh3.googleusercontent.com/a-/ALV-UjU_irlFNKSyR1j9iXuCvgEYaHyJpqD7cevfEZGA8kvCUHqdJj_p=w54-h54-p-rp-mo-ba5-br100</t>
  </si>
  <si>
    <t>Chien wei Chiou</t>
  </si>
  <si>
    <t>Local Guide · 109 reviews · 577 photos</t>
  </si>
  <si>
    <t>🔺價格：$150元～$200元
🔺評分：💛💛💛💛💛 …</t>
  </si>
  <si>
    <t>+12</t>
  </si>
  <si>
    <t>https://lh3.googleusercontent.com/a-/ALV-UjVdccC1i0PrJa5myTWfKLC2V518uXdwVn0TsXfhFvUyKFB3q2rnAg=w54-h54-p-rp-mo-ba4-br100</t>
  </si>
  <si>
    <t>Bruce Lin</t>
  </si>
  <si>
    <t>Local Guide · 61 reviews · 200 photos</t>
  </si>
  <si>
    <t>豪華胖胖盤可以吃到三道咖哩，味覺感受超強，金屬的餐具，好特別。
老闆娘親切待人，非常友善。
服務人員會說明餐點食用方式，給第一次來店者，滿滿細心感。 …</t>
  </si>
  <si>
    <t>https://lh3.googleusercontent.com/a-/ALV-UjVIN2JRYSOvA_zlsk2peL-TjXNkIRoCvMNCZCJDq9AhMlhJYiHV=w54-h54-p-rp-mo-ba4-br100</t>
  </si>
  <si>
    <t>Linkinasia</t>
  </si>
  <si>
    <t>Local Guide · 51 reviews · 160 photos</t>
  </si>
  <si>
    <t>許久沒有拜訪到大滿貫等級的店家了（餐點、氛圍、尤其服務：滿分五星我給6顆🌟）
門口有等候帶位的登記簿可以簽名（假日人多可能需要等一會兒，但，值得：） …</t>
  </si>
  <si>
    <t>https://lh3.googleusercontent.com/a-/ALV-UjWUpucNDia6m8XgW51z6C4KsrmJelPx6LpFvweH7QPJhC5Yq1bv3g=w54-h54-p-rp-mo-ba4-br100</t>
  </si>
  <si>
    <t>沐愛Anna</t>
  </si>
  <si>
    <t>Local Guide · 48 reviews · 289 photos</t>
  </si>
  <si>
    <t>這是這間店的座右銘，它是一家咖哩專賣快閃店， 每次出沒的時間跟地點都不同，好不容易終於有店面了，可以不用追著他浪跡天涯了，但想要能嚐到它美味的料理， 可說是可遇不可求，一切要有神蹟般的幸運才能品味到，是一間沒有緣分你是吃不到的咖哩店。豪華胖胖盤能一次吃到三種口味咖喱超讚💖 …</t>
  </si>
  <si>
    <t>https://lh3.googleusercontent.com/a-/ALV-UjVrXeujCR-nvUOQo_sGYbCc1muI_qlvXCLI5hK8utUEcEk1ri3noQ=w54-h54-p-rp-mo-ba6-br100</t>
  </si>
  <si>
    <t>ming</t>
  </si>
  <si>
    <t>Local Guide · 388 reviews · 2,549 photos</t>
  </si>
  <si>
    <t>位在小巷中的神祕香料咖哩，先填寫候位單，撕下自己的號碼，等店員帶位。在門口等待的過程中，一直傳來很香的咖哩味，可以先看看外面的菜單，或是等入座後讓店員介紹。
我點了最重口味的酸辣豬肉咖哩飯，並加點烏龜蛋包，蛋包看起來很厲害，點起來讓自己心情愉悅。這款咖哩也是香料用得最多的，吃起來酸酸辣辣很開胃。
還加點了布丁，這天使用的是草木的布丁，據說草木在市集很熱門，布丁吃起來的甜味很豐富，本體不軟有一點點挺，苦味也只有一點點，小朋友應該不會排斥。</t>
  </si>
  <si>
    <t>https://lh3.googleusercontent.com/a/ACg8ocK9icNBlt7VeXvq71Ts2tx87QXK8yN2r09ARBXYUZmcFlyyfg=w54-h54-p-rp-mo-ba3-br100</t>
  </si>
  <si>
    <t>陳揚青</t>
  </si>
  <si>
    <t>Local Guide · 16 reviews · 11 photos</t>
  </si>
  <si>
    <t>被ig燒了很多次終於成功吃到的咖哩鬥陣！！！！烤餅+咖哩醬=銷魂！！不愧於大家的好評~~服務人員非常親切可愛，讓晚進來的我也可以悠閒慢慢吃實在太善良啦~~趕上店裡有吉他哥哥全程bgm，讓香料和咖哩混合起來變得更有意思啦！</t>
  </si>
  <si>
    <t>https://lh3.googleusercontent.com/a/ACg8ocJJ876H9eBI-8-Qh7NTDB_XtA2kPFq5zbgOSIF2NHuzhn9Blw=w54-h54-p-rp-mo-br100</t>
  </si>
  <si>
    <t>lin小颺</t>
  </si>
  <si>
    <t>36 reviews · 65 photos</t>
  </si>
  <si>
    <t>六點開始進場，提早到可以在外面留稱呼及人數排位；很貼心的店家，外面蚊子爆多，但店家有提供香茅防蚊液試用瓶，不過因為我容易過敏，所以一開始未用。
入場後因為一人用餐，因此安排在窗邊位置，服務人員很貼心的讓我坐1、2位，讓我可以感受到1號位小檯燈的溫暖，又可以不受樓梯的壓迫感。
店內空間讓我感覺我的憤青魂燃燒，讓一個40歲的大叔，能很快融入店內的擺設、音樂及氣氛。 …</t>
  </si>
  <si>
    <t>https://lh3.googleusercontent.com/a/ACg8ocIJP1sq3BNb5BUkiV57dXHYRDQh7TuOp1FKylGbZXhABS76SYo3=w54-h54-p-rp-mo-br100</t>
  </si>
  <si>
    <t>Yu Hsuan Li</t>
  </si>
  <si>
    <t>4 reviews · 2 photos</t>
  </si>
  <si>
    <t>店員很詳細介紹餐點，服務也很好，整體空間非常舒適，餐點也非常好吃！</t>
  </si>
  <si>
    <t>https://lh3.googleusercontent.com/a-/ALV-UjXSJeQXeY2E8B8WKu6NjfJzYUuGj4zEwjd8MhKrDaPrxumjiA57=w54-h54-p-rp-mo-ba3-br100</t>
  </si>
  <si>
    <t>TC D</t>
  </si>
  <si>
    <t>Local Guide · 41 reviews · 8 photos</t>
  </si>
  <si>
    <t>用餐環境很舒適，老屋配上文青的陳設，店員介紹菜單的時候真誠詳細，重點是咖哩風味各有特色，一次可以吃到三種不同口味真的非常喜歡！烤餅比較Q且紮實，薑黃飯粒粒分明較有口感，無糖的優格單吃或加入咖哩都很棒，附的紅茶糖度不高，非常好喝！整體吃下來非常滿足～超乎原本的期待</t>
  </si>
  <si>
    <t>https://lh3.googleusercontent.com/a-/ALV-UjVkhwqod2h3NaFTJtzpRj0_h7x9UxpCT8eAqVDu1wB6gt4j94VO=w54-h54-p-rp-mo-ba6-br100</t>
  </si>
  <si>
    <t>Nut Mug</t>
  </si>
  <si>
    <t>Local Guide · 1,216 reviews · 2,816 photos</t>
  </si>
  <si>
    <t>店內裝潢舒服 很有溫度
店員很nice 詳細介紹👍🏿
酸辣豬肉咖哩味道很夠 辣的很爽 …</t>
  </si>
  <si>
    <t>https://lh3.googleusercontent.com/a-/ALV-UjVWa5buKLgvuLLVbsHJd1_kAGIpdIdkmImzZ4rocDbIa3u5FPPSKg=w54-h54-p-rp-mo-ba6-br100</t>
  </si>
  <si>
    <t>張玲</t>
  </si>
  <si>
    <t>Local Guide · 231 reviews · 3,283 photos</t>
  </si>
  <si>
    <t>2023/09/08晚餐
點了豪華胖胖盤，印度咖哩醬濃且香，分量足夠，各種口味都很不錯，服務親切，記得預約唷。
（橘子雞、椰絲雞肉、鷹嘴豆＋老闆熱情款待酸辣豬肉和牛肉咖哩）</t>
  </si>
  <si>
    <t>https://lh3.googleusercontent.com/a-/ALV-UjWelOztPPRwtt2gYFIi0Fs-CrY0J6a_BeZ94bPE91z--0l_VDY=w54-h54-p-rp-mo-ba3-br100</t>
  </si>
  <si>
    <t>U MIN (umin)</t>
  </si>
  <si>
    <t>Local Guide · 20 reviews · 19 photos</t>
  </si>
  <si>
    <t>非常好吃且獨特的咖哩
店內氣氛讓人放鬆
1-4人去都非常適合的餐廳
大推胖胖盤跟牛肉咖喱</t>
  </si>
  <si>
    <t>https://lh3.googleusercontent.com/a-/ALV-UjWS8nk9za77b2fM5ONy9VwCpbE0CmeCa1t_LTktUiUuO7INBZzS=w54-h54-p-rp-mo-ba3-br100</t>
  </si>
  <si>
    <t>蕭苑苑</t>
  </si>
  <si>
    <t>Local Guide · 45 reviews · 152 photos</t>
  </si>
  <si>
    <t>五顆星給酒香提拉米蘇的（120$ ）
蛋糕體絲潤含酒香跟咖啡香。
苦甜熔岩巧克力非常搭配🫶🏽 …</t>
  </si>
  <si>
    <t>https://lh3.googleusercontent.com/a-/ALV-UjVqkvuWd65VNErjlFe2WQHXJgYaOEW6ZThnNq7qRG8atwPyS08h=w54-h54-p-rp-mo-ba5-br100</t>
  </si>
  <si>
    <t>蠢羊與奇怪生物</t>
  </si>
  <si>
    <t>Local Guide · 262 reviews · 990 photos</t>
  </si>
  <si>
    <t>#台南 #中西區 #食記 #愛店 #咖哩鬥陣 聽到愛店要準備去放暑假，再忙也要來再吃一次 …</t>
  </si>
  <si>
    <t>+6</t>
  </si>
  <si>
    <t>https://lh3.googleusercontent.com/a/ACg8ocL6gcBVSlznlIrpi0Y2iAsGatwgYqLvvdmubOvCrAkdiaYknA=w54-h54-p-rp-mo-ba4-br100</t>
  </si>
  <si>
    <t>smallae Yang</t>
  </si>
  <si>
    <t>Local Guide · 82 reviews · 67 photos</t>
  </si>
  <si>
    <t>小孩一直強力推薦的咖喱店，直說好吃美味，我們一定會喜歡的，果然孩子真心推薦的絕對是最好的，跟以往的外面咖喱不一樣的地方是：多了一些食材的天然香味及酸甜味，尤其是那個馬鈴薯泥，連我不太敢吃酸的都覺得好吃，值得推薦一吃</t>
  </si>
  <si>
    <t>https://lh3.googleusercontent.com/a-/ALV-UjUY7aqyZbP1rGIIpwglDUS3fpzY0dVyTx-ltvFUWgovlKoHfIvn=w54-h54-p-rp-mo-ba5-br100</t>
  </si>
  <si>
    <t>Chelsea Hat</t>
  </si>
  <si>
    <t>Local Guide · 254 reviews · 955 photos</t>
  </si>
  <si>
    <t>肚子太餓，餐點一來就馬上吃忘了拍照🤣
今天點了豪華胖胖盤，有三種不同口味的咖哩醬，分別是沒有橘子的橘子雞、椰絲雞肉和鷹嘴豆咖哩，想一次品嚐多種咖哩醬的人可以點這個，還有薑黃飯和烤餅，烤餅不是常見的扁的印度囊餅，口感有點像饅頭，很Q，有附優格，覺得辣的話可以加幾匙降低辣度，還有小菜毛豆，份量對胃口小的我來說有點多，飯就一大碗了，還有一個烤餅吃完真的超飽 …</t>
  </si>
  <si>
    <t>https://lh3.googleusercontent.com/a-/ALV-UjXZe5rjGOcCCp16I9ekBcR_yN3ef3aRgoMInG9s4-2W-NUn7Iv3=w54-h54-p-rp-mo-ba4-br100</t>
  </si>
  <si>
    <t>YT Chang</t>
  </si>
  <si>
    <t>Local Guide · 136 reviews · 321 photos</t>
  </si>
  <si>
    <t>今天吃「酸辣豬肉」跟「菜菜蝦蝦」
酸辣豬吃起來很開胃，有一定的辣度，大概中辣左右，可以吃得了辣的話真的很好吃😋
菜菜蝦蝦有三隻蝦加一些花枝，咖喱醬味道比起酸辣豬淡很多，屬於較為溫和的咖哩醬，海鮮都不錯，蝦子很大很彈，但還是覺得酸辣豬醬的味道比較驚艷😃 …</t>
  </si>
  <si>
    <t>https://lh3.googleusercontent.com/a-/ALV-UjUcyU_SD_AjJmcM2EBnljhTOpZhjy13b80_coLCuWlkQCD1RUgI=w54-h54-p-rp-mo-ba4-br100</t>
  </si>
  <si>
    <t>PL Tsai</t>
  </si>
  <si>
    <t>Local Guide · 99 reviews · 317 photos</t>
  </si>
  <si>
    <t>看了好久終於來吃了，最初知道他們是從他們發行的台南散步地圖開始，在前往的路上心中充滿期待，心想作為開工慶祝餐應該再合適不過。 …</t>
  </si>
  <si>
    <t>https://lh3.googleusercontent.com/a-/ALV-UjVTt3aDNuygsjQm5SwTVwmkam3K_VkYz4YXjXNrL2u3ncBbs3s3=w54-h54-p-rp-mo-ba2-br100</t>
  </si>
  <si>
    <t>Chen jui chun</t>
  </si>
  <si>
    <t>Local Guide · 21 reviews · 9 photos</t>
  </si>
  <si>
    <t>咖喱有讚，最推酸辣豬肉咖哩，肉桂與香料的香氣十足，是有層次跟深度的味道，價格相較其他等級的店家也算平價🥹飲品的表現也不錯，可惜那天甜點已經賣完了～ …</t>
  </si>
  <si>
    <t>https://lh3.googleusercontent.com/a-/ALV-UjXT4lcVZEdX7yvy5glRdij6UWJBZcuVdpdn9uXsZjfVok854MYUKA=w54-h54-p-rp-mo-ba5-br100</t>
  </si>
  <si>
    <t>紀柏先</t>
  </si>
  <si>
    <t>Local Guide · 167 reviews · 619 photos</t>
  </si>
  <si>
    <t>🍛餐點
這次點了「沒有橘子的橘子雞」、「椰絲雞肉咖哩」、「豪華胖胖盤」，因為薑黃飯賣完了所以被招待了一小缽的酸辣豬肉。 …</t>
  </si>
  <si>
    <t>https://lh3.googleusercontent.com/a-/ALV-UjWQjm1M0QiL1O2Xqx109HDvwfDB8LM7ovwo8tbIMCMSkn7fhPvy=w54-h54-p-rp-mo-ba3-br100</t>
  </si>
  <si>
    <t>凱仁（Karren）</t>
  </si>
  <si>
    <t>Local Guide · 30 reviews · 28 photos</t>
  </si>
  <si>
    <t>一直很想吃的咖喱！
每種咖喱都很好吃，店內還有各種活動的宣傳海報，以及各種書籍，感覺得到店家的用心。
地點在小巷子裡面，但路上有可愛的小路牌指引，不會太難找。
有幾種不同口味的咖喱可以選擇，也有一次三種口味都有的胖胖盤，小孩子才做選擇，我全都要！</t>
  </si>
  <si>
    <t>https://lh3.googleusercontent.com/a-/ALV-UjWIWACHs_vEQMlntUVp8jRGXDP1V88ZkkOTo9JVCWKEaCFYfO0B5w=w54-h54-p-rp-mo-ba6-br100</t>
  </si>
  <si>
    <t>吳昀珊</t>
  </si>
  <si>
    <t>Local Guide · 294 reviews · 2,201 photos</t>
  </si>
  <si>
    <t>IG: shan_kuidaore
———————————————
無法訂位，十二點開店前約十一點半就到門口先登記，後來陸陸續續進來許多組，二樓也有用餐空間。 …</t>
  </si>
  <si>
    <t>+16</t>
  </si>
  <si>
    <t>https://lh3.googleusercontent.com/a-/ALV-UjWBJfTsSvuOS8ijp_lbIQR-FGgBTpjkXJOYygI9ghdLdFKFNeNt=w54-h54-p-rp-mo-br100</t>
  </si>
  <si>
    <t>PEI-CHE Cheng</t>
  </si>
  <si>
    <t>9 reviews · 8 photos</t>
  </si>
  <si>
    <t>在文博會市集吃到咖喱，擺攤餐點一樣美❤️</t>
  </si>
  <si>
    <t>https://lh3.googleusercontent.com/a/ACg8ocKDMDxn6ILekqj1LTuN4WyI5Lwin1j0ZL5MBtpuS4L75swP2Q=w54-h54-p-rp-mo-ba5-br100</t>
  </si>
  <si>
    <t>君</t>
  </si>
  <si>
    <t>Local Guide · 220 reviews · 671 photos</t>
  </si>
  <si>
    <t>📌2022/10/21
.
咖哩鬥陣是我觀望很久的咖哩！ …</t>
  </si>
  <si>
    <t>https://lh3.googleusercontent.com/a-/ALV-UjX8S3OZCh9fvdfc07FUTG7Cs9WfMKsmDg-SarQB3KyZeey7_id0Rw=w54-h54-p-rp-mo-ba4-br100</t>
  </si>
  <si>
    <t>雯雯（ins:yuwen_25）</t>
  </si>
  <si>
    <t>Local Guide · 33 reviews · 342 photos</t>
  </si>
  <si>
    <t>📍 咖哩鬥陣｜台南老宅咖哩店
一個月幾乎只營業㊄ ㊅ ㊆ …</t>
  </si>
  <si>
    <t>https://lh3.googleusercontent.com/a/ACg8ocK9FK8wI8i6U1SlIKgd68bP8z0mx94W7T2iA8XsBa5eYX_jxQ=w54-h54-p-rp-mo-br100</t>
  </si>
  <si>
    <t>yo shi (yoshi)</t>
  </si>
  <si>
    <t>23 reviews · 11 photos</t>
  </si>
  <si>
    <t>豪好ㄘ
算是有稍微為台灣人口味調整的樣子
跟超印那種不太一樣（氣氛也是XD …</t>
  </si>
  <si>
    <t>https://lh3.googleusercontent.com/a/ACg8ocIzAJI0T3jDODIJb2hB3MRkyrJHS0-sy-2AkWxlMLaMuwpuIw=w54-h54-p-rp-mo-ba4-br100</t>
  </si>
  <si>
    <t>吃臺南</t>
  </si>
  <si>
    <t>Local Guide · 69 reviews · 199 photos</t>
  </si>
  <si>
    <t>在巷口就聞得到香料的香氣
開門後更濃郁❤️
想點的橘子雞沒有了 …</t>
  </si>
  <si>
    <t>https://lh3.googleusercontent.com/a-/ALV-UjXqxvasCLe8k7UojlPp35CmcKGjKJUKpozU0r9Vtfm_0cxoMF8=w54-h54-p-rp-mo-ba4-br100</t>
  </si>
  <si>
    <t>李昶慶</t>
  </si>
  <si>
    <t>Local Guide · 156 reviews · 464 photos</t>
  </si>
  <si>
    <t>非常有氣氛的巷弄小店，因為下雨的關係不太需要候位，有兩層樓的座位空間，咖哩口味有四種（口味淡至濃）：椰子雞、橘子雞（沒橘子）、鷹嘴豆、酸辣豬，各有特色都非常好吃，如果有選擇障礙建議一定要點胖胖盤，除了能品嚐到四種口味的咖哩，還能同時享受飯和烤餅的口感，還有小杯紅茶跟招待甜點和毛豆，非常適合食量大的人。
另外強烈建議要加烏龜蛋包，無論視覺和味覺的享受都更加分，整體而言無論餐廳氛圍跟食物都很棒，會想帶朋友來！
這次用餐比較遺憾是沒喝到咖啡，聽說也是跟小農合作。</t>
  </si>
  <si>
    <t>https://lh3.googleusercontent.com/a-/ALV-UjVTdGLQm1-QaDqfKkjCBepGVqnoSdFLyNVmsbFjJSB2_IgmWA8peQ=w54-h54-p-rp-mo-ba5-br100</t>
  </si>
  <si>
    <t>高采蔚</t>
  </si>
  <si>
    <t>Local Guide · 112 reviews · 757 photos</t>
  </si>
  <si>
    <t>每次在市集都大排長龍的咖喱鬥陣
第一次在店裡吃(⸝⸝⍢⸝⸝)
漂亮的烏龜蛋包是一定要加滴☝🏻 …</t>
  </si>
  <si>
    <t>https://lh3.googleusercontent.com/a-/ALV-UjUIjGUIdXzHr9EKd3Nhz09-DYPJkUvUE2Wx3CGMB7RFkL1lYQbV=w54-h54-p-rp-mo-ba4-br100</t>
  </si>
  <si>
    <t>Shin Dimei</t>
  </si>
  <si>
    <t>Local Guide · 78 reviews · 234 photos</t>
  </si>
  <si>
    <t>店家人員非常友善親切。隱身在巷弄內的小店，店內整體氛圍舒適、愜意，很適合三五好友一同聚餐。</t>
  </si>
  <si>
    <t>https://lh3.googleusercontent.com/a-/ALV-UjWMe6HMbEdlg7ynLvmbiW0H3sN1Nd3bhYRuxcw4RRv_LdY2HZCDVw=w54-h54-p-rp-mo-ba5-br100</t>
  </si>
  <si>
    <t>Shine Lin</t>
  </si>
  <si>
    <t>Local Guide · 267 reviews · 533 photos</t>
  </si>
  <si>
    <t>在高雄市集吃到，咖哩濃郁香氣夠，蛋包的熟度恰到好處！不過咖哩醬再多一點會更好～</t>
  </si>
  <si>
    <t>https://lh3.googleusercontent.com/a-/ALV-UjVwcWl8WAZW6tpm6izhlYSCgvIZdmhJzxz8CmAF-EcJ2ze1G1c=w54-h54-p-rp-mo-ba6-br100</t>
  </si>
  <si>
    <t>Chen Mei</t>
  </si>
  <si>
    <t>Local Guide · 604 reviews · 4,075 photos</t>
  </si>
  <si>
    <t>終於來朝聖了！！！
因為太想嘗試不同口味，所以點了豪華胖胖盤，裡頭有三種口味的咖哩（闆娘還招待了酸辣豬肉）。
最喜歡沒有橘子的橘子雞，不管是搭配飯還是烤餅都超級好吃🥰🥰🥰 …</t>
  </si>
  <si>
    <t>https://lh3.googleusercontent.com/a/ACg8ocJCAG_HK4Zny0KdNiMMo8NQH5e6EQadO6LFriLSfP2ferjF7Q=w54-h54-p-rp-mo-ba4-br100</t>
  </si>
  <si>
    <t>YUN-CHE LEE</t>
  </si>
  <si>
    <t>Local Guide · 89 reviews · 54 photos</t>
  </si>
  <si>
    <t>不同口味的咖哩都很有特色
最喜歡橘子咖哩</t>
  </si>
  <si>
    <t>https://lh3.googleusercontent.com/a/ACg8ocLtCzcVoK7mutcdQmN9yobdk1-mjBhxWe5BbKmmi1KF9z6ceA=w54-h54-p-rp-mo-br100</t>
  </si>
  <si>
    <t>eric</t>
  </si>
  <si>
    <t>3 reviews</t>
  </si>
  <si>
    <t>生意很好
空腹到中午去吃，吃完蠻飽的
店內文創的展示、店家辦的活動和IG，感受到品牌定位是年輕且積極，觸角延伸到很廣 …</t>
  </si>
  <si>
    <t>https://lh3.googleusercontent.com/a-/ALV-UjW2aHloAqaDbNJIhk1xb0gTlKgOl1t62BIuM96ugWGmnH-KNNXk5w=w54-h54-p-rp-mo-ba5-br100</t>
  </si>
  <si>
    <t>李沛璇</t>
  </si>
  <si>
    <t>Local Guide · 271 reviews · 795 photos</t>
  </si>
  <si>
    <t>咖哩超好吃
環境也不錯
內用的座位比想像多很多 …</t>
  </si>
  <si>
    <t>https://lh3.googleusercontent.com/a-/ALV-UjWX6K2wMvSP2IfGm-f_LMTdQYBJlyqIjJfgYsmgZCDN_pXEmoBo=w54-h54-p-rp-mo-ba6-br100</t>
  </si>
  <si>
    <t>Yuan Jheng Syu</t>
  </si>
  <si>
    <t>Local Guide · 528 reviews · 1,589 photos</t>
  </si>
  <si>
    <t>這間賣得是香料咖哩
香氣濃郁，非常下飯
店家給得份量相當充足</t>
  </si>
  <si>
    <t>https://lh3.googleusercontent.com/a-/ALV-UjV1WjW3TN41zca_voWxBcTx9VpUXQfJk5svrhqXRRHBPwRBU8WK=w54-h54-p-rp-mo-ba4-br100</t>
  </si>
  <si>
    <t>Albert Liu</t>
  </si>
  <si>
    <t>Local Guide · 145 reviews · 343 photos</t>
  </si>
  <si>
    <t>1. 老巷裡的質感小店
2. 咖哩香料多樣濃厚，成人風
3. 從快閃到安定，旅行的意義
4. 服務親切溫暖的空間</t>
  </si>
  <si>
    <t>https://lh3.googleusercontent.com/a-/ALV-UjWifZr6pV0zCRokxIN9TgXXuT1BqgipHM_mnFyOTgr8pDInCblJ=w54-h54-p-rp-mo-ba5-br100</t>
  </si>
  <si>
    <t>雅琪</t>
  </si>
  <si>
    <t>Local Guide · 131 reviews · 668 photos</t>
  </si>
  <si>
    <t>一定要給五星好評👍👍👍
店家超……級親切，不能訂位已經抱著就等吧！一到現場寫完候位單，店員告知現在有位子，不過再二樓，準備收起嬰兒車時，闆娘說請一桌客人移到二樓，樓下6人桌給我們3大1小(旁邊還不帶客)，還可以放嬰兒車，我們三人超感動，謝謝店家咖哩超好吃，服務超級棒🥰 …</t>
  </si>
  <si>
    <t>https://lh3.googleusercontent.com/a/ACg8ocL0O-07rkGpUnEJwUZgBa_sve8bj7E3kVKrUfMafhwaRk5oWg=w54-h54-p-rp-mo-ba5-br100</t>
  </si>
  <si>
    <t>YY L</t>
  </si>
  <si>
    <t>Local Guide · 340 reviews · 382 photos</t>
  </si>
  <si>
    <t>最推酸辣豬肉咖哩（喜歡吃辣的可以點這個，超推），再來是橘子雞肉咖哩，隨後是鷹嘴豆咖喱，好好吃，個人吃不習慣椰香味。</t>
  </si>
  <si>
    <t>Dine i…</t>
  </si>
  <si>
    <t>https://lh3.googleusercontent.com/a-/ALV-UjV6cm64bTwUT2xhcv7zSptlMAQ9cFh-aLEZ9vT7aZba_OhDsmo=w54-h54-p-rp-mo-ba5-br100</t>
  </si>
  <si>
    <t>Guinea Mickey</t>
  </si>
  <si>
    <t>Local Guide · 163 reviews · 461 photos</t>
  </si>
  <si>
    <t>常在市集看到的熱門香料咖哩專賣，老宅懷舊文青風，拼盤可以嚐試很多口味。
#胖胖豪華餐+烏龜蛋包 …</t>
  </si>
  <si>
    <t>https://lh3.googleusercontent.com/a-/ALV-UjWjsrao-yg0XUFLY2On9HrWemuM_ltWQRZsAKqHIq9KaVZxW50k=w54-h54-p-rp-mo-ba5-br100</t>
  </si>
  <si>
    <t>Jimmy Chen</t>
  </si>
  <si>
    <t>Local Guide · 322 reviews · 1,058 photos</t>
  </si>
  <si>
    <t>服務：
老宅風格，上菜快速，用餐完因為沒有給結帳單，所以要記得結帳，餐桌椅都有搭配，水杯是用小學時的鐵杯子，至於貼紙標語那些感覺的出來滿滿的憤青味XDDD …</t>
  </si>
  <si>
    <t>https://lh3.googleusercontent.com/a-/ALV-UjW2hBUil4NRAbPEIBnBtH-MQLixkDcQaRODM6SEA0XMrzrDAHw=w54-h54-p-rp-mo-ba4-br100</t>
  </si>
  <si>
    <t>jun_yenism</t>
  </si>
  <si>
    <t>Local Guide · 60 reviews · 110 photos</t>
  </si>
  <si>
    <t>第一次來吃，大推豪華胖胖盤，一次體驗多種咖哩。
每個咖哩特色都很明顯 …</t>
  </si>
  <si>
    <t>https://lh3.googleusercontent.com/a-/ALV-UjUmXPcZCYppDIQiPutptp-0NNEsNDnaBi9C_wBvE1ALXPmSHsbU=w54-h54-p-rp-mo-ba4-br100</t>
  </si>
  <si>
    <t>靜靜（Jean）</t>
  </si>
  <si>
    <t>Local Guide · 95 reviews · 503 photos</t>
  </si>
  <si>
    <t>2022/3/27
這次路過剛好是開店日很幸運也有位子。
吃了豪華胖胖盤和酸辣豬肉，一次嚐全部口味。 …</t>
  </si>
  <si>
    <t>+7</t>
  </si>
  <si>
    <t>https://lh3.googleusercontent.com/a-/ALV-UjVI1QsGTCp3io-bt3FX2dQqbFAQW2fhCGF79HICKVnyi8zEila4=w54-h54-p-rp-mo-ba4-br100</t>
  </si>
  <si>
    <t>追追</t>
  </si>
  <si>
    <t>Local Guide · 168 reviews · 447 photos</t>
  </si>
  <si>
    <t>烏龜蛋包好好吃🤤
豬肉酸辣的口感也很好吃
但可惜一人要點一份，我們就放棄了有烤餅的那份，下次多人的時候可以試著點點看 …</t>
  </si>
  <si>
    <t>https://lh3.googleusercontent.com/a-/ALV-UjUAHQ6MRLEVgGAHy7AoFFG2Bif-AWQnBF0i6rMGBrELtV3OPN6TQw=w54-h54-p-rp-mo-ba3-br100</t>
  </si>
  <si>
    <t>瀞劇場</t>
  </si>
  <si>
    <t>Local Guide · 35 reviews · 46 photos</t>
  </si>
  <si>
    <t>喜歡咖喱鬥陣的咖喱，香料層次豐富，不膩，份量夠，音樂也好聽，店員/老闆親切大方。喜愛咖喱的人不容錯過的好滋味！</t>
  </si>
  <si>
    <t>https://lh3.googleusercontent.com/a-/ALV-UjUek-nyo71674ioQH2tQZbmzvOZesjF9ONGkuJ0cOhmnXk3bZWu=w54-h54-p-rp-mo-ba4-br100</t>
  </si>
  <si>
    <t>JOU-YUN CHEN</t>
  </si>
  <si>
    <t>Local Guide · 70 reviews · 161 photos</t>
  </si>
  <si>
    <t>椰絲雞肉咖哩$150
沒有橘子的橘子雞$150 …</t>
  </si>
  <si>
    <t>https://lh3.googleusercontent.com/a-/ALV-UjXZG-uHdLPeewJV7MTzaj2GtZEJkVtKnkQYtagIXZA-z-TCq5Vz=w54-h54-p-rp-mo-br100</t>
  </si>
  <si>
    <t>江欣蓉</t>
  </si>
  <si>
    <t>2 reviews · 3 photos</t>
  </si>
  <si>
    <t>酸辣豬肉、牛肉咖哩都很讚，牛肉很嫩👍
奶蓋紅茶也超讚👍
整杯飲料紅茶味不澀，也不會過甜☺️☺️ …</t>
  </si>
  <si>
    <t>https://lh3.googleusercontent.com/a-/ALV-UjWE_9PhZZXx-PqaaWDPgxyKK3GkVCoEfPu45g-yXVh_lVbAP3LU=w54-h54-p-rp-mo-ba4-br100</t>
  </si>
  <si>
    <t>Yashi Zeng</t>
  </si>
  <si>
    <t>Local Guide · 74 reviews · 108 photos</t>
  </si>
  <si>
    <t>酸辣咖哩 比想像中更刺激更辣 有🌶️🌶️🌶️
胖胖盤可以一次斬獲3種口味 好吃不膩
沒有橘子的橘子雞 是我們都喜歡的口味 …</t>
  </si>
  <si>
    <t>https://lh3.googleusercontent.com/a/ACg8ocK2eT3FrE21qYaS5LOBgziEoPWnwmZIQLsy8EwlL1WWO0a_fac=w54-h54-p-rp-mo-ba6-br100</t>
  </si>
  <si>
    <t>黃聖涵</t>
  </si>
  <si>
    <t>Local Guide · 241 reviews · 946 photos</t>
  </si>
  <si>
    <t>舒適到不行的用餐環境
熱情的服務態度
快速的上菜速度 …</t>
  </si>
  <si>
    <t>https://lh3.googleusercontent.com/a-/ALV-UjW3ADN_iYyc7Nq29O6WRx3WAdARk8I0rXR_DuVOC7T6EcLjHXTaww=w54-h54-p-rp-mo-br100</t>
  </si>
  <si>
    <t>蘇素宜（Sue）</t>
  </si>
  <si>
    <t>8 reviews · 21 photos</t>
  </si>
  <si>
    <t>店員們很貼心，服務很好，整家店氣氛讓人放鬆，咖喱好好吃，很快樂❤️</t>
  </si>
  <si>
    <t>https://lh3.googleusercontent.com/a-/ALV-UjXh_FE9_2J9RGhmWTcZd_aehEryhT8rDT5ngKV8pbB2QcV2FNXDMg=w54-h54-p-rp-mo-ba7-br100</t>
  </si>
  <si>
    <t>ma vie</t>
  </si>
  <si>
    <t>Local Guide · 626 reviews · 5,312 photos</t>
  </si>
  <si>
    <t>因為走錯路
意外發現這隱藏在巷弄內的香料咖哩店！🍛
幸運的是剛好有位置。 …</t>
  </si>
  <si>
    <t>https://lh3.googleusercontent.com/a-/ALV-UjVYGs2f2BDdnYW5aEZ0LtScYuDu99Hdlru8quJqTI9aPLJ2X3VA=w54-h54-p-rp-mo-ba4-br100</t>
  </si>
  <si>
    <t>張星凱</t>
  </si>
  <si>
    <t>Local Guide · 123 reviews · 49 photos</t>
  </si>
  <si>
    <t>印度式的咖喱，和我在其他印度料理吃到不會差太多，算是很不錯了！
他的烤餅很讓我喜歡，一般印度烤餅通常做扁平的，他們做圓狀，口感很棒！缺點是不能像扁的可以包覆多點咖喱。
整體很用心，態度親切、氣氛佳，很不錯的地方！</t>
  </si>
  <si>
    <t>https://lh3.googleusercontent.com/a-/ALV-UjV0jvZZiaEMdko35x6jo0qaTh74jCcPt4vPnPzF5oW7UxYiFss=w54-h54-p-rp-mo-ba3-br100</t>
  </si>
  <si>
    <t>王小魚</t>
  </si>
  <si>
    <t>Local Guide · 37 reviews · 96 photos</t>
  </si>
  <si>
    <t>終於在台南吃到像樣的異國料理，四個女孩兒也很可愛熱情，店裡有整排的孤獨星球跟各種旅遊書，很舒服的一家店，推薦喜歡吃各種料理的人來試試不同的咖喱。
巷子不好停車，建議停在外面步行走入，也可以順便逛逛不是港的五條港</t>
  </si>
  <si>
    <t>https://lh3.googleusercontent.com/a-/ALV-UjUVkZSa6PvUVT-9idJBxJD2Y4Nqh8SfVEO79Ez792v8VpLuau2uIw=w54-h54-p-rp-mo-ba3-br100</t>
  </si>
  <si>
    <t>mm gj</t>
  </si>
  <si>
    <t>Local Guide · 57 reviews · 83 photos</t>
  </si>
  <si>
    <t>豪華胖胖盤 $320+50烏龜蛋包
酸辣豬肉咖哩飯 $170+50烏龜蛋包 …</t>
  </si>
  <si>
    <t>https://lh3.googleusercontent.com/a-/ALV-UjVlz_JMx9EyMnHkYLFXgVhbKfxr8_Z9jHIvp1DDkSuyC53Rt1TM=w54-h54-p-rp-mo-ba5-br100</t>
  </si>
  <si>
    <t>張綾娟</t>
  </si>
  <si>
    <t>Local Guide · 152 reviews · 734 photos</t>
  </si>
  <si>
    <t>巷弄中的懷舊文青小店
店內有配合的皂類產品，自己投錢購買
廁所還能先試用產品 …</t>
  </si>
  <si>
    <t>https://lh3.googleusercontent.com/a-/ALV-UjWoIz4CRYCgEBddCTD3rPuYWpppe3ut-EWzxZ_nt3ZuUPc76Hpe=w54-h54-p-rp-mo-ba2-br100</t>
  </si>
  <si>
    <t>馬顆粒</t>
  </si>
  <si>
    <t>Local Guide · 14 reviews · 12 photos</t>
  </si>
  <si>
    <t>充滿香料氣息的咖哩🍛
烤餅沾咖哩吃超頂💯
鷹嘴豆咖哩的味道比較特別 建議喜歡鷹嘴豆的朋🉑點😋 …</t>
  </si>
  <si>
    <t>Meal type</t>
  </si>
  <si>
    <t>Lunch…</t>
  </si>
  <si>
    <t>https://lh3.googleusercontent.com/a-/ALV-UjWgx4OEVWcWnuvBF2SELpPZbvXTkZHrLWB2uJ68jPc_tmFz9xY=w54-h54-p-rp-mo-ba6-br100</t>
  </si>
  <si>
    <t>韓鎮民</t>
  </si>
  <si>
    <t>Local Guide · 434 reviews · 2,014 photos</t>
  </si>
  <si>
    <t>好吃的印度式咖哩，想吃咖哩時 會想回訪的店</t>
  </si>
  <si>
    <t>https://lh3.googleusercontent.com/a-/ALV-UjVNim-_PSF_fedmgWxiZpXEDQIAryTVxTt94Tc4ML_f0UQuGYvh=w54-h54-p-rp-mo-ba4-br100</t>
  </si>
  <si>
    <t>Yu Chao</t>
  </si>
  <si>
    <t>Local Guide · 74 reviews · 72 photos</t>
  </si>
  <si>
    <t>咖哩有很多種派別
我肯定是咖哩鬥陣派的！！
非常喜歡🫶🏻 …</t>
  </si>
  <si>
    <t>https://lh3.googleusercontent.com/a-/ALV-UjXateol1ubMW9hU3nnEVNJkTA30IBeY_3P3n8j_d040auqzbTPV=w54-h54-p-rp-mo-ba6-br100</t>
  </si>
  <si>
    <t>小豬工程師的美食探險</t>
  </si>
  <si>
    <t>Local Guide · 822 reviews · 949 photos</t>
  </si>
  <si>
    <t>價格對台南來說小貴，口味算是大眾口味。甜點的提拉米蘇酒香濃郁，很合我的口味。</t>
  </si>
  <si>
    <t>https://lh3.googleusercontent.com/a/ACg8ocIlZ00N9KT6XMyomXbwPzEdFh35sRJ9_KE2K5BFMsiLqPq1Uw=w54-h54-p-rp-mo-br100</t>
  </si>
  <si>
    <t>miss “初五” 趙</t>
  </si>
  <si>
    <t>6 reviews · 5 photos</t>
  </si>
  <si>
    <t>真材實料的美味
跟一般吃的咖哩味道不太一樣
天然純粹的香味 …</t>
  </si>
  <si>
    <t>https://lh3.googleusercontent.com/a/ACg8ocKUB2pbhrFKw81mhAtVxy6uVBvbqOWpgamc6g04G-yfJzgBBQ=w54-h54-p-rp-mo-ba5-br100</t>
  </si>
  <si>
    <t>賴品志</t>
  </si>
  <si>
    <t>Local Guide · 227 reviews · 1,012 photos</t>
  </si>
  <si>
    <t>我點的是胖胖盤，這家咖哩真的非常好吃，依照店員推薦的方式，可以吃到食物最棒的滋味。尤其推薦鷹嘴豆咖哩，真的超級美味的，我最喜歡這道料理。</t>
  </si>
  <si>
    <t>https://lh3.googleusercontent.com/a/ACg8ocKTw8jnmmCmYguc0iaADgptDf-Xb2o_jKsX46kDMu2e8W0jFsDL=w54-h54-p-rp-mo-ba5-br100</t>
  </si>
  <si>
    <t>Chiufen025321</t>
  </si>
  <si>
    <t>Local Guide · 358 reviews · 981 photos</t>
  </si>
  <si>
    <t>特色的米布丁，異國風情的咖哩烤餅和薑黃飯。決明子紅茶不錯喝。</t>
  </si>
  <si>
    <t>https://lh3.googleusercontent.com/a-/ALV-UjWVjiXCWITOyiOIs6OO8VILWG5Lww8MPgNJfnMI3RS4TKB_w30=w54-h54-p-rp-mo-ba7-br100</t>
  </si>
  <si>
    <t>王朝穩</t>
  </si>
  <si>
    <t>Local Guide · 418 reviews · 5,584 photos</t>
  </si>
  <si>
    <t>隱藏在海安路巷弄的咖哩店
店內空間溫馨，燈光柔和 …</t>
  </si>
  <si>
    <t>https://lh3.googleusercontent.com/a/ACg8ocKlhSooZ1dw3XXHE6z6gGF2JYPjMMGI-3MxZdbKxYdHTl3bTs6H=w54-h54-p-rp-mo-ba3-br100</t>
  </si>
  <si>
    <t>Ching Hsu</t>
  </si>
  <si>
    <t>Local Guide · 50 reviews · 19 photos</t>
  </si>
  <si>
    <t>超級好吃的香料咖哩，每一個口味都極具特色，會讓人想回訪的店，店內氛圍和店員都很棒，第一次到訪，謝謝店員的詳細介紹，還有老闆研發中的口味也是很棒，可以吃到肉的原本香味！烤餅也很好吃，推薦！</t>
  </si>
  <si>
    <t>https://lh3.googleusercontent.com/a-/ALV-UjUR8ieRU62gvmkspB9UNrUuoc0suSHOsz-zNdOICkT0LkLaoSMDhw=w54-h54-p-rp-mo-ba6-br100</t>
  </si>
  <si>
    <t>T.H.</t>
  </si>
  <si>
    <t>Local Guide · 417 reviews · 1,112 photos</t>
  </si>
  <si>
    <t>好吃，並非台式或日式的咖哩🍛
但應該是迎合臺灣人的口味，所以咖哩並不會很辣🌶️ …</t>
  </si>
  <si>
    <t>https://lh3.googleusercontent.com/a/ACg8ocK0ggtuccJRY5wgTvJA6UhPe8yXoqoWOLcCDZiJqbN7GSM0Vw=w54-h54-p-rp-mo-ba4-br100</t>
  </si>
  <si>
    <t>林季畇</t>
  </si>
  <si>
    <t>Local Guide · 21 reviews · 204 photos</t>
  </si>
  <si>
    <t>喜愛吃咖哩的朋友
一定要來嚐試
豪華胖胖盤一次可以品嚐到 …</t>
  </si>
  <si>
    <t>https://lh3.googleusercontent.com/a-/ALV-UjXWobVeaX2i0A3jRZ9P8yJ3--Q7I08voM3liaXMC6m9XMYiLZ-5=w54-h54-p-rp-mo-ba5-br100</t>
  </si>
  <si>
    <t>吳飴</t>
  </si>
  <si>
    <t>Local Guide · 125 reviews · 1,219 photos</t>
  </si>
  <si>
    <t>二訪
甜點點了摩摩喳喳，是用冰塊而非碎冰
酸辣豬肉口味偏重，如果同時有點胖胖餐，建議可以先吃胖胖餐再食用酸辣豬肉～ …</t>
  </si>
  <si>
    <t>https://lh3.googleusercontent.com/a-/ALV-UjUh7bZa2CJoaKh-T7UEPh5zIeCYUSE9rGJgV3ViLy7gqUcyEHlk=w54-h54-p-rp-mo-br100</t>
  </si>
  <si>
    <t>范小歐</t>
  </si>
  <si>
    <t>13 reviews · 2 photos</t>
  </si>
  <si>
    <t>超級喜歡酸辣豬肉咖哩👍👍本身算是重口味的人，酸辣豬肉咖哩非常夠味，每次來台南一定到咖哩鬥陣來回味一下，來不及拍照就吃完了，所以借朋友的椰絲雞肉咖哩代表😂 …</t>
  </si>
  <si>
    <t>https://lh3.googleusercontent.com/a/ACg8ocKEFF-2wlki_8IoJ4SUrKHHbqBbalsh_QJu9YulE7Xmje9kEA=w54-h54-p-rp-mo-ba4-br100</t>
  </si>
  <si>
    <t>沅沅</t>
  </si>
  <si>
    <t>Local Guide · 48 reviews · 182 photos</t>
  </si>
  <si>
    <t>吃了會想再吃的印式咖喱❤️
另外每月有不定期的合作甜品</t>
  </si>
  <si>
    <t>https://lh3.googleusercontent.com/a-/ALV-UjVkCFrJ024lFn4Kmrx2UbXjbAuxLVbGz8JtvFgDKgKuzJoyC2bt=w54-h54-p-rp-mo-ba3-br100</t>
  </si>
  <si>
    <t>Henry</t>
  </si>
  <si>
    <t>Local Guide · 39 reviews · 15 photos</t>
  </si>
  <si>
    <t>原先已做好內用的咖哩飯，接到電話得知回程的高鐵時程非常緊繃，請店家協助，幫忙做成外帶。
第一次看到服務這麼棒的店家，從打電話預約到進門以及介紹餐點還有將做好的餐點從廚房拿到等餐區親自交到我手上這種小細節都令我非常的刮目相看。
讓我們一群人在9:00抵達高鐵站搭上9:05的高鐵，就算冷掉了還是非常的美味及滿滿的溫暖，就像您在廁所寫的［喜歡的店就一直去］
有機會一定會還會去內用的👍 …</t>
  </si>
  <si>
    <t>https://lh3.googleusercontent.com/a-/ALV-UjU6c7lvm2yp8VNWmry1XuPh48iG5o6UTg5BgMMmVsghv26pdUv3XA=w54-h54-p-rp-mo-ba3-br100</t>
  </si>
  <si>
    <t>Mi Tung</t>
  </si>
  <si>
    <t>Local Guide · 33 reviews · 7 photos</t>
  </si>
  <si>
    <t>戴著順澤宮帽子 果然都會有奇妙事發生 原來老闆也曾是三鐵運動愛好者～ 店內用餐環境輕鬆舒適 愉快的用餐時光</t>
  </si>
  <si>
    <t>https://lh3.googleusercontent.com/a/ACg8ocKN5p9EF0HiIkAEbTY3fq4g19sJ-aVd5IryG4RalKwMqFTtAMg=w54-h54-p-rp-mo-br100</t>
  </si>
  <si>
    <t>BoBo Chen</t>
  </si>
  <si>
    <t>5 reviews · 3 photos</t>
  </si>
  <si>
    <t>台南最好吃的咖哩飯喔</t>
  </si>
  <si>
    <t>https://lh3.googleusercontent.com/a-/ALV-UjVGruAnGFDGqDaLhrtN8hWUaZp-V1agQ2FpkR6pRlqG53n6QIym=w54-h54-p-rp-mo-ba7-br100</t>
  </si>
  <si>
    <t>劉大維</t>
  </si>
  <si>
    <t>Local Guide · 588 reviews · 6,885 photos</t>
  </si>
  <si>
    <t>豪華胖胖盤 370$
提拉米蘇 80$ …</t>
  </si>
  <si>
    <t>https://lh3.googleusercontent.com/a/ACg8ocKdA0pVQPPZ74_7HvWYcvITFaGT8ZdYv4wtW2JEYCof728hQw=w54-h54-p-rp-mo-ba3-br100</t>
  </si>
  <si>
    <t>祝杰</t>
  </si>
  <si>
    <t>Local Guide · 69 reviews · 18 photos</t>
  </si>
  <si>
    <t>🔍看更多食記請搜尋IG:@ten_celsius🔍
🔸酸辣豬肉咖喱飯+烏龜蛋包-220 …</t>
  </si>
  <si>
    <t>https://lh3.googleusercontent.com/a-/ALV-UjU3G-6hZdVf4Bgo7lOlGCxgGu9O2L0FQtEuzS1d6FkpCFFHQ8Et=w54-h54-p-rp-mo-ba2-br100</t>
  </si>
  <si>
    <t>霍司澄</t>
  </si>
  <si>
    <t>Local Guide · 12 reviews · 13 photos</t>
  </si>
  <si>
    <t>環境很不錯，服務人員態度超好👍🏻
食物味道⋯⋯我不太喜歡（孜然味太重了）
食物口感非常好，不管雞肉牛肉都很嫩 …</t>
  </si>
  <si>
    <t>3…</t>
  </si>
  <si>
    <t>https://lh3.googleusercontent.com/a-/ALV-UjUXGbVVRld5YJVQyycLbcSmMAcM8KMFTQ1nuKZHYOitxqDCG-z0=w54-h54-p-rp-mo-ba3-br100</t>
  </si>
  <si>
    <t>小邱</t>
  </si>
  <si>
    <t>Local Guide · 45 reviews · 40 photos</t>
  </si>
  <si>
    <t>蠻特別的台南香料咖哩店
營業時間超短店也超難找
四種咖哩各有不同特色 …</t>
  </si>
  <si>
    <t>https://lh3.googleusercontent.com/a-/ALV-UjXj_lVOfGU82Xc6g-WQx1PX1msyoY2D64iMWTLwG6_rfyl0SBNR=w54-h54-p-rp-mo-ba4-br100</t>
  </si>
  <si>
    <t>NAO</t>
  </si>
  <si>
    <t>Local Guide · 53 reviews · 159 photos</t>
  </si>
  <si>
    <t>在草木森花市集，一吃直接愛上的香料咖哩，終於有固定的內用店面了❤️
目前提供的口味有四種，從淡口溫和到香料較重的個人排序為🍊沒有橘子的橘子雞&lt;🥥椰絲雞肉咖哩&lt;🧅鷹嘴豆咖哩=🌶酸辣豬肉咖哩
大家可以依據自身平時的接受程度與喜好挑選🙋🏻‍♀️唯酸辣豬肉咖哩至少要能吃小辣的人再點，其他辣度相較不明顯。或直接來一盤豪華胖胖盤😍 …</t>
  </si>
  <si>
    <t>https://lh3.googleusercontent.com/a/ACg8ocKlZwRIWDvTNw9RQNItsr3tqCWj0paf91bdSxswmjhWF9QAEwxs=w54-h54-p-rp-mo-ba3-br100</t>
  </si>
  <si>
    <t>許必禎</t>
  </si>
  <si>
    <t>Local Guide · 55 reviews · 50 photos</t>
  </si>
  <si>
    <t>hen好ㄘ！男店員第一眼有比較瘦的金鐘國的感覺（咦）
咖哩很香，朋友點了胖胖盤，三種口味一次滿足！
店裡的氛圍很棒，很可愛，如果可以想一直坐下去的那種。 …</t>
  </si>
  <si>
    <t>https://lh3.googleusercontent.com/a/ACg8ocIVn4TSRlhoMtnZtYj_sMkgWc4wYY7LT2z4mcd3beqQQCf9fw=w54-h54-p-rp-mo-ba4-br100</t>
  </si>
  <si>
    <t>電機祥</t>
  </si>
  <si>
    <t>Local Guide · 60 reviews · 104 photos</t>
  </si>
  <si>
    <t>店裡很溫馨，似乎是一個家庭開的店，食物方面一吃就知道老闆的用心，他的咖哩是用各種香料組成的，不是傳統超市的咖哩塊，我很喜歡他們的白飯，配咖哩恰到好處，已經去第二次了，超讚。打五顆星似乎還不能表達他的美味啊🤤🤤🤤最重要的是，服務態度有夠讚。 …</t>
  </si>
  <si>
    <t>https://lh3.googleusercontent.com/a-/ALV-UjVDFudjxyMXyCRfCkiOeiV1zXl_ow-RDA5w3hj7TxJUD2lXBTxA=w54-h54-p-rp-mo-ba4-br100</t>
  </si>
  <si>
    <t>王凱緯</t>
  </si>
  <si>
    <t>Local Guide · 66 reviews · 87 photos</t>
  </si>
  <si>
    <t>初訪咖喱鬥陣
這次點了胖胖盤跟酸辣豬肉
胖胖盤雖然有三種不同的咖喱 …</t>
  </si>
  <si>
    <t>https://lh3.googleusercontent.com/a-/ALV-UjX7yO1uEAH4C6TyxJihhxpz6d8w0CpJEoZdKn1DQ5YwZIO4HJBbsA=w54-h54-p-rp-mo-ba6-br100</t>
  </si>
  <si>
    <t>愛吃愛玩美甲師（謹謹）</t>
  </si>
  <si>
    <t>Local Guide · 115 reviews · 979 photos</t>
  </si>
  <si>
    <t>❚ #謹謹逛市集
↪︎ 台南中西區 x 森山市集·咖哩鬥陣
⁡ …</t>
  </si>
  <si>
    <t>https://lh3.googleusercontent.com/a/ACg8ocKQq9rII5UUFcoabg4Bx4F_fLBcNjAYMU-oC5pWQPkoLRgfP5c=w54-h54-p-rp-mo-ba3-br100</t>
  </si>
  <si>
    <t>Wendy</t>
  </si>
  <si>
    <t>Local Guide · 38 reviews · 96 photos</t>
  </si>
  <si>
    <t>台南很少有的香料咖哩店
這間店在小巷內 不好停車
環境樸實溫馨～ …</t>
  </si>
  <si>
    <t>https://lh3.googleusercontent.com/a/ACg8ocJkfUKdQpcQ58S4X3kUocRGosBOYb7fy34p1JcZd1b1ablPMQ=w54-h54-p-rp-mo-ba2-br100</t>
  </si>
  <si>
    <t>Kaga Chang</t>
  </si>
  <si>
    <t>Local Guide · 25 reviews · 12 photos</t>
  </si>
  <si>
    <t>已經來吃好幾次，味道特別的好吃咖喱，非一般日式台式口味，喜歡吃咖喱的人推薦來吃看看。可以續醬，小朋友來還會招待小蛋包飯，店員也都很親切，很棒的店。</t>
  </si>
  <si>
    <t>https://lh3.googleusercontent.com/a-/ALV-UjV63YJDXqqOoTmPBlAVOWZeMB8l0TcOhtOBP-4polIQbLbF2AfN=w54-h54-p-rp-mo-ba5-br100</t>
  </si>
  <si>
    <t>YALAN YU</t>
  </si>
  <si>
    <t>Local Guide · 223 reviews · 745 photos</t>
  </si>
  <si>
    <t>神之咖喱無誤，超級好吃，有素食咖喱（鷹嘴豆），店員服務很好～ 9月下旬的週日傍晚前往座無虛席，需排隊候位。</t>
  </si>
  <si>
    <t>Dinner…</t>
  </si>
  <si>
    <t>https://lh3.googleusercontent.com/a-/ALV-UjUiFj_mKR4mSgBB322jp_Xg0IqCvfvW4E-yH7bZkaspdWy1rb7t=w54-h54-p-rp-mo-ba2-br100</t>
  </si>
  <si>
    <t>梁飛熊</t>
  </si>
  <si>
    <t>Local Guide · 8 reviews · 22 photos</t>
  </si>
  <si>
    <t>非常非常體貼有小朋友的家庭！看到我們有帶小孩，首先介紹我們小孩子最喜歡吃的品項，然後還遞來許多有趣的繪本，讓玩了整天靜不下來的孩子安安靜靜地聽媽媽說故事。
非常推薦豪華套餐，可以吃到許多風味強烈的咖喱，還有香噴噴的烤餅，真的是非常好吃也服務非常棒的店家。
非常推薦給大家！</t>
  </si>
  <si>
    <t>https://lh3.googleusercontent.com/a-/ALV-UjXOBRze5f0-P2YXU39GvkSsE72IHaSCXCsmRVX9SkqTziqFxb2W=w54-h54-p-rp-mo-ba3-br100</t>
  </si>
  <si>
    <t>Mike Huang</t>
  </si>
  <si>
    <t>Local Guide · 42 reviews · 67 photos</t>
  </si>
  <si>
    <t>老宅的改造讓店裡充滿活氣
店員們都非常活潑和親切，服務非常好 …</t>
  </si>
  <si>
    <t>https://lh3.googleusercontent.com/a/ACg8ocJ3RBEtegO6T5DJzDytuR1omBbMKpom1hOpTEHj4bQyh2-w6w=w54-h54-p-rp-mo-ba4-br100</t>
  </si>
  <si>
    <t>Shan H</t>
  </si>
  <si>
    <t>Local Guide · 162 reviews · 508 photos</t>
  </si>
  <si>
    <t>咖哩飯滿好吃的
口味比較重比較鹹
一定要加烏龜蛋包
烤餅也意外的好吃</t>
  </si>
  <si>
    <t>https://lh3.googleusercontent.com/a-/ALV-UjXbYlwnARsS_q3pUYzKt9_NrFoZS0bOcRUvBnDPltRIZPUf6HDxEQ=w54-h54-p-rp-mo-ba3-br100</t>
  </si>
  <si>
    <t>郭士睿</t>
  </si>
  <si>
    <t>Local Guide · 10 reviews · 19 photos</t>
  </si>
  <si>
    <t>店員服務親切，耐心介紹餐點，餐點好吃</t>
  </si>
  <si>
    <t>https://lh3.googleusercontent.com/a/ACg8ocILVSSR-7cJI6XMejVUIAeO3646J5Ypjeo7goQOiaGP-wsvBQ=w54-h54-p-rp-mo-ba2-br100</t>
  </si>
  <si>
    <t>Mike Me</t>
  </si>
  <si>
    <t>Local Guide · 14 reviews · 7 photos</t>
  </si>
  <si>
    <t>點胖胖盤，三種口味咖哩都吃的到。一個人吃有點多，能理解為何不能外帶</t>
  </si>
  <si>
    <t>https://lh3.googleusercontent.com/a-/ALV-UjWrYxtlWQpdU7_h8iI9EwT1l_qcQ6wIlBvQMJFci9YEfphuE1Dv=w54-h54-p-rp-mo-ba5-br100</t>
  </si>
  <si>
    <t>Yueh Ju Lien</t>
  </si>
  <si>
    <t>Local Guide · 345 reviews · 913 photos</t>
  </si>
  <si>
    <t>口味溫和的椰絲雞肉咖哩，配上美好的蛋包，簡單又滿足的一餐。本期是和日日享食合作的甜點與飲品，鍋煮薰衣草奶茶在冬天夜晚喝起來非常舒服，有機會再來嘗試巴斯克。</t>
  </si>
  <si>
    <t>https://lh3.googleusercontent.com/a-/ALV-UjU8I4WBoSl37UbX475AjbGjPaeLnlMEzp7Fb6ZCD2ANSbUTMdt9=w54-h54-p-rp-mo-ba4-br100</t>
  </si>
  <si>
    <t>林亦文</t>
  </si>
  <si>
    <t>Local Guide · 210 reviews · 347 photos</t>
  </si>
  <si>
    <t>本次在2023台南魔法森山市集吃到
當時只剩 橘子雞口味，但味美濃郁
非常推薦👍 會想嘗試其他口味 …</t>
  </si>
  <si>
    <t>https://lh3.googleusercontent.com/a-/ALV-UjXWibxRt15kHIINciokLfS5qcpQfphhk_KFID1Q3K6ekel8IYP5=w54-h54-p-rp-mo-ba4-br100</t>
  </si>
  <si>
    <t>鄭Peter</t>
  </si>
  <si>
    <t>Local Guide · 218 reviews · 258 photos</t>
  </si>
  <si>
    <t>咖哩醬味道特別，店內用餐環境有特色，感覺的出來老闆是很有想法的人，支援電子支付，適合家人，朋友，情侶聚餐的地點，外帶也是不錯的選擇。</t>
  </si>
  <si>
    <t>https://lh3.googleusercontent.com/a/ACg8ocIPG2N_wSegKoQiSROHuKSxAKjKfdVMBMULeFlipXCh2E_RPQ=w54-h54-p-rp-mo-ba4-br100</t>
  </si>
  <si>
    <t>Noah Jian</t>
  </si>
  <si>
    <t>Local Guide · 101 reviews · 201 photos</t>
  </si>
  <si>
    <t>除了飯量較少外 咖哩味道很特別 每種都有不同的層次 淋上優格醬又是不同的味道</t>
  </si>
  <si>
    <t>https://lh3.googleusercontent.com/a-/ALV-UjWrYfObMRre3AhJtl8X0mwsVVUenMEGLkrgLcMpF9od5BLRaC0o=w54-h54-p-rp-mo-ba4-br100</t>
  </si>
  <si>
    <t>oakseed</t>
  </si>
  <si>
    <t>Local Guide · 140 reviews · 215 photos</t>
  </si>
  <si>
    <t>是好吃的咖喱🍛推一個 …</t>
  </si>
  <si>
    <t>https://lh3.googleusercontent.com/a-/ALV-UjVr308GNr6U5S0R4jYQVZztB4UR7-Zn4CxUdhT6rOGSJnvu3ER0bg=w54-h54-p-rp-mo-ba3-br100</t>
  </si>
  <si>
    <t>莉</t>
  </si>
  <si>
    <t>Local Guide · 95 reviews · 37 photos</t>
  </si>
  <si>
    <t>咖喱很特別！跟平常吃的不一樣
一樓很像有個小小市集☺️喜歡這種古厝的小餐廳</t>
  </si>
  <si>
    <t>https://lh3.googleusercontent.com/a-/ALV-UjV8sCmSKZm4nnl7CewMiovwdQpgcOjnjvZBYAdsdF8xmG-cL32C=w54-h54-p-rp-mo-br100</t>
  </si>
  <si>
    <t>Cheng-Feng Kuo</t>
  </si>
  <si>
    <t>10 reviews · 13 photos</t>
  </si>
  <si>
    <t>來自南洋的印度酸辣豬肉咖哩，有別於日式咖喱
酸的恰到好處，在鮮明的辣味中帶點清爽
讓人一口接著一口 ，在炎炎夏日流點汗，格外舒服 好吃😋 …</t>
  </si>
  <si>
    <t>https://lh3.googleusercontent.com/a-/ALV-UjV6igGB5N32a4dbb3slgvRB8TPLV07YkK06ng79QPekAOla5wm_eg=w54-h54-p-rp-mo-ba4-br100</t>
  </si>
  <si>
    <t>Jinji Huang</t>
  </si>
  <si>
    <t>Local Guide · 192 reviews · 237 photos</t>
  </si>
  <si>
    <t>咖哩香濃又風味特別、上面的歐姆蛋好嫩、完全是吃得飽!!當天剛好下過雨偏悶熱，店家還給我們馬告精油的濕紙巾拂個涼爽!!讚</t>
  </si>
  <si>
    <t>Dine…</t>
  </si>
  <si>
    <t>https://lh3.googleusercontent.com/a-/ALV-UjUD-dI-0Q6RsyihTVnzWJWzOl1o9l0UIt3dzXW5KlwOi6KI2F5A=w54-h54-p-rp-mo-ba5-br100</t>
  </si>
  <si>
    <t>Ruru Chang</t>
  </si>
  <si>
    <t>Local Guide · 219 reviews · 417 photos</t>
  </si>
  <si>
    <t>豪華胖胖盤 $320
酸辣豬肉咖哩飯+烏龜蛋包 $200 …</t>
  </si>
  <si>
    <t>https://lh3.googleusercontent.com/a-/ALV-UjX5dfKKs0Eato5TjLwe0SBux37A3cyki1P4Lf3weWsBBjEeF9PZ=w54-h54-p-rp-mo-br100</t>
  </si>
  <si>
    <t>楠溪</t>
  </si>
  <si>
    <t>2 reviews · 1 photo</t>
  </si>
  <si>
    <t>非常的不錯，因為下了大雨淋濕了，他們就拿了吹風機來給我們吹，咖哩也很好吃。</t>
  </si>
  <si>
    <t>https://lh3.googleusercontent.com/a-/ALV-UjXZauKsFKmM7ht-muM1EoVsZq2OdF9I_5N70sCA59cXmsEvvN2n=w54-h54-p-rp-mo-br100</t>
  </si>
  <si>
    <t>陳科邑</t>
  </si>
  <si>
    <t>17 reviews · 16 photos</t>
  </si>
  <si>
    <t>店員們都親切有禮
有跟在家裡吃飯一樣的溫暖感
咖哩的每一個口味都很有特色不無聊 …</t>
  </si>
  <si>
    <t>https://lh3.googleusercontent.com/a/ACg8ocJu7LM-xgUIqqNPjXZVJwCF138q5tSC2EinqezDQqofBHxSuW0L=w54-h54-p-rp-mo-ba3-br100</t>
  </si>
  <si>
    <t>孫筠婷</t>
  </si>
  <si>
    <t>Local Guide · 40 reviews · 47 photos</t>
  </si>
  <si>
    <t>📍咖喱鬥陣🍛
比較喜歡沒有橘子的橘子雞咖哩飯（200元）
以奶油和堅果為底，味道溫和 …</t>
  </si>
  <si>
    <t>https://lh3.googleusercontent.com/a-/ALV-UjXMIRIU0577IvXgP7P5Er3eWGcnv8VeJKuiBZpj0Ymk13CebEAjvA=w54-h54-p-rp-mo-ba5-br100</t>
  </si>
  <si>
    <t>Simon Liu (碳焙烏龍茶)</t>
  </si>
  <si>
    <t>Local Guide · 288 reviews · 1,150 photos</t>
  </si>
  <si>
    <t>咖哩非常美味，服務態度佳，店裡氣氛舒適溫馨</t>
  </si>
  <si>
    <t>https://lh3.googleusercontent.com/a-/ALV-UjULTjAW-2l0iQ30qJOZu4XVoVBAt45etw-F5GVpARBWW5QIew5JGQ=w54-h54-p-rp-mo-ba4-br100</t>
  </si>
  <si>
    <t>阿原</t>
  </si>
  <si>
    <t>Local Guide · 83 reviews · 96 photos</t>
  </si>
  <si>
    <t>光咖哩就5星，這額外的5星是店員熱情體貼的服務和舒適的環境，共十星</t>
  </si>
  <si>
    <t>https://lh3.googleusercontent.com/a-/ALV-UjVRReSrsar78sF0_69rH2F4KRIva5OJc73DmZsM1i08EFog5kiY=w54-h54-p-rp-mo-ba3-br100</t>
  </si>
  <si>
    <t>湯湯</t>
  </si>
  <si>
    <t>Local Guide · 19 reviews · 69 photos</t>
  </si>
  <si>
    <t>原來台灣茶也能與西式甜點融合😋超好吃
推薦四季春草莓巴斯克乳酪👍🏼👍🏼👍🏼
逛普濟燈會意外的小發現❤️下次造訪會再來嚐鮮咖喱飯🍛 …</t>
  </si>
  <si>
    <t>https://lh3.googleusercontent.com/a-/ALV-UjUT8ESieEEvFSpTWo8Kt5p8i4CQb-8Gjshri330P15QD-Z6Ugie=w54-h54-p-rp-mo-ba4-br100</t>
  </si>
  <si>
    <t>ChiChi Lin</t>
  </si>
  <si>
    <t>Local Guide · 275 reviews</t>
  </si>
  <si>
    <t>首訪。復古風味十足的特色咖哩專賣店，牛肉咖哩 + 烏龜蛋包+ Lulu&amp;Bun 特製烤餅，強調香料使用以區分其他家常味咖哩店家，喜好與否端看個人，每月與不同甜點店家異業合作有創意，三月快閃是綜合莓果丹麥 CDC Bakery</t>
  </si>
  <si>
    <t>https://lh3.googleusercontent.com/a-/ALV-UjVd2OyNuc2xju4QThOxxZQ1DPcU4HdxvJICh6Jm5SG-JxBjPrUc4Q=w54-h54-p-rp-mo-ba6-br100</t>
  </si>
  <si>
    <t>Jill</t>
  </si>
  <si>
    <t>Local Guide · 290 reviews · 1,655 photos</t>
  </si>
  <si>
    <t>吃起來還行，份量看起來普普，但吃完蠻有飽足感的</t>
  </si>
  <si>
    <t>https://lh3.googleusercontent.com/a/ACg8ocLUB5Zz7ro9l51MOybx-mv_5m_DdM95HbmII8cgQBHDrsyucn1M=w54-h54-p-rp-mo-ba3-br100</t>
  </si>
  <si>
    <t>Wen Weng</t>
  </si>
  <si>
    <t>Local Guide · 47 reviews · 69 photos</t>
  </si>
  <si>
    <t>胖胖豪華盤 一次享受三種味道
很推薦！
有小小店員幫忙  很懂事的小孩 給個讚</t>
  </si>
  <si>
    <t>Price per person</t>
  </si>
  <si>
    <t>$200–400</t>
  </si>
  <si>
    <t>https://lh3.googleusercontent.com/a-/ALV-UjVsAx2P5aAzQh6jsF1qCFZ1TmjTs3PmYzJ_D_cvy3AWg9FjjKWe=w54-h54-p-rp-mo-ba4-br100</t>
  </si>
  <si>
    <t>Powers Chen</t>
  </si>
  <si>
    <t>Local Guide · 138 reviews · 30 photos</t>
  </si>
  <si>
    <t>服務超棒，上菜速度極快，整體環境算舒服，可惜文青味比咖哩還濃。
以這樣的價格來說，份量少之外也不好吃，牛肉本身薄之外還煮得稀爛，端上桌的就剩下泡在香料裡的肌纖維，蛋煎得不錯倒是真的。
冰磚拿鐵的鮮奶非常好喝，但當咖啡的冰塊開始融化，隨之釋放出一股濃烈的焦苦味，建議撈掉喝鮮奶就好。
雖然沒吃過真正的印度咖哩，但吃完印度菜的生理反應倒是體會得很深切，在號稱美食之都的台南堪稱一場災難。</t>
  </si>
  <si>
    <t>https://lh3.googleusercontent.com/a-/ALV-UjXi6ngewFCdEtiioLx5fOq-yM30_pWkhsNiA7NWHLdTjBxIZIax=w54-h54-p-rp-mo-br100</t>
  </si>
  <si>
    <t>林林</t>
  </si>
  <si>
    <t>11 reviews</t>
  </si>
  <si>
    <t>去的時候下大雨，老闆人很好借我們吹風機吹乾，店員的服務態度也很優質，進去後整體的環境我覺得很有氛圍，感覺在那裡可以很寧靜的看書、寫資料。
餐點部分我覺得還不錯，可能是因為跟超市裡賣的咖哩不一樣，它的味道可能第一次嘗試會覺得有點濃郁，但其實吃到後面會覺得很不錯，尤其是配一杯咖啡冰磚拿鐵，真的很好吃！</t>
  </si>
  <si>
    <t>https://lh3.googleusercontent.com/a-/ALV-UjXL18mSbNLeAGv1tvBczts5j-Kdxnx0BMR75SGPSd-xEzq_ftLY=w54-h54-p-rp-mo-ba4-br100</t>
  </si>
  <si>
    <t>mmm Hsu</t>
  </si>
  <si>
    <t>Local Guide · 134 reviews · 203 photos</t>
  </si>
  <si>
    <t>酸辣豬肉咖哩飯
很特別的口味，因為酸辣所以吃了不會膩
店內環境有特色 店員都是年親人非常親切服務很好！唯一小缺點是附近真的不太好停車加上最近台南假日海安路很常會有活動</t>
  </si>
  <si>
    <t>https://lh3.googleusercontent.com/a-/ALV-UjXh2lMRtec7NjgEiCZCPUo8dHcHX14x1dqJy012hi-c_S8t-zQS=w54-h54-p-rp-mo-br100</t>
  </si>
  <si>
    <t>CHENHUA WU</t>
  </si>
  <si>
    <t>61 reviews · 46 photos</t>
  </si>
  <si>
    <t>店員親切、上菜速度快，座位也比想像中還多。
橘子雞是一般人都可以接受+好吃的安全牌，擔心香料味太重可以選這個。</t>
  </si>
  <si>
    <t>https://lh3.googleusercontent.com/a-/ALV-UjWYrMn1xEe1mGvfe9qK5rp7poFJn3ALZ6s0CpzOwn5er51txVMLog=w54-h54-p-rp-mo-ba4-br100</t>
  </si>
  <si>
    <t>Dottie Chou</t>
  </si>
  <si>
    <t>Local Guide · 117 reviews · 66 photos</t>
  </si>
  <si>
    <t>偏印度南洋式咖哩，
所以比較不像日式咖哩有濃郁的咖哩香氣。
感覺米飯部分若能用像正宗香料咖哩那種米來料理，
口感應該會更優。</t>
  </si>
  <si>
    <t>D…</t>
  </si>
  <si>
    <t>https://lh3.googleusercontent.com/a-/ALV-UjUWMlTCseOGYfzs05mKfdxkO5iLUWlS3DcPRMID8cIM14q68xI41w=w54-h54-p-rp-mo-ba4-br100</t>
  </si>
  <si>
    <t>王顗慈</t>
  </si>
  <si>
    <t>Local Guide · 89 reviews · 168 photos</t>
  </si>
  <si>
    <t>去之前很期待，吃完小失望
整體蠻普通的，烏龜蛋包要50塊好盤
不會想回訪</t>
  </si>
  <si>
    <t>https://lh3.googleusercontent.com/a-/ALV-UjVWCeEjkbYF0vDLhv7z4ImAm2jrAPFD7XcOdEWoU_fWTkeOvPpi=w54-h54-p-rp-mo-ba3-br100</t>
  </si>
  <si>
    <t>Aaron Hsu</t>
  </si>
  <si>
    <t>Local Guide · 27 reviews · 50 photos</t>
  </si>
  <si>
    <t>咖哩好吃，店內空間不大如果不想排隊要早點去</t>
  </si>
  <si>
    <t>https://lh3.googleusercontent.com/a/ACg8ocJJDcJ4GRVouCwGLKGuc5ekV7JEpyORU7P79M87fEPEGKUwgw=w54-h54-p-rp-mo-ba6-br100</t>
  </si>
  <si>
    <t>edward</t>
  </si>
  <si>
    <t>Local Guide · 498 reviews · 2,386 photos</t>
  </si>
  <si>
    <t>餐點味道好，價位合理，用餐的環境很舒服，讓人感到放鬆自在😊 …</t>
  </si>
  <si>
    <t>https://lh3.googleusercontent.com/a-/ALV-UjXnvMGjc7a3GqLh7sxLhQmh7RI15yGpIisqhtFvdx4eeQbtd-rB4w=w54-h54-p-rp-mo-ba5-br100</t>
  </si>
  <si>
    <t>莊莊</t>
  </si>
  <si>
    <t>Local Guide · 223 reviews · 1,886 photos</t>
  </si>
  <si>
    <t>二月在馬戲藝術節吃的
很用心</t>
  </si>
  <si>
    <t>Take out…</t>
  </si>
  <si>
    <t>https://lh3.googleusercontent.com/a/ACg8ocIZX6boWxRN_x_sO68Kv8SAay1F7ZvIX5BZnkObAhcMjU5-Gg=w54-h54-p-rp-mo-ba3-br100</t>
  </si>
  <si>
    <t>劉浩偉</t>
  </si>
  <si>
    <t>Local Guide · 26 reviews · 70 photos</t>
  </si>
  <si>
    <t>有文藝氣息的小店
建議要預約
餐點以咖哩為主
而且不固定開門</t>
  </si>
  <si>
    <t>https://lh3.googleusercontent.com/a/ACg8ocLXWIOpq-UebKf3YsDFHTpzqYUCWotrKV-hPdIu3Q27Dk0I2w=w54-h54-p-rp-mo-ba3-br100</t>
  </si>
  <si>
    <t>ptcheni</t>
  </si>
  <si>
    <t>Local Guide · 26 reviews · 10 photos</t>
  </si>
  <si>
    <t>最近的愛店，服務親切(闆娘女兒很乖很可愛，還會幫忙介紹😄)，咖哩也好吃。喜歡胖胖盤，可以同時吃到三種口味的咖哩，附的優格加入咖哩後又是不同的味道層次，很驚豔！酸辣豬很辣，不吃辣的要慎選。 …</t>
  </si>
  <si>
    <t>https://lh3.googleusercontent.com/a-/ALV-UjUJDVj8EstSCqCqBQQTuStUhv7n2UgXsuaq61wb6eJyC9oaFag=w54-h54-p-rp-mo-ba3-br100</t>
  </si>
  <si>
    <t>Milk tea</t>
  </si>
  <si>
    <t>Local Guide · 57 reviews · 7 photos</t>
  </si>
  <si>
    <t>原本是因為各種因素吃不到想吃的東西，
然後GOOGLE到這間店 ，
找了半天都找不到還差點放棄， …</t>
  </si>
  <si>
    <t>https://lh3.googleusercontent.com/a/ACg8ocIWzT_-hhz39Pen-EGpxKS-5M5ifbzfzFtSg4JsZk6yHEmjaQ=w54-h54-p-rp-mo-ba3-br100</t>
  </si>
  <si>
    <t>楊雯婷</t>
  </si>
  <si>
    <t>Local Guide · 34 reviews · 127 photos</t>
  </si>
  <si>
    <t>美味♥️鼓勵</t>
  </si>
  <si>
    <t>https://lh3.googleusercontent.com/a-/ALV-UjWU1gypDqlyAvfvR1mjElKtGkw4pJ3cga0GcErZmoMTlxfYhWY=w54-h54-p-rp-mo-ba7-br100</t>
  </si>
  <si>
    <t>Ting Kai Kao</t>
  </si>
  <si>
    <t>Local Guide · 255 reviews · 5,575 photos</t>
  </si>
  <si>
    <t>好吃
會二訪的店👍 …</t>
  </si>
  <si>
    <t>https://lh3.googleusercontent.com/a-/ALV-UjXuYRafQomkcVWtn2btBxyr5sl3CSPS8q-6gsFTBr_n1SUsdKSn=w54-h54-p-rp-mo-br100</t>
  </si>
  <si>
    <t>冠鈞Nick (圈品Nick)</t>
  </si>
  <si>
    <t>18 reviews · 24 photos</t>
  </si>
  <si>
    <t>三種咖哩一次滿足！！ …</t>
  </si>
  <si>
    <t>https://lh3.googleusercontent.com/a-/ALV-UjVpyl80jc-UKbtqLprjkewTtN2q_VkVw1PYzUuJ3nBs5seXnyxx=w54-h54-p-rp-mo-ba3-br100</t>
  </si>
  <si>
    <t>SYUAN</t>
  </si>
  <si>
    <t>Local Guide · 59 reviews · 17 photos</t>
  </si>
  <si>
    <t>外帶的是橘子雞+椰絲咖哩
橘子雞的咖哩醬偏''濃稠濃厚式''的，有點鹹 …</t>
  </si>
  <si>
    <t>https://lh3.googleusercontent.com/a-/ALV-UjWTvUA69GLB_lf9mRpXLJwW0NcxXF7wfgX5_KZBvDaWEEvxmLCX=w54-h54-p-rp-mo-br100</t>
  </si>
  <si>
    <t>Jaki Chen</t>
  </si>
  <si>
    <t>116 reviews · 310 photos</t>
  </si>
  <si>
    <t>想吃香料咖哩，唯一指定咖哩鬥陣，推推豪華胖胖盤。</t>
  </si>
  <si>
    <t>https://lh3.googleusercontent.com/a/ACg8ocKFLtc3mAfPfdBro8Nk1PsSR8bXegGvkaclj0DmL0JyB5Grxg=w54-h54-p-rp-mo-br100</t>
  </si>
  <si>
    <t>王柏凱</t>
  </si>
  <si>
    <t>1,716 reviews</t>
  </si>
  <si>
    <t>點橘子雞，算是環境餐點都有特色，但搭配餅皮有點小貴了。第一次來不確定，但嘗試過後，推薦初來者也許可以嘗試點胖盤。</t>
  </si>
  <si>
    <t>https://lh3.googleusercontent.com/a-/ALV-UjUHebOzil9qMg5E9LiX582AWzkW1YHUMVW7-98rbHkCfBpsgHCd=w54-h54-p-rp-mo-br100</t>
  </si>
  <si>
    <t>快樂漿果</t>
  </si>
  <si>
    <t>4 reviews</t>
  </si>
  <si>
    <t>咖喱味道的部份不用多說的非常好，店裡的氛圍非常的放鬆，讓人沉浸到不可思議的地步，店內彷彿就是另一個世界，店員態度也是非常的親切，會觀察客人的需求再前來進行服務，整體而言從進店到用餐完畢的過程都非常舒適，值得來台南專門到訪，我與有些吵的朋友們在這擁有了一次非常好的用餐體驗並且未來將會再次光臨。</t>
  </si>
  <si>
    <t>https://lh3.googleusercontent.com/a/ACg8ocKgJHwmMKquWaqk17G6aYda4LGm8vO9ss-FSYaXHdtwUOQM7A=w54-h54-p-rp-mo-br100</t>
  </si>
  <si>
    <t>TANUKI HUANG</t>
  </si>
  <si>
    <t>15 reviews · 35 photos</t>
  </si>
  <si>
    <t>吃得到廚師對咖哩的用心好味道！！闆娘超級親切貼心，服務妹妹笑容可掬！！值得回訪！！</t>
  </si>
  <si>
    <t>https://lh3.googleusercontent.com/a-/ALV-UjWlN83RnT87nsp4azk1QmSEp5zsN-vMy8vp6y1pLZb8lvcOB8M=w54-h54-p-rp-mo-br100</t>
  </si>
  <si>
    <t>沙拉不是貓貓</t>
  </si>
  <si>
    <t>1 review</t>
  </si>
  <si>
    <t>咖哩鬥陣非常好吃 推一個</t>
  </si>
  <si>
    <t>https://lh3.googleusercontent.com/a-/ALV-UjWuuknglKiAfln_OBOm35gFJ2_fuuLnUfIWxJuDoBhzjvY4g2Ccwg=w54-h54-p-rp-mo-ba3-br100</t>
  </si>
  <si>
    <t>艾惟</t>
  </si>
  <si>
    <t>Local Guide · 54 reviews · 12 photos</t>
  </si>
  <si>
    <t>口味很特別，可以嚐嚐看</t>
  </si>
  <si>
    <t>https://lh3.googleusercontent.com/a/ACg8ocINezqhgJr9drlxD9287-9WfAdm3gZ9F28w75-IWcLb1bNaUA=w54-h54-p-rp-mo-ba4-br100</t>
  </si>
  <si>
    <t>吃雞大神</t>
  </si>
  <si>
    <t>Local Guide · 74 reviews · 8 photos</t>
  </si>
  <si>
    <t>雖然價格偏中高，但是算是好吃的印度香料咖哩，推薦各位去吃</t>
  </si>
  <si>
    <t>https://lh3.googleusercontent.com/a-/ALV-UjXWJJhvsI8CRZWKlvjyt5z67jRanLFSYb_yvaCPC-5eah_GlFMz=w54-h54-p-rp-mo-ba5-br100</t>
  </si>
  <si>
    <t>米灰</t>
  </si>
  <si>
    <t>Local Guide · 334 reviews · 1,695 photos</t>
  </si>
  <si>
    <t>好吃沒話說❤️</t>
  </si>
  <si>
    <t>https://lh3.googleusercontent.com/a/ACg8ocJDpyXKx8PPCR6nbVmhGosQdCCVVL5PmBsiSlcv8CsajLwJaw=w54-h54-p-rp-mo-ba3-br100</t>
  </si>
  <si>
    <t>km k</t>
  </si>
  <si>
    <t>Local Guide · 37 reviews · 99 photos</t>
  </si>
  <si>
    <t>優格超級好吃😋
店員也超級親切讚讚～～～ …</t>
  </si>
  <si>
    <t>https://lh3.googleusercontent.com/a-/ALV-UjVCbHq_2OUzeuZrWn8UoI7Jix_E7lDQJX42_FV1c0WtEIzDwaY=w54-h54-p-rp-mo-ba4-br100</t>
  </si>
  <si>
    <t>衛稻</t>
  </si>
  <si>
    <t>Local Guide · 202 reviews · 17 photos</t>
  </si>
  <si>
    <t>👍鬍子紅茶（？：
紅茶奶蓋，奶蓋甜甜的相當濃郁，紅茶香氣相當濃厚。 …</t>
  </si>
  <si>
    <t>https://lh3.googleusercontent.com/a-/ALV-UjWB6VjSzDxYWy9Pdf3GIH-NUGY_enzxCfY7UDyRKCyJ1TY5I_HQ=w54-h54-p-rp-mo-ba6-br100</t>
  </si>
  <si>
    <t>尹詠萱</t>
  </si>
  <si>
    <t>Local Guide · 853 reviews · 2,574 photos</t>
  </si>
  <si>
    <t>店員送的咖哩貼紙超可愛</t>
  </si>
  <si>
    <t>https://lh3.googleusercontent.com/a-/ALV-UjUe8URxfvlvxh50cCg09OKprAq1tKWg2v9Sfagoabl_2CkeOgF4AA=w54-h54-p-rp-mo-ba5-br100</t>
  </si>
  <si>
    <t>hua fang</t>
  </si>
  <si>
    <t>Local Guide · 159 reviews · 705 photos</t>
  </si>
  <si>
    <t>喜歡牛肉口味</t>
  </si>
  <si>
    <t>https://lh3.googleusercontent.com/a-/ALV-UjV4fgfndlOW9aHWYviB6-96HEoH9L0pcecE5eUoRV0zGtWezEyW=w54-h54-p-rp-mo-ba4-br100</t>
  </si>
  <si>
    <t>Daniel Lu</t>
  </si>
  <si>
    <t>Local Guide · 104 reviews · 375 photos</t>
  </si>
  <si>
    <t>最感動的是可以一次嚐到三種不同口味的咖喱，而且都非常美味。</t>
  </si>
  <si>
    <t>https://lh3.googleusercontent.com/a/ACg8ocKt9QQXne0RulhbpiXzHFYCWk5Cz7EbH9iIBxXV6KNPAEyd6g=w54-h54-p-rp-mo-ba5-br100</t>
  </si>
  <si>
    <t>賴少謙</t>
  </si>
  <si>
    <t>Local Guide · 499 reviews · 2 photos</t>
  </si>
  <si>
    <t>咖喱的香料味非常突出，優格跟烤餅也非常好吃</t>
  </si>
  <si>
    <t>https://lh3.googleusercontent.com/a/ACg8ocLnUjfpy_JaMoegtou6jKCA0BGyk0ZHgkEEt2yfnxeBrR6RiA=w54-h54-p-rp-mo-br100</t>
  </si>
  <si>
    <t>Momo Lin</t>
  </si>
  <si>
    <t>9 reviews · 2 photos</t>
  </si>
  <si>
    <t>大人小孩都愛👍
沒有橘子的橘子咖哩跟酸辣豬太好吃了 …</t>
  </si>
  <si>
    <t>https://lh3.googleusercontent.com/a-/ALV-UjXSzIP-42nNDFstfqaDZzBYBPWYEXKvWfN5uo99oHax4_hKraun=w54-h54-p-rp-mo-ba4-br100</t>
  </si>
  <si>
    <t>Zara Syu</t>
  </si>
  <si>
    <t>Local Guide · 140 reviews · 31 photos</t>
  </si>
  <si>
    <t>最愛酸辣豬肉口味！
有溫度、有生活感的店~~~</t>
  </si>
  <si>
    <t>https://lh3.googleusercontent.com/a/ACg8ocLnEXAKl4iGZucV-mNTjkoeRTyJ4aKoLovgd8ZcvDChL7_7_g=w54-h54-p-rp-mo-br100</t>
  </si>
  <si>
    <t>YeongTein Yeh</t>
  </si>
  <si>
    <t>38 reviews · 10 photos</t>
  </si>
  <si>
    <t>隱藏在小巷裡的好味道！</t>
  </si>
  <si>
    <t>https://lh3.googleusercontent.com/a-/ALV-UjWualycaQvVTw7UG9Ms1z5kRAQKr_BVIMr8kK5hqx8f3QbzYhjn=w54-h54-p-rp-mo-ba5-br100</t>
  </si>
  <si>
    <t>Falco Falco</t>
  </si>
  <si>
    <t>Local Guide · 23 reviews · 129 photos</t>
  </si>
  <si>
    <t>舒服的用餐環境</t>
  </si>
  <si>
    <t>https://lh3.googleusercontent.com/a/ACg8ocLzl1tBA2n9BuD7dV_BV5SjEYtgSjP9ImTjQL9fhk94r3hzIw=w54-h54-p-rp-mo-br100</t>
  </si>
  <si>
    <t>SY K</t>
  </si>
  <si>
    <t>4 reviews · 8 photos</t>
  </si>
  <si>
    <t>A restaurant with a beautiful interior and cozy atmosphere 👍
I went to get takeout, and they kindly explained each menu item 🥹 There are staff who can speak English, and the menu has good pictures, so you don't have to …</t>
  </si>
  <si>
    <t>See original (Korean)</t>
  </si>
  <si>
    <t>https://lh3.googleusercontent.com/a-/ALV-UjWe9ASj93U62IwXjFX3XRvugCVQj0_iroam1fjzl_GSyDbZQJtiIg=w54-h54-p-rp-mo-ba7-br100</t>
  </si>
  <si>
    <t>台南新移民まなてぃ</t>
  </si>
  <si>
    <t>Local Guide · 1,096 reviews · 6,524 photos</t>
  </si>
  <si>
    <t>A spice curry shop that is passionate about research ✨🍛
It was originally a pop-up store, but when the cafe closed, the store was given over and opened in 2021. This spice curry shop has become famous for events and …</t>
  </si>
  <si>
    <t>See original (Japanese)</t>
  </si>
  <si>
    <t>https://lh3.googleusercontent.com/a/ACg8ocJ8Qbosz9R20JIE_hKmxi_cC66Q8ZUUdU6ZF-62UsAF0BiUsQ=w54-h54-p-rp-mo-ba3-br100</t>
  </si>
  <si>
    <t>Rara</t>
  </si>
  <si>
    <t>Local Guide · 68 reviews · 63 photos</t>
  </si>
  <si>
    <t>The taste is ordinary, maybe I expected too much</t>
  </si>
  <si>
    <t>See original (Chinese)</t>
  </si>
  <si>
    <t>https://lh3.googleusercontent.com/a-/ALV-UjWQW1qv5J4U76sN_S9ZbHUl3_FDh7enO6-sI38wW4G32tFkhgM6=w54-h54-p-rp-mo-br100</t>
  </si>
  <si>
    <t>林苡竹</t>
  </si>
  <si>
    <t>8 reviews · 1 photo</t>
  </si>
  <si>
    <t>The best curry in Tainan!</t>
  </si>
  <si>
    <t>https://lh3.googleusercontent.com/a-/ALV-UjXobq3baq_2YQweRwnH1LwKZsLswOEYbVFGGpv_wE3bTmYEL_B0=w54-h54-p-rp-mo-ba6-br100</t>
  </si>
  <si>
    <t>黃巧安</t>
  </si>
  <si>
    <t>Local Guide · 462 reviews · 547 photos</t>
  </si>
  <si>
    <t>Have to wait</t>
  </si>
  <si>
    <t>https://lh3.googleusercontent.com/a-/ALV-UjXepaZDeRn2qUtN-JlfdYaCeSSbdoFJJhRKLTzP0CKOICRiS-Y=w54-h54-p-rp-mo-ba3-br100</t>
  </si>
  <si>
    <t>Oscar Yo</t>
  </si>
  <si>
    <t>Local Guide · 25 reviews · 33 photos</t>
  </si>
  <si>
    <t>Very delicious</t>
  </si>
  <si>
    <t>https://lh3.googleusercontent.com/a-/ALV-UjVonNOp55q16W1e1gOUnALieV29UeB8s4hW3Jo8cfU7PfKSxlff=w54-h54-p-rp-mo-ba4-br100</t>
  </si>
  <si>
    <t>梁瑞淯</t>
  </si>
  <si>
    <t>Local Guide · 117 reviews · 487 photos</t>
  </si>
  <si>
    <t>Very unique curry shop</t>
  </si>
  <si>
    <t>https://lh3.googleusercontent.com/a/ACg8ocJkYeEFMxLTZAlHBj97eIfiycGnrRv_dsCCI9A6j2oaKnZuzg=w54-h54-p-rp-mo-ba4-br100</t>
  </si>
  <si>
    <t>施肥肥</t>
  </si>
  <si>
    <t>Local Guide · 148 reviews · 98 photos</t>
  </si>
  <si>
    <t>4</t>
  </si>
  <si>
    <t>Food:</t>
  </si>
  <si>
    <t>https://lh3.googleusercontent.com/a-/ALV-UjXtHlJar0IgX-ccimssCb0EKcCeoJxCtaaP8Mh4SF0qb0Elu9lN=w54-h54-p-rp-mo-ba4-br100</t>
  </si>
  <si>
    <t>張又文</t>
  </si>
  <si>
    <t>Local Guide · 68 reviews · 32 photos</t>
  </si>
  <si>
    <t>https://lh3.googleusercontent.com/a-/ALV-UjX4lCfll2wbgRirfGck6gS-zf3kdbGk29edhPB3eNgLdoI5B6tT=w54-h54-p-rp-mo-ba4-br100</t>
  </si>
  <si>
    <t>NOH</t>
  </si>
  <si>
    <t>Local Guide · 67 reviews · 547 photos</t>
  </si>
  <si>
    <t>3</t>
  </si>
  <si>
    <t>https://lh3.googleusercontent.com/a-/ALV-UjWwik2OegtkwfJEC0yBtZNK_BzaHOcuuJpPtpW2o7L2SnlPuWg6=w54-h54-p-rp-mo-ba5-br100</t>
  </si>
  <si>
    <t>TONY YAN</t>
  </si>
  <si>
    <t>Local Guide · 313 reviews · 1,106 photos</t>
  </si>
  <si>
    <t>https://lh3.googleusercontent.com/a/ACg8ocKg76oqa-e5hxDI4bltpKLWRaucH-6c_BcxuwvnpAEv-1Jp4w=w54-h54-p-rp-mo-br100</t>
  </si>
  <si>
    <t>穆政武</t>
  </si>
  <si>
    <t>4 reviews · 9 photos</t>
  </si>
  <si>
    <t>https://lh3.googleusercontent.com/a/ACg8ocL4JSVx3jHxUi5HVJl-CqIExXH-lX_l1_XckXBFbdB7IkBiWg=w54-h54-p-rp-mo-br100</t>
  </si>
  <si>
    <t>Sunnywu</t>
  </si>
  <si>
    <t>4 reviews · 1 photo</t>
  </si>
  <si>
    <t>https://lh3.googleusercontent.com/a-/ALV-UjXozJB_cjMLocpNoOKn0tnZ0CREdh6I8wUE7P6rrlhAPNYseAOy=w54-h54-p-rp-mo-ba6-br100</t>
  </si>
  <si>
    <t>Hsu崇銘</t>
  </si>
  <si>
    <t>Local Guide · 511 reviews · 4,506 photos</t>
  </si>
  <si>
    <t>https://lh3.googleusercontent.com/a/ACg8ocIEiqVm9D1M_E9McijMKO2VZE-AYdMaVD_uBVjqNgualj6A9A=w54-h54-p-rp-mo-ba3-br100</t>
  </si>
  <si>
    <t>Hank Chen</t>
  </si>
  <si>
    <t>Local Guide · 4 reviews · 137 photos</t>
  </si>
  <si>
    <t>https://lh3.googleusercontent.com/a-/ALV-UjXd4GSUm5xUsFCCwvu8bQ3bxMulsLeWyFPAX7Y5bMXtwZbHRI8-=w54-h54-p-rp-mo-br100</t>
  </si>
  <si>
    <t>毅順</t>
  </si>
  <si>
    <t>11 reviews · 7 photos</t>
  </si>
  <si>
    <t>Delicious!</t>
  </si>
  <si>
    <t>https://lh3.googleusercontent.com/a-/ALV-UjU5EMHXaW8sXQMCtUpOKCxr_UWeSyB0c9L3CkwMj4bffyDbPH0=w54-h54-p-rp-mo-ba5-br100</t>
  </si>
  <si>
    <t>Alvin Chen</t>
  </si>
  <si>
    <t>Local Guide · 27 reviews · 1,076 photos</t>
  </si>
  <si>
    <t>https://lh3.googleusercontent.com/a-/ALV-UjVWoTMls_lkiaSt802o7pFQavKcPPGzk81ceb2DC2UWCJfUjNf6=w54-h54-p-rp-mo-br100</t>
  </si>
  <si>
    <t>石博元</t>
  </si>
  <si>
    <t>15 reviews · 10 photos</t>
  </si>
  <si>
    <t>Delicious 😋 …</t>
  </si>
  <si>
    <t>https://lh3.googleusercontent.com/a-/ALV-UjUHgnQRzQoV5byj_8LUlR6931VI5SX-e1NubY12B_M9wfIWPoQ=w54-h54-p-rp-mo-ba4-br100</t>
  </si>
  <si>
    <t>Hungyi Chen</t>
  </si>
  <si>
    <t>Local Guide · 73 reviews · 305 photos</t>
  </si>
  <si>
    <t>tasty!</t>
  </si>
  <si>
    <t>https://lh3.googleusercontent.com/a-/ALV-UjXnRogjmEmPSna1RMrt5Y8l9w87L_DhaZP31PcAXptXVJCsnXjiOw=w54-h54-p-rp-mo-ba4-br100</t>
  </si>
  <si>
    <t>如</t>
  </si>
  <si>
    <t>Local Guide · 92 reviews · 594 photos</t>
  </si>
  <si>
    <t>https://lh3.googleusercontent.com/a-/ALV-UjVJ4Om7Z3_z2_diO36QKrSkLkJVxSYEzKINaNUc5rywIzYHn5tT=w54-h54-p-rp-mo-ba3-br100</t>
  </si>
  <si>
    <t>C.L TSAI</t>
  </si>
  <si>
    <t>Local Guide · 17 reviews · 21 photos</t>
  </si>
  <si>
    <t>https://lh3.googleusercontent.com/a-/ALV-UjUoRfCxdhPGHUOkfQjX0nWVguunXVhsmbqG7DvF1hsqMyyzoe4v=w54-h54-p-rp-mo-ba4-br100</t>
  </si>
  <si>
    <t>陳靜</t>
  </si>
  <si>
    <t>Local Guide · 179 reviews · 208 photos</t>
  </si>
  <si>
    <t>https://lh3.googleusercontent.com/a/ACg8ocINQBDUZVBTb6yt99mB0stKBDsgb32siXS7bkLVS7RYM3WySA=w54-h54-p-rp-mo-br100</t>
  </si>
  <si>
    <t>Zevi HSIEH</t>
  </si>
  <si>
    <t>15 reviews · 3 photos</t>
  </si>
  <si>
    <t>Not delicious</t>
  </si>
  <si>
    <t>https://lh3.googleusercontent.com/a/ACg8ocIMWI6v70zHYfOalz0JAdlnMrhi11YyoRXWlvetZEWhonXp=w54-h54-p-rp-mo-br100</t>
  </si>
  <si>
    <t>林郁哲</t>
  </si>
  <si>
    <t>tasty</t>
  </si>
  <si>
    <t>https://lh3.googleusercontent.com/a-/ALV-UjV3XHeh7twMWXTya8--8XNCXgX2oVIig65cJdts7KjSzmaMwVtk=w54-h54-p-rp-mo-ba4-br100</t>
  </si>
  <si>
    <t>蘇柏軒</t>
  </si>
  <si>
    <t>Local Guide · 221 reviews · 1 photo</t>
  </si>
  <si>
    <t>Very good store</t>
  </si>
  <si>
    <t>https://lh3.googleusercontent.com/a/ACg8ocLSqgmJ2fKgToHsZ7s7kvQ0F39iwmcWxvKDSAAUWjw89jHRfA=w54-h54-p-rp-mo-br100</t>
  </si>
  <si>
    <t>E LIN</t>
  </si>
  <si>
    <t>https://lh3.googleusercontent.com/a-/ALV-UjWnIzr799N-u-4XnsnRY1coWL59-PsIPeBDD7lhlfXXWKDZgTL2=w54-h54-p-rp-mo-ba3-br100</t>
  </si>
  <si>
    <t>番婆</t>
  </si>
  <si>
    <t>Local Guide · 43 reviews · 13 photos</t>
  </si>
  <si>
    <t>Delicious curry.</t>
  </si>
  <si>
    <t>https://lh3.googleusercontent.com/a-/ALV-UjWBpGPzg-TLskoxGIqr2MNE1E7lFJkZo0MP2hUdKwpv19woYu5cPw=w54-h54-p-rp-mo-ba3-br100</t>
  </si>
  <si>
    <t>陳美玉</t>
  </si>
  <si>
    <t>Local Guide · 6 reviews · 154 photos</t>
  </si>
  <si>
    <t>https://lh3.googleusercontent.com/a/ACg8ocJrgg3x9asz5yyld6OweGKEbOeLCHKEG2CdYmuGq-YVCcaAxg=w54-h54-p-rp-mo-ba7-br100</t>
  </si>
  <si>
    <t>KL T</t>
  </si>
  <si>
    <t>Local Guide · 665 reviews · 3,811 photos</t>
  </si>
  <si>
    <t>https://lh3.googleusercontent.com/a-/ALV-UjUd87LDLwOh8KndLa1HSV3-wUt6Khb2g59QO8tySc4_o8VqMgRy=w54-h54-p-rp-mo-ba3-br100</t>
  </si>
  <si>
    <t>Awei</t>
  </si>
  <si>
    <t>Local Guide · 14 reviews · 8 photos</t>
  </si>
  <si>
    <t>https://lh3.googleusercontent.com/a-/ALV-UjVXoi7zBqbBOHTfu70FVmOh1dVUaQiVa-BFR8wIwOHsdrUQSpaP=w54-h54-p-rp-mo-ba2-br100</t>
  </si>
  <si>
    <t>謝東諭</t>
  </si>
  <si>
    <t>Local Guide · 13 reviews · 8 photos</t>
  </si>
  <si>
    <t>https://lh3.googleusercontent.com/a-/ALV-UjUu1cqF72F4h_dylVOAtQhpf_g5qR6KFW9CkuKK1jx0FZCJW4k=w54-h54-p-rp-mo-br100</t>
  </si>
  <si>
    <t>黃政</t>
  </si>
  <si>
    <t>46 reviews · 8 photos</t>
  </si>
  <si>
    <t>https://lh3.googleusercontent.com/a-/ALV-UjXe4w3oFAaA1IrIhMe8JSy4lLzCf3pP0OYJpFw3_MDkGYUuJ5P6=w54-h54-p-rp-mo-ba4-br100</t>
  </si>
  <si>
    <t>wilson jj</t>
  </si>
  <si>
    <t>Local Guide · 60 reviews · 97 photos</t>
  </si>
  <si>
    <t>https://lh3.googleusercontent.com/a-/ALV-UjXe9ABpzeKc-jQJgEqqYnwa6dyBS2eCogUu3AEs3AsJFLd7y6l7=w54-h54-p-rp-mo-ba4-br100</t>
  </si>
  <si>
    <t>Ying-Hsuan Sandra HUANG</t>
  </si>
  <si>
    <t>Local Guide · 34 reviews · 509 photos</t>
  </si>
  <si>
    <t>https://lh3.googleusercontent.com/a-/ALV-UjUe8XY0XGskJJ235T1H2aoR22LltBxZQmnqibalEjdZZTE5wEiZEw=w54-h54-p-rp-mo-ba5-br100</t>
  </si>
  <si>
    <t>1045</t>
  </si>
  <si>
    <t>Local Guide · 235 reviews · 1,215 photos</t>
  </si>
  <si>
    <t>So delicious 😋 …</t>
  </si>
  <si>
    <t>https://lh3.googleusercontent.com/a-/ALV-UjWnHl4S3mS2CEQ89fqpyfXFDRc1ULSy2N4QiXViALElB86LKCrZ=w54-h54-p-rp-mo-ba2-br100</t>
  </si>
  <si>
    <t>楊凱棋</t>
  </si>
  <si>
    <t>Local Guide · 17 reviews · 1 photo</t>
  </si>
  <si>
    <t>a week ago</t>
  </si>
  <si>
    <t>https://lh3.googleusercontent.com/a-/ALV-UjVcN3YvGLufqJ47gGGtFGqagkf12s74JrjhrciTO81MnzJz7UA=w54-h54-p-rp-mo-br100</t>
  </si>
  <si>
    <t>Ming han Yang</t>
  </si>
  <si>
    <t>5 reviews · 5 photos</t>
  </si>
  <si>
    <t>4 weeks ago</t>
  </si>
  <si>
    <t>https://lh3.googleusercontent.com/a-/ALV-UjV-UN6ObVBKmkiNcdTPd0AOcSa4pnG0IsqYF7rnu_eamIS05psC7Q=w54-h54-p-rp-mo-ba4-br100</t>
  </si>
  <si>
    <t>黑羊TAKURO</t>
  </si>
  <si>
    <t>Local Guide · 112 reviews · 172 photos</t>
  </si>
  <si>
    <t>https://lh3.googleusercontent.com/a-/ALV-UjXou9TcLqyROA5E1hrsU___vYMfF-PtSSexDY3I9NhUJu2CLF1e=w54-h54-p-rp-mo-ba4-br100</t>
  </si>
  <si>
    <t>薑</t>
  </si>
  <si>
    <t>Local Guide · 38 reviews · 29 photos</t>
  </si>
  <si>
    <t>https://lh3.googleusercontent.com/a-/ALV-UjUdw0-OEatOL_xgoOpy0kJEkno5iFM4XlrGlXaxEh9LAgIuA4s2kQ=w54-h54-p-rp-mo-ba4-br100</t>
  </si>
  <si>
    <t>Rena Chen</t>
  </si>
  <si>
    <t>Local Guide · 34 reviews · 465 photos</t>
  </si>
  <si>
    <t>https://lh3.googleusercontent.com/a-/ALV-UjUjwJhgMiuQVbrRF9T5UBx9hvp0k2Y5iAQEPt1r7tFVYjZOLK2d=w54-h54-p-rp-mo-br100</t>
  </si>
  <si>
    <t>五月雨</t>
  </si>
  <si>
    <t>8 reviews · 2 photos</t>
  </si>
  <si>
    <t>https://lh3.googleusercontent.com/a-/ALV-UjW_PHskNyVyHiYz-EIxz5K6geAeSAfTfLe9Ah2sfECOfgpIZkxnLA=w54-h54-p-rp-mo-ba5-br100</t>
  </si>
  <si>
    <t>KAKA SAI</t>
  </si>
  <si>
    <t>Local Guide · 8 reviews · 1,547 photos</t>
  </si>
  <si>
    <t>https://lh3.googleusercontent.com/a-/ALV-UjX2lX8pPZ3BtJI1-PZ27WVHu_efGOuVkxiuVm2xCk102GXV_0I=w54-h54-p-rp-mo-br100</t>
  </si>
  <si>
    <t>WENWEN YANG</t>
  </si>
  <si>
    <t>2 photos</t>
  </si>
  <si>
    <t>https://lh3.googleusercontent.com/a-/ALV-UjUIbvMkfFS4IQpRuccn79ZcUF9DkU_fNg8kW9cFmeNKsIiO25X2QA=w54-h54-p-rp-mo-ba4-br100</t>
  </si>
  <si>
    <t>Fly Peng</t>
  </si>
  <si>
    <t>Local Guide · 55 reviews · 87 photos</t>
  </si>
  <si>
    <t>https://lh3.googleusercontent.com/a-/ALV-UjVbPhmVaWdl3U5cxLhubBgRyzY2zFxji8d9YiCi_YBfUuMAQ-Ndzg=w54-h54-p-rp-mo-br100</t>
  </si>
  <si>
    <t>哲豪</t>
  </si>
  <si>
    <t>11 reviews · 5 photos</t>
  </si>
  <si>
    <t>https://lh3.googleusercontent.com/a/ACg8ocLjxf79oZQCRsj9m3C0rH8z27fzR90ghKnH_ZPv02TKauXWsw=w54-h54-p-rp-mo-ba5-br100</t>
  </si>
  <si>
    <t>李嬈珊</t>
  </si>
  <si>
    <t>Local Guide · 99 reviews · 1,053 photos</t>
  </si>
  <si>
    <t>https://lh3.googleusercontent.com/a-/ALV-UjWQQhd0aDhQyshGJwgw3h0XEX2eIr5iIyFVGN07HpSLavxZ9jEFkw=w54-h54-p-rp-mo-ba4-br100</t>
  </si>
  <si>
    <t>李小弟</t>
  </si>
  <si>
    <t>Local Guide · 79 reviews · 282 photos</t>
  </si>
  <si>
    <t>https://lh3.googleusercontent.com/a/ACg8ocKFpGU-QRyf-AUhL2RXAvpQ2Qkfu8V3eElfJUekTayaTtyD6A=w54-h54-p-rp-mo-br100</t>
  </si>
  <si>
    <t>Curtis Hung</t>
  </si>
  <si>
    <t>2 reviews</t>
  </si>
  <si>
    <t>https://lh3.googleusercontent.com/a-/ALV-UjWk-ttD1QAGXolMt6oSXzrMdXkW5GIchRxFe2AHJ_SUyysuxe-E=w54-h54-p-rp-mo-br100</t>
  </si>
  <si>
    <t>簡叡</t>
  </si>
  <si>
    <t>24 reviews · 119 photos</t>
  </si>
  <si>
    <t>https://lh3.googleusercontent.com/a-/ALV-UjVgujIFkeLz_4tdjV75Q0V-3KJM_Z8_5jJ0P7D8m8jX63_RBUZAow=w54-h54-p-rp-mo-ba2-br100</t>
  </si>
  <si>
    <t>Sophia Lee</t>
  </si>
  <si>
    <t>Local Guide · 12 reviews · 3 photos</t>
  </si>
  <si>
    <t>https://lh3.googleusercontent.com/a-/ALV-UjUUzWnj1VdrVMuKwC0B0YLYx4v9CgGOjVRsDqOgHiGeCtf-ZX8I=w54-h54-p-rp-mo-br100</t>
  </si>
  <si>
    <t>富美桂</t>
  </si>
  <si>
    <t>https://lh3.googleusercontent.com/a-/ALV-UjXhNdSUYEDGkhNMkHjiApG6IR9Fg-NLJdh2F9XnaKCl7QFjqTk5=w54-h54-p-rp-mo-br100</t>
  </si>
  <si>
    <t>Charlotte Chen</t>
  </si>
  <si>
    <t>6 reviews · 3 photos</t>
  </si>
  <si>
    <t>https://lh3.googleusercontent.com/a-/ALV-UjX2IwQAf9oovOgNa9T_H0J77Bih2ermjthFDbnX2ZOhqBZ9EGum=w54-h54-p-rp-mo-ba2-br100</t>
  </si>
  <si>
    <t>趙武良</t>
  </si>
  <si>
    <t>Local Guide · 14 reviews · 2 photos</t>
  </si>
  <si>
    <t>The environment is very comfortable and the meals are served very quickly. However, since I rarely eat Indian curry, I don’t like the taste very much. Of the three curries, I only like the “orange chicken without oranges”. The yogurt is pretty good and the edamame as a side dish. I like the strong taste. The black tea tastes like ancient black tea.</t>
  </si>
  <si>
    <t>translation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</si>
</sst>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scheme val="minor"/>
    </font>
    <font>
      <sz val="12"/>
      <color theme="1"/>
      <name val="Calibri"/>
      <scheme val="minor"/>
    </font>
    <font>
      <sz val="9"/>
      <name val="Calibri"/>
      <family val="3"/>
      <charset val="136"/>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3" fillId="0" borderId="0" xfId="0" applyFo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tabSelected="1" workbookViewId="0">
      <selection activeCell="Q1" sqref="Q1"/>
    </sheetView>
  </sheetViews>
  <sheetFormatPr defaultColWidth="11.25" defaultRowHeight="15" customHeight="1" x14ac:dyDescent="0.35"/>
  <cols>
    <col min="1" max="16" width="6.75" customWidth="1"/>
    <col min="17" max="17" width="36.58203125" customWidth="1"/>
    <col min="18" max="26" width="6.75" customWidth="1"/>
  </cols>
  <sheetData>
    <row r="1" spans="1:17" ht="16.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962</v>
      </c>
    </row>
    <row r="2" spans="1:17" ht="16.5" customHeight="1" x14ac:dyDescent="0.35">
      <c r="A2" s="1" t="s">
        <v>16</v>
      </c>
      <c r="B2" s="1" t="s">
        <v>17</v>
      </c>
      <c r="C2" s="1" t="s">
        <v>18</v>
      </c>
      <c r="D2" s="1" t="s">
        <v>19</v>
      </c>
      <c r="E2" s="1" t="s">
        <v>20</v>
      </c>
      <c r="F2" s="1" t="s">
        <v>21</v>
      </c>
      <c r="G2" s="1" t="s">
        <v>22</v>
      </c>
      <c r="H2" s="1" t="s">
        <v>23</v>
      </c>
      <c r="I2" s="1" t="s">
        <v>24</v>
      </c>
      <c r="J2" s="1" t="s">
        <v>25</v>
      </c>
      <c r="K2" s="1" t="s">
        <v>26</v>
      </c>
      <c r="L2" s="1" t="s">
        <v>27</v>
      </c>
      <c r="M2" s="1" t="s">
        <v>28</v>
      </c>
      <c r="N2" s="1" t="s">
        <v>29</v>
      </c>
      <c r="O2" s="1" t="s">
        <v>30</v>
      </c>
      <c r="P2" s="1" t="s">
        <v>31</v>
      </c>
      <c r="Q2" s="1" t="str">
        <f ca="1">IFERROR(__xludf.DUMMYFUNCTION("GOOGLETRANSLATE(G2, ""auto"", ""en"")
"),"The concept is very special and the experience is wonderful. It is a store hidden in a small alley. I strongly recommend that if you are traveling alone to Tainan, you must come and experience it for yourself❤️ And they also have a whole wall of bookcases"&amp;"! ! ! It is suitable for quietly enjoying meals and books in the afternoon or evening when there is no one around (ah, but don’t stay too late, the staff also have to take a break from work ㄉ😌😌). It is a very comfortable and relaxing shop for I people, "&amp;"especially sitting at the bar The small corner of the area is simply invincible ✌️ PS. The mosaic lamp is super cute and the boss has such good taste! ! ! &amp;&amp;The spicy and sour pork curry is a little spicy for people who don’t like spicy food, so please co"&amp;"nsider it yourself&amp;&amp;&amp;The egg bun is great, please give it a chance and order it! ! !")</f>
        <v>The concept is very special and the experience is wonderful. It is a store hidden in a small alley. I strongly recommend that if you are traveling alone to Tainan, you must come and experience it for yourself❤️ And they also have a whole wall of bookcases! ! ! It is suitable for quietly enjoying meals and books in the afternoon or evening when there is no one around (ah, but don’t stay too late, the staff also have to take a break from work ㄉ😌😌). It is a very comfortable and relaxing shop for I people, especially sitting at the bar The small corner of the area is simply invincible ✌️ PS. The mosaic lamp is super cute and the boss has such good taste! ! ! &amp;&amp;The spicy and sour pork curry is a little spicy for people who don’t like spicy food, so please consider it yourself&amp;&amp;&amp;The egg bun is great, please give it a chance and order it! ! !</v>
      </c>
    </row>
    <row r="3" spans="1:17" ht="16.5" customHeight="1" x14ac:dyDescent="0.35">
      <c r="A3" s="1" t="s">
        <v>32</v>
      </c>
      <c r="B3" s="1" t="s">
        <v>33</v>
      </c>
      <c r="C3" s="1" t="s">
        <v>34</v>
      </c>
      <c r="D3" s="1" t="s">
        <v>19</v>
      </c>
      <c r="E3" s="1" t="s">
        <v>20</v>
      </c>
      <c r="F3" s="1" t="s">
        <v>35</v>
      </c>
      <c r="G3" s="1" t="s">
        <v>36</v>
      </c>
      <c r="H3" s="1" t="s">
        <v>31</v>
      </c>
      <c r="I3" s="1" t="s">
        <v>31</v>
      </c>
      <c r="J3" s="1" t="s">
        <v>25</v>
      </c>
      <c r="K3" s="1" t="s">
        <v>37</v>
      </c>
      <c r="L3" s="1" t="s">
        <v>27</v>
      </c>
      <c r="M3" s="1" t="s">
        <v>28</v>
      </c>
      <c r="N3" s="1" t="s">
        <v>29</v>
      </c>
      <c r="O3" s="1" t="s">
        <v>30</v>
      </c>
      <c r="P3" s="1" t="s">
        <v>38</v>
      </c>
      <c r="Q3" s="1" t="str">
        <f ca="1">IFERROR(__xludf.DUMMYFUNCTION("GOOGLETRANSLATE(G3, ""auto"", ""en"")
"),"A curry shop built in an old house, with tasteful decoration and a good atmosphere.
The meals follow the route of multi-layered aroma, but are not too salty or overly seasoned. The first recommendation is the ""Sparkling Exclusive Fattier Plate"", which "&amp;"can be shared by two people. You can eat many flavors of curry and meals at one time, grilled The pancakes and potato cups are delicious. …")</f>
        <v>A curry shop built in an old house, with tasteful decoration and a good atmosphere.
The meals follow the route of multi-layered aroma, but are not too salty or overly seasoned. The first recommendation is the "Sparkling Exclusive Fattier Plate", which can be shared by two people. You can eat many flavors of curry and meals at one time, grilled The pancakes and potato cups are delicious. …</v>
      </c>
    </row>
    <row r="4" spans="1:17" ht="16.5" customHeight="1" x14ac:dyDescent="0.35">
      <c r="A4" s="1" t="s">
        <v>39</v>
      </c>
      <c r="B4" s="1" t="s">
        <v>40</v>
      </c>
      <c r="C4" s="1" t="s">
        <v>41</v>
      </c>
      <c r="D4" s="1" t="s">
        <v>19</v>
      </c>
      <c r="E4" s="1" t="s">
        <v>20</v>
      </c>
      <c r="F4" s="1" t="s">
        <v>42</v>
      </c>
      <c r="G4" s="1" t="s">
        <v>43</v>
      </c>
      <c r="H4" s="1" t="s">
        <v>31</v>
      </c>
      <c r="I4" s="1" t="s">
        <v>31</v>
      </c>
      <c r="J4" s="1" t="s">
        <v>25</v>
      </c>
      <c r="K4" s="1" t="s">
        <v>31</v>
      </c>
      <c r="L4" s="1" t="s">
        <v>27</v>
      </c>
      <c r="M4" s="1" t="s">
        <v>28</v>
      </c>
      <c r="N4" s="1" t="s">
        <v>29</v>
      </c>
      <c r="O4" s="1" t="s">
        <v>30</v>
      </c>
      <c r="P4" s="1" t="s">
        <v>38</v>
      </c>
      <c r="Q4" s="1" t="str">
        <f ca="1">IFERROR(__xludf.DUMMYFUNCTION("GOOGLETRANSLATE(G4, ""auto"", ""en"")
"),"On the day:
[Deluxe fat plate 320 yuan]🍛
(+ turtle egg bun 50 yuan)…")</f>
        <v>On the day:
[Deluxe fat plate 320 yuan]🍛
(+ turtle egg bun 50 yuan)…</v>
      </c>
    </row>
    <row r="5" spans="1:17" ht="16.5" customHeight="1" x14ac:dyDescent="0.35">
      <c r="A5" s="1" t="s">
        <v>44</v>
      </c>
      <c r="B5" s="1" t="s">
        <v>45</v>
      </c>
      <c r="C5" s="1" t="s">
        <v>46</v>
      </c>
      <c r="D5" s="1" t="s">
        <v>19</v>
      </c>
      <c r="E5" s="1" t="s">
        <v>20</v>
      </c>
      <c r="F5" s="1" t="s">
        <v>21</v>
      </c>
      <c r="G5" s="1" t="s">
        <v>47</v>
      </c>
      <c r="H5" s="1" t="s">
        <v>23</v>
      </c>
      <c r="I5" s="1" t="s">
        <v>48</v>
      </c>
      <c r="J5" s="1" t="s">
        <v>25</v>
      </c>
      <c r="K5" s="1" t="s">
        <v>31</v>
      </c>
      <c r="L5" s="1" t="s">
        <v>27</v>
      </c>
      <c r="M5" s="1" t="s">
        <v>28</v>
      </c>
      <c r="N5" s="1" t="s">
        <v>29</v>
      </c>
      <c r="O5" s="1" t="s">
        <v>30</v>
      </c>
      <c r="P5" s="1" t="s">
        <v>38</v>
      </c>
      <c r="Q5" s="1" t="str">
        <f ca="1">IFERROR(__xludf.DUMMYFUNCTION("GOOGLETRANSLATE(G5, ""auto"", ""en"")
"),"I ordered the deluxe fat plate and beef curry, both were delicious😋especially the scones are a must-order!
I personally wish the scones could be a bit bigger🤣
The water container is very unique and the store has a great atmosphere! …")</f>
        <v>I ordered the deluxe fat plate and beef curry, both were delicious😋especially the scones are a must-order!
I personally wish the scones could be a bit bigger🤣
The water container is very unique and the store has a great atmosphere! …</v>
      </c>
    </row>
    <row r="6" spans="1:17" ht="16.5" customHeight="1" x14ac:dyDescent="0.35">
      <c r="A6" s="1" t="s">
        <v>49</v>
      </c>
      <c r="B6" s="1" t="s">
        <v>50</v>
      </c>
      <c r="C6" s="1" t="s">
        <v>51</v>
      </c>
      <c r="D6" s="1" t="s">
        <v>19</v>
      </c>
      <c r="E6" s="1" t="s">
        <v>20</v>
      </c>
      <c r="F6" s="1" t="s">
        <v>42</v>
      </c>
      <c r="G6" s="1" t="s">
        <v>52</v>
      </c>
      <c r="H6" s="1" t="s">
        <v>31</v>
      </c>
      <c r="I6" s="1" t="s">
        <v>31</v>
      </c>
      <c r="J6" s="1" t="s">
        <v>25</v>
      </c>
      <c r="K6" s="1" t="s">
        <v>26</v>
      </c>
      <c r="L6" s="1" t="s">
        <v>27</v>
      </c>
      <c r="M6" s="1" t="s">
        <v>28</v>
      </c>
      <c r="N6" s="1" t="s">
        <v>29</v>
      </c>
      <c r="O6" s="1" t="s">
        <v>30</v>
      </c>
      <c r="P6" s="1" t="s">
        <v>38</v>
      </c>
      <c r="Q6" s="1" t="str">
        <f ca="1">IFERROR(__xludf.DUMMYFUNCTION("GOOGLETRANSLATE(G6, ""auto"", ""en"")
"),"This time I ordered coconut chicken curry rice and naan
The spice flavor of the curry is very good, rich and not greasy.
It’s even more delicious when paired with scones, highly recommended! …")</f>
        <v>This time I ordered coconut chicken curry rice and naan
The spice flavor of the curry is very good, rich and not greasy.
It’s even more delicious when paired with scones, highly recommended! …</v>
      </c>
    </row>
    <row r="7" spans="1:17" ht="16.5" customHeight="1" x14ac:dyDescent="0.35">
      <c r="A7" s="1" t="s">
        <v>53</v>
      </c>
      <c r="B7" s="1" t="s">
        <v>54</v>
      </c>
      <c r="C7" s="1" t="s">
        <v>55</v>
      </c>
      <c r="D7" s="1" t="s">
        <v>19</v>
      </c>
      <c r="E7" s="1" t="s">
        <v>20</v>
      </c>
      <c r="F7" s="1" t="s">
        <v>56</v>
      </c>
      <c r="G7" s="1" t="s">
        <v>57</v>
      </c>
      <c r="H7" s="1" t="s">
        <v>31</v>
      </c>
      <c r="I7" s="1" t="s">
        <v>31</v>
      </c>
      <c r="J7" s="1" t="s">
        <v>25</v>
      </c>
      <c r="K7" s="1" t="s">
        <v>58</v>
      </c>
      <c r="L7" s="1" t="s">
        <v>27</v>
      </c>
      <c r="M7" s="1" t="s">
        <v>28</v>
      </c>
      <c r="N7" s="1" t="s">
        <v>29</v>
      </c>
      <c r="O7" s="1" t="s">
        <v>30</v>
      </c>
      <c r="P7" s="1" t="s">
        <v>38</v>
      </c>
      <c r="Q7" s="1" t="str">
        <f ca="1">IFERROR(__xludf.DUMMYFUNCTION("GOOGLETRANSLATE(G7, ""auto"", ""en"")
"),"The waiting time is a bit long, so you need to queue up early~
I wanted to try something new, so I ordered a luxurious fat plate!
And spice curry rice🍛…")</f>
        <v>The waiting time is a bit long, so you need to queue up early~
I wanted to try something new, so I ordered a luxurious fat plate!
And spice curry rice🍛…</v>
      </c>
    </row>
    <row r="8" spans="1:17" ht="16.5" customHeight="1" x14ac:dyDescent="0.35">
      <c r="A8" s="1" t="s">
        <v>59</v>
      </c>
      <c r="B8" s="1" t="s">
        <v>60</v>
      </c>
      <c r="C8" s="1" t="s">
        <v>61</v>
      </c>
      <c r="D8" s="1" t="s">
        <v>19</v>
      </c>
      <c r="E8" s="1" t="s">
        <v>20</v>
      </c>
      <c r="F8" s="1" t="s">
        <v>62</v>
      </c>
      <c r="G8" s="1" t="s">
        <v>63</v>
      </c>
      <c r="H8" s="1" t="s">
        <v>64</v>
      </c>
      <c r="I8" s="1" t="s">
        <v>31</v>
      </c>
      <c r="J8" s="1" t="s">
        <v>25</v>
      </c>
      <c r="K8" s="1" t="s">
        <v>65</v>
      </c>
      <c r="L8" s="1" t="s">
        <v>27</v>
      </c>
      <c r="M8" s="1" t="s">
        <v>28</v>
      </c>
      <c r="N8" s="1" t="s">
        <v>29</v>
      </c>
      <c r="O8" s="1" t="s">
        <v>30</v>
      </c>
      <c r="P8" s="1" t="s">
        <v>38</v>
      </c>
      <c r="Q8" s="1" t="str">
        <f ca="1">IFERROR(__xludf.DUMMYFUNCTION("GOOGLETRANSLATE(G8, ""auto"", ""en"")
"),"The beef curry is delicious. The curry taste is full of layers, and you can also taste the aroma of the beef. There are many pieces of beef and it is tender and delicious. Overall it tasted pretty good. The interior environment is very clean, and there we"&amp;"re many customers during the holidays, but there was no queue that day.")</f>
        <v>The beef curry is delicious. The curry taste is full of layers, and you can also taste the aroma of the beef. There are many pieces of beef and it is tender and delicious. Overall it tasted pretty good. The interior environment is very clean, and there were many customers during the holidays, but there was no queue that day.</v>
      </c>
    </row>
    <row r="9" spans="1:17" ht="16.5" customHeight="1" x14ac:dyDescent="0.35">
      <c r="A9" s="1" t="s">
        <v>66</v>
      </c>
      <c r="B9" s="1" t="s">
        <v>67</v>
      </c>
      <c r="C9" s="1" t="s">
        <v>68</v>
      </c>
      <c r="D9" s="1" t="s">
        <v>19</v>
      </c>
      <c r="E9" s="1" t="s">
        <v>20</v>
      </c>
      <c r="F9" s="1" t="s">
        <v>35</v>
      </c>
      <c r="G9" s="1" t="s">
        <v>69</v>
      </c>
      <c r="H9" s="1" t="s">
        <v>31</v>
      </c>
      <c r="I9" s="1" t="s">
        <v>31</v>
      </c>
      <c r="J9" s="1" t="s">
        <v>25</v>
      </c>
      <c r="K9" s="1" t="s">
        <v>31</v>
      </c>
      <c r="L9" s="1" t="s">
        <v>27</v>
      </c>
      <c r="M9" s="1" t="s">
        <v>28</v>
      </c>
      <c r="N9" s="1" t="s">
        <v>29</v>
      </c>
      <c r="O9" s="1" t="s">
        <v>30</v>
      </c>
      <c r="P9" s="1" t="s">
        <v>38</v>
      </c>
      <c r="Q9" s="1" t="str">
        <f ca="1">IFERROR(__xludf.DUMMYFUNCTION("GOOGLETRANSLATE(G9, ""auto"", ""en"")
"),"Second visit to the curry shop!
I like the atmosphere, food taste, music and friendly staff in the store~
This time I ordered orange chicken curry, which has a light taste and is suitable for people who don’t like spicy food; …")</f>
        <v>Second visit to the curry shop!
I like the atmosphere, food taste, music and friendly staff in the store~
This time I ordered orange chicken curry, which has a light taste and is suitable for people who don’t like spicy food; …</v>
      </c>
    </row>
    <row r="10" spans="1:17" ht="16.5" customHeight="1" x14ac:dyDescent="0.35">
      <c r="A10" s="1" t="s">
        <v>70</v>
      </c>
      <c r="B10" s="1" t="s">
        <v>71</v>
      </c>
      <c r="C10" s="1" t="s">
        <v>72</v>
      </c>
      <c r="D10" s="1" t="s">
        <v>19</v>
      </c>
      <c r="E10" s="1" t="s">
        <v>20</v>
      </c>
      <c r="F10" s="1" t="s">
        <v>73</v>
      </c>
      <c r="G10" s="1" t="s">
        <v>74</v>
      </c>
      <c r="H10" s="1" t="s">
        <v>23</v>
      </c>
      <c r="I10" s="1" t="s">
        <v>75</v>
      </c>
      <c r="J10" s="1" t="s">
        <v>25</v>
      </c>
      <c r="K10" s="1" t="s">
        <v>31</v>
      </c>
      <c r="L10" s="1" t="s">
        <v>27</v>
      </c>
      <c r="M10" s="1" t="s">
        <v>31</v>
      </c>
      <c r="N10" s="1" t="s">
        <v>29</v>
      </c>
      <c r="O10" s="1" t="s">
        <v>30</v>
      </c>
      <c r="P10" s="1" t="s">
        <v>38</v>
      </c>
      <c r="Q10" s="1" t="str">
        <f ca="1">IFERROR(__xludf.DUMMYFUNCTION("GOOGLETRANSLATE(G10, ""auto"", ""en"")
"),"It is recommended to order the Deluxe Fat Plate with eggs for the first time, and you can eat three different Indian spice curries at one time. The boss and clerk are very friendly and the atmosphere is very warm! Will want to return for a visit")</f>
        <v>It is recommended to order the Deluxe Fat Plate with eggs for the first time, and you can eat three different Indian spice curries at one time. The boss and clerk are very friendly and the atmosphere is very warm! Will want to return for a visit</v>
      </c>
    </row>
    <row r="11" spans="1:17" ht="16.5" customHeight="1" x14ac:dyDescent="0.35">
      <c r="A11" s="1" t="s">
        <v>76</v>
      </c>
      <c r="B11" s="1" t="s">
        <v>77</v>
      </c>
      <c r="C11" s="1" t="s">
        <v>78</v>
      </c>
      <c r="D11" s="1" t="s">
        <v>19</v>
      </c>
      <c r="E11" s="1" t="s">
        <v>20</v>
      </c>
      <c r="F11" s="1" t="s">
        <v>56</v>
      </c>
      <c r="G11" s="1" t="s">
        <v>79</v>
      </c>
      <c r="H11" s="1" t="s">
        <v>23</v>
      </c>
      <c r="I11" s="1" t="s">
        <v>75</v>
      </c>
      <c r="J11" s="1" t="s">
        <v>25</v>
      </c>
      <c r="K11" s="1" t="s">
        <v>31</v>
      </c>
      <c r="L11" s="1" t="s">
        <v>27</v>
      </c>
      <c r="M11" s="1" t="s">
        <v>28</v>
      </c>
      <c r="N11" s="1" t="s">
        <v>29</v>
      </c>
      <c r="O11" s="1" t="s">
        <v>30</v>
      </c>
      <c r="P11" s="1" t="s">
        <v>38</v>
      </c>
      <c r="Q11" s="1" t="str">
        <f ca="1">IFERROR(__xludf.DUMMYFUNCTION("GOOGLETRANSLATE(G11, ""auto"", ""en"")
"),"Because I met the boss to attend the 321 Lane Art Village Market, there were no turtle eggs available in the store.
The food is equally delicious~ This is my second visit!")</f>
        <v>Because I met the boss to attend the 321 Lane Art Village Market, there were no turtle eggs available in the store.
The food is equally delicious~ This is my second visit!</v>
      </c>
    </row>
    <row r="12" spans="1:17" ht="16.5" customHeight="1" x14ac:dyDescent="0.35">
      <c r="A12" s="1" t="s">
        <v>80</v>
      </c>
      <c r="B12" s="1" t="s">
        <v>81</v>
      </c>
      <c r="C12" s="1" t="s">
        <v>82</v>
      </c>
      <c r="D12" s="1" t="s">
        <v>19</v>
      </c>
      <c r="E12" s="1" t="s">
        <v>20</v>
      </c>
      <c r="F12" s="1" t="s">
        <v>42</v>
      </c>
      <c r="G12" s="1" t="s">
        <v>83</v>
      </c>
      <c r="H12" s="1" t="s">
        <v>31</v>
      </c>
      <c r="I12" s="1" t="s">
        <v>31</v>
      </c>
      <c r="J12" s="1" t="s">
        <v>25</v>
      </c>
      <c r="K12" s="1" t="s">
        <v>84</v>
      </c>
      <c r="L12" s="1" t="s">
        <v>27</v>
      </c>
      <c r="M12" s="1" t="s">
        <v>28</v>
      </c>
      <c r="N12" s="1" t="s">
        <v>29</v>
      </c>
      <c r="O12" s="1" t="s">
        <v>30</v>
      </c>
      <c r="P12" s="1" t="s">
        <v>38</v>
      </c>
      <c r="Q12" s="1" t="str">
        <f ca="1">IFERROR(__xludf.DUMMYFUNCTION("GOOGLETRANSLATE(G12, ""auto"", ""en"")
"),"Curry Dou Zhen...near Shuixiangong Yongle Market, Hai'an Road, and Chikan business district.
Curry Dou Zhen is undeniably renovated from an old house. The exterior retains the original large window grilles from the early days, and the bar inside is made "&amp;"of red bricks. It can be said to be special and unique. …")</f>
        <v>Curry Dou Zhen...near Shuixiangong Yongle Market, Hai'an Road, and Chikan business district.
Curry Dou Zhen is undeniably renovated from an old house. The exterior retains the original large window grilles from the early days, and the bar inside is made of red bricks. It can be said to be special and unique. …</v>
      </c>
    </row>
    <row r="13" spans="1:17" ht="16.5" customHeight="1" x14ac:dyDescent="0.35">
      <c r="A13" s="1" t="s">
        <v>85</v>
      </c>
      <c r="B13" s="1" t="s">
        <v>86</v>
      </c>
      <c r="C13" s="1" t="s">
        <v>87</v>
      </c>
      <c r="D13" s="1" t="s">
        <v>19</v>
      </c>
      <c r="E13" s="1" t="s">
        <v>20</v>
      </c>
      <c r="F13" s="1" t="s">
        <v>88</v>
      </c>
      <c r="G13" s="1" t="s">
        <v>89</v>
      </c>
      <c r="H13" s="1" t="s">
        <v>31</v>
      </c>
      <c r="I13" s="1" t="s">
        <v>31</v>
      </c>
      <c r="J13" s="1" t="s">
        <v>25</v>
      </c>
      <c r="K13" s="1" t="s">
        <v>65</v>
      </c>
      <c r="L13" s="1" t="s">
        <v>27</v>
      </c>
      <c r="M13" s="1" t="s">
        <v>28</v>
      </c>
      <c r="N13" s="1" t="s">
        <v>29</v>
      </c>
      <c r="O13" s="1" t="s">
        <v>30</v>
      </c>
      <c r="P13" s="1" t="s">
        <v>38</v>
      </c>
      <c r="Q13" s="1" t="str">
        <f ca="1">IFERROR(__xludf.DUMMYFUNCTION("GOOGLETRANSLATE(G13, ""auto"", ""en"")
"),"#
Want to eat a very authentic Indian curry🍛
You must go to Curry Dou Zhen. The first time I met was at the Grass Forest Market on Yuguang Island. The orange chicken curry made me check in for two days in a row! …")</f>
        <v>#
Want to eat a very authentic Indian curry🍛
You must go to Curry Dou Zhen. The first time I met was at the Grass Forest Market on Yuguang Island. The orange chicken curry made me check in for two days in a row! …</v>
      </c>
    </row>
    <row r="14" spans="1:17" ht="16.5" customHeight="1" x14ac:dyDescent="0.35">
      <c r="A14" s="1" t="s">
        <v>90</v>
      </c>
      <c r="B14" s="1" t="s">
        <v>91</v>
      </c>
      <c r="C14" s="1" t="s">
        <v>92</v>
      </c>
      <c r="D14" s="1" t="s">
        <v>19</v>
      </c>
      <c r="E14" s="1" t="s">
        <v>20</v>
      </c>
      <c r="F14" s="1" t="s">
        <v>73</v>
      </c>
      <c r="G14" s="1" t="s">
        <v>93</v>
      </c>
      <c r="H14" s="1" t="s">
        <v>31</v>
      </c>
      <c r="I14" s="1" t="s">
        <v>31</v>
      </c>
      <c r="J14" s="1" t="s">
        <v>25</v>
      </c>
      <c r="K14" s="1" t="s">
        <v>94</v>
      </c>
      <c r="L14" s="1" t="s">
        <v>27</v>
      </c>
      <c r="M14" s="1" t="s">
        <v>28</v>
      </c>
      <c r="N14" s="1" t="s">
        <v>29</v>
      </c>
      <c r="O14" s="1" t="s">
        <v>30</v>
      </c>
      <c r="P14" s="1" t="s">
        <v>38</v>
      </c>
      <c r="Q14" s="1" t="str">
        <f ca="1">IFERROR(__xludf.DUMMYFUNCTION("GOOGLETRANSLATE(G14, ""auto"", ""en"")
"),"Order the Mother's Day set meal for two for $820+50 yuan (egg buns on rice)
5 kinds of curry paste + 1 bowl of egg-wrapped turmeric rice + yogurt + 2 scones + potato cups + layer cake + ice cream
(It’s a great fusion of all the products in the store, and "&amp;"you can eat them all)…")</f>
        <v>Order the Mother's Day set meal for two for $820+50 yuan (egg buns on rice)
5 kinds of curry paste + 1 bowl of egg-wrapped turmeric rice + yogurt + 2 scones + potato cups + layer cake + ice cream
(It’s a great fusion of all the products in the store, and you can eat them all)…</v>
      </c>
    </row>
    <row r="15" spans="1:17" ht="16.5" customHeight="1" x14ac:dyDescent="0.35">
      <c r="A15" s="1" t="s">
        <v>95</v>
      </c>
      <c r="B15" s="1" t="s">
        <v>96</v>
      </c>
      <c r="C15" s="1" t="s">
        <v>97</v>
      </c>
      <c r="D15" s="1" t="s">
        <v>19</v>
      </c>
      <c r="E15" s="1" t="s">
        <v>20</v>
      </c>
      <c r="F15" s="1" t="s">
        <v>56</v>
      </c>
      <c r="G15" s="1" t="s">
        <v>98</v>
      </c>
      <c r="H15" s="1" t="s">
        <v>23</v>
      </c>
      <c r="I15" s="1" t="s">
        <v>75</v>
      </c>
      <c r="J15" s="1" t="s">
        <v>25</v>
      </c>
      <c r="K15" s="1" t="s">
        <v>31</v>
      </c>
      <c r="L15" s="1" t="s">
        <v>27</v>
      </c>
      <c r="M15" s="1" t="s">
        <v>28</v>
      </c>
      <c r="N15" s="1" t="s">
        <v>29</v>
      </c>
      <c r="O15" s="1" t="s">
        <v>30</v>
      </c>
      <c r="P15" s="1" t="s">
        <v>38</v>
      </c>
      <c r="Q15" s="1" t="str">
        <f ca="1">IFERROR(__xludf.DUMMYFUNCTION("GOOGLETRANSLATE(G15, ""auto"", ""en"")
"),"I came here to make a pilgrimage after seeing it on the Internet. Unfortunately, there were no eggs for sale on the day I came. The curry tasted average, the scones were hard, and the environment was okay, with the atmosphere of an old house.")</f>
        <v>I came here to make a pilgrimage after seeing it on the Internet. Unfortunately, there were no eggs for sale on the day I came. The curry tasted average, the scones were hard, and the environment was okay, with the atmosphere of an old house.</v>
      </c>
    </row>
    <row r="16" spans="1:17" ht="16.5" customHeight="1" x14ac:dyDescent="0.35">
      <c r="A16" s="1" t="s">
        <v>99</v>
      </c>
      <c r="B16" s="1" t="s">
        <v>100</v>
      </c>
      <c r="C16" s="1" t="s">
        <v>101</v>
      </c>
      <c r="D16" s="1" t="s">
        <v>19</v>
      </c>
      <c r="E16" s="1" t="s">
        <v>20</v>
      </c>
      <c r="F16" s="1" t="s">
        <v>102</v>
      </c>
      <c r="G16" s="1" t="s">
        <v>103</v>
      </c>
      <c r="H16" s="1" t="s">
        <v>31</v>
      </c>
      <c r="I16" s="1" t="s">
        <v>31</v>
      </c>
      <c r="J16" s="1" t="s">
        <v>25</v>
      </c>
      <c r="K16" s="1" t="s">
        <v>31</v>
      </c>
      <c r="L16" s="1" t="s">
        <v>27</v>
      </c>
      <c r="M16" s="1" t="s">
        <v>28</v>
      </c>
      <c r="N16" s="1" t="s">
        <v>29</v>
      </c>
      <c r="O16" s="1" t="s">
        <v>30</v>
      </c>
      <c r="P16" s="1" t="s">
        <v>38</v>
      </c>
      <c r="Q16" s="1" t="str">
        <f ca="1">IFERROR(__xludf.DUMMYFUNCTION("GOOGLETRANSLATE(G16, ""auto"", ""en"")
"),"Hidden in the alleys of Tainan is the popular Indian spice curry shop ""Dou Zhen Curry""🔥🔥🔥
Highly recommended for those who have difficulty in choosing, order the signature ""Deluxe Chubby Plate"" and you can enjoy three spice curries at once!
The spe"&amp;"cial scones are thick and chewy. You can dip them into curry or eat them with your favorite toppings. They are very delicious😋…")</f>
        <v>Hidden in the alleys of Tainan is the popular Indian spice curry shop "Dou Zhen Curry"🔥🔥🔥
Highly recommended for those who have difficulty in choosing, order the signature "Deluxe Chubby Plate" and you can enjoy three spice curries at once!
The special scones are thick and chewy. You can dip them into curry or eat them with your favorite toppings. They are very delicious😋…</v>
      </c>
    </row>
    <row r="17" spans="1:17" ht="16.5" customHeight="1" x14ac:dyDescent="0.35">
      <c r="A17" s="1" t="s">
        <v>104</v>
      </c>
      <c r="B17" s="1" t="s">
        <v>105</v>
      </c>
      <c r="C17" s="1" t="s">
        <v>106</v>
      </c>
      <c r="D17" s="1" t="s">
        <v>19</v>
      </c>
      <c r="E17" s="1" t="s">
        <v>20</v>
      </c>
      <c r="F17" s="1" t="s">
        <v>56</v>
      </c>
      <c r="G17" s="1" t="s">
        <v>107</v>
      </c>
      <c r="H17" s="1" t="s">
        <v>23</v>
      </c>
      <c r="I17" s="1" t="s">
        <v>75</v>
      </c>
      <c r="J17" s="1" t="s">
        <v>25</v>
      </c>
      <c r="K17" s="1" t="s">
        <v>108</v>
      </c>
      <c r="L17" s="1" t="s">
        <v>27</v>
      </c>
      <c r="M17" s="1" t="s">
        <v>28</v>
      </c>
      <c r="N17" s="1" t="s">
        <v>29</v>
      </c>
      <c r="O17" s="1" t="s">
        <v>30</v>
      </c>
      <c r="P17" s="1" t="s">
        <v>38</v>
      </c>
      <c r="Q17" s="1" t="str">
        <f ca="1">IFERROR(__xludf.DUMMYFUNCTION("GOOGLETRANSLATE(G17, ""auto"", ""en"")
"),"Small and cozy space, energetic service, 100% service, South Indian-style curry 🍛 super delicious...")</f>
        <v>Small and cozy space, energetic service, 100% service, South Indian-style curry 🍛 super delicious...</v>
      </c>
    </row>
    <row r="18" spans="1:17" ht="16.5" customHeight="1" x14ac:dyDescent="0.35">
      <c r="A18" s="1" t="s">
        <v>109</v>
      </c>
      <c r="B18" s="1" t="s">
        <v>110</v>
      </c>
      <c r="C18" s="1" t="s">
        <v>111</v>
      </c>
      <c r="D18" s="1" t="s">
        <v>19</v>
      </c>
      <c r="E18" s="1" t="s">
        <v>20</v>
      </c>
      <c r="F18" s="1" t="s">
        <v>112</v>
      </c>
      <c r="G18" s="1" t="s">
        <v>113</v>
      </c>
      <c r="H18" s="1" t="s">
        <v>31</v>
      </c>
      <c r="I18" s="1" t="s">
        <v>31</v>
      </c>
      <c r="J18" s="1" t="s">
        <v>25</v>
      </c>
      <c r="K18" s="1" t="s">
        <v>114</v>
      </c>
      <c r="L18" s="1" t="s">
        <v>27</v>
      </c>
      <c r="M18" s="1" t="s">
        <v>31</v>
      </c>
      <c r="N18" s="1" t="s">
        <v>29</v>
      </c>
      <c r="O18" s="1" t="s">
        <v>30</v>
      </c>
      <c r="P18" s="1" t="s">
        <v>38</v>
      </c>
      <c r="Q18" s="1" t="str">
        <f ca="1">IFERROR(__xludf.DUMMYFUNCTION("GOOGLETRANSLATE(G18, ""auto"", ""en"")
"),"Recommend orange chicken curry rice🍛🍊add egg bun $200
The dining environment and atmosphere are very good!
The staff is also very friendly. If you don’t have enough curry sauce or rice, you can add more…")</f>
        <v>Recommend orange chicken curry rice🍛🍊add egg bun $200
The dining environment and atmosphere are very good!
The staff is also very friendly. If you don’t have enough curry sauce or rice, you can add more…</v>
      </c>
    </row>
    <row r="19" spans="1:17" ht="16.5" customHeight="1" x14ac:dyDescent="0.35">
      <c r="A19" s="1" t="s">
        <v>115</v>
      </c>
      <c r="B19" s="1" t="s">
        <v>116</v>
      </c>
      <c r="C19" s="1" t="s">
        <v>117</v>
      </c>
      <c r="D19" s="1" t="s">
        <v>19</v>
      </c>
      <c r="E19" s="1" t="s">
        <v>20</v>
      </c>
      <c r="F19" s="1" t="s">
        <v>73</v>
      </c>
      <c r="G19" s="1" t="s">
        <v>118</v>
      </c>
      <c r="H19" s="1" t="s">
        <v>31</v>
      </c>
      <c r="I19" s="1" t="s">
        <v>31</v>
      </c>
      <c r="J19" s="1" t="s">
        <v>25</v>
      </c>
      <c r="K19" s="1" t="s">
        <v>31</v>
      </c>
      <c r="L19" s="1" t="s">
        <v>27</v>
      </c>
      <c r="M19" s="1" t="s">
        <v>28</v>
      </c>
      <c r="N19" s="1" t="s">
        <v>29</v>
      </c>
      <c r="O19" s="1" t="s">
        <v>30</v>
      </c>
      <c r="P19" s="1" t="s">
        <v>38</v>
      </c>
      <c r="Q19" s="1" t="str">
        <f ca="1">IFERROR(__xludf.DUMMYFUNCTION("GOOGLETRANSLATE(G19, ""auto"", ""en"")
"),"Cute curry shop
They also sell literary and youth products
There are also many different types of books for everyone to browse…")</f>
        <v>Cute curry shop
They also sell literary and youth products
There are also many different types of books for everyone to browse…</v>
      </c>
    </row>
    <row r="20" spans="1:17" ht="16.5" customHeight="1" x14ac:dyDescent="0.35">
      <c r="A20" s="1" t="s">
        <v>119</v>
      </c>
      <c r="B20" s="1" t="s">
        <v>120</v>
      </c>
      <c r="C20" s="1" t="s">
        <v>121</v>
      </c>
      <c r="D20" s="1" t="s">
        <v>19</v>
      </c>
      <c r="E20" s="1" t="s">
        <v>20</v>
      </c>
      <c r="F20" s="1" t="s">
        <v>122</v>
      </c>
      <c r="G20" s="1" t="s">
        <v>123</v>
      </c>
      <c r="H20" s="1" t="s">
        <v>31</v>
      </c>
      <c r="I20" s="1" t="s">
        <v>31</v>
      </c>
      <c r="J20" s="1" t="s">
        <v>25</v>
      </c>
      <c r="K20" s="1" t="s">
        <v>124</v>
      </c>
      <c r="L20" s="1" t="s">
        <v>27</v>
      </c>
      <c r="M20" s="1" t="s">
        <v>31</v>
      </c>
      <c r="N20" s="1" t="s">
        <v>29</v>
      </c>
      <c r="O20" s="1" t="s">
        <v>30</v>
      </c>
      <c r="P20" s="1" t="s">
        <v>38</v>
      </c>
      <c r="Q20" s="1" t="str">
        <f ca="1">IFERROR(__xludf.DUMMYFUNCTION("GOOGLETRANSLATE(G20, ""auto"", ""en"")
"),"This Indian-style curry restaurant is hidden in a busy alley. It has curry dishes with different flavors. The curry is rich in flavor and not watery. The portion is neither too filling nor too little.
The environment is clean and tidy, and the interesting"&amp;" layout makes people feel that it is a store with a story. Sometimes it also cooperates with different dessert shops to bring more variety to the meal.
If you need to refill the sauce, you can ask the store clerk. …")</f>
        <v>This Indian-style curry restaurant is hidden in a busy alley. It has curry dishes with different flavors. The curry is rich in flavor and not watery. The portion is neither too filling nor too little.
The environment is clean and tidy, and the interesting layout makes people feel that it is a store with a story. Sometimes it also cooperates with different dessert shops to bring more variety to the meal.
If you need to refill the sauce, you can ask the store clerk. …</v>
      </c>
    </row>
    <row r="21" spans="1:17" ht="16.5" customHeight="1" x14ac:dyDescent="0.35">
      <c r="A21" s="1" t="s">
        <v>125</v>
      </c>
      <c r="B21" s="1" t="s">
        <v>126</v>
      </c>
      <c r="C21" s="1" t="s">
        <v>127</v>
      </c>
      <c r="D21" s="1" t="s">
        <v>19</v>
      </c>
      <c r="E21" s="1" t="s">
        <v>20</v>
      </c>
      <c r="F21" s="1" t="s">
        <v>42</v>
      </c>
      <c r="G21" s="1" t="s">
        <v>128</v>
      </c>
      <c r="H21" s="1" t="s">
        <v>31</v>
      </c>
      <c r="I21" s="1" t="s">
        <v>31</v>
      </c>
      <c r="J21" s="1" t="s">
        <v>25</v>
      </c>
      <c r="K21" s="1" t="s">
        <v>31</v>
      </c>
      <c r="L21" s="1" t="s">
        <v>27</v>
      </c>
      <c r="M21" s="1" t="s">
        <v>28</v>
      </c>
      <c r="N21" s="1" t="s">
        <v>29</v>
      </c>
      <c r="O21" s="1" t="s">
        <v>30</v>
      </c>
      <c r="P21" s="1" t="s">
        <v>38</v>
      </c>
      <c r="Q21" s="1" t="str">
        <f ca="1">IFERROR(__xludf.DUMMYFUNCTION("GOOGLETRANSLATE(G21, ""auto"", ""en"")
"),"I can only say that the high rating is not without reason!
The service attitude is really, really good~
A shop I like very much! The shop assistant, boss, and boss lady are all very cute😍…")</f>
        <v>I can only say that the high rating is not without reason!
The service attitude is really, really good~
A shop I like very much! The shop assistant, boss, and boss lady are all very cute😍…</v>
      </c>
    </row>
    <row r="22" spans="1:17" ht="16.5" customHeight="1" x14ac:dyDescent="0.35">
      <c r="A22" s="1" t="s">
        <v>129</v>
      </c>
      <c r="B22" s="1" t="s">
        <v>130</v>
      </c>
      <c r="C22" s="1" t="s">
        <v>131</v>
      </c>
      <c r="D22" s="1" t="s">
        <v>19</v>
      </c>
      <c r="E22" s="1" t="s">
        <v>20</v>
      </c>
      <c r="F22" s="1" t="s">
        <v>132</v>
      </c>
      <c r="G22" s="1" t="s">
        <v>133</v>
      </c>
      <c r="H22" s="1" t="s">
        <v>31</v>
      </c>
      <c r="I22" s="1" t="s">
        <v>31</v>
      </c>
      <c r="J22" s="1" t="s">
        <v>25</v>
      </c>
      <c r="K22" s="1" t="s">
        <v>31</v>
      </c>
      <c r="L22" s="1" t="s">
        <v>27</v>
      </c>
      <c r="M22" s="1" t="s">
        <v>31</v>
      </c>
      <c r="N22" s="1" t="s">
        <v>29</v>
      </c>
      <c r="O22" s="1" t="s">
        <v>30</v>
      </c>
      <c r="P22" s="1" t="s">
        <v>38</v>
      </c>
      <c r="Q22" s="1" t="str">
        <f ca="1">IFERROR(__xludf.DUMMYFUNCTION("GOOGLETRANSLATE(G22, ""auto"", ""en"")
"),"There are plenty of seats but the crowds are also very large...
Waited for 10 minutes
Takeout is also available! …")</f>
        <v>There are plenty of seats but the crowds are also very large...
Waited for 10 minutes
Takeout is also available! …</v>
      </c>
    </row>
    <row r="23" spans="1:17" ht="16.5" customHeight="1" x14ac:dyDescent="0.35">
      <c r="A23" s="1" t="s">
        <v>134</v>
      </c>
      <c r="B23" s="1" t="s">
        <v>135</v>
      </c>
      <c r="C23" s="1" t="s">
        <v>136</v>
      </c>
      <c r="D23" s="1" t="s">
        <v>19</v>
      </c>
      <c r="E23" s="1" t="s">
        <v>20</v>
      </c>
      <c r="F23" s="1" t="s">
        <v>137</v>
      </c>
      <c r="G23" s="1" t="s">
        <v>138</v>
      </c>
      <c r="H23" s="1" t="s">
        <v>31</v>
      </c>
      <c r="I23" s="1" t="s">
        <v>31</v>
      </c>
      <c r="J23" s="1" t="s">
        <v>25</v>
      </c>
      <c r="K23" s="1" t="s">
        <v>139</v>
      </c>
      <c r="L23" s="1" t="s">
        <v>27</v>
      </c>
      <c r="M23" s="1" t="s">
        <v>31</v>
      </c>
      <c r="N23" s="1" t="s">
        <v>29</v>
      </c>
      <c r="O23" s="1" t="s">
        <v>30</v>
      </c>
      <c r="P23" s="1" t="s">
        <v>38</v>
      </c>
      <c r="Q23" s="1" t="str">
        <f ca="1">IFERROR(__xludf.DUMMYFUNCTION("GOOGLETRANSLATE(G23, ""auto"", ""en"")
"),"📍 Curry Fight | Tainan Alley Old House Curry
We just didn't have to wait, and we had a seat as soon as we arrived! I just happened to meet a talk show host🤔…")</f>
        <v>📍 Curry Fight | Tainan Alley Old House Curry
We just didn't have to wait, and we had a seat as soon as we arrived! I just happened to meet a talk show host🤔…</v>
      </c>
    </row>
    <row r="24" spans="1:17" ht="16.5" customHeight="1" x14ac:dyDescent="0.35">
      <c r="A24" s="1" t="s">
        <v>140</v>
      </c>
      <c r="B24" s="1" t="s">
        <v>141</v>
      </c>
      <c r="C24" s="1" t="s">
        <v>142</v>
      </c>
      <c r="D24" s="1" t="s">
        <v>19</v>
      </c>
      <c r="E24" s="1" t="s">
        <v>20</v>
      </c>
      <c r="F24" s="1" t="s">
        <v>137</v>
      </c>
      <c r="G24" s="1" t="s">
        <v>143</v>
      </c>
      <c r="H24" s="1" t="s">
        <v>31</v>
      </c>
      <c r="I24" s="1" t="s">
        <v>31</v>
      </c>
      <c r="J24" s="1" t="s">
        <v>25</v>
      </c>
      <c r="K24" s="1" t="s">
        <v>144</v>
      </c>
      <c r="L24" s="1" t="s">
        <v>27</v>
      </c>
      <c r="M24" s="1" t="s">
        <v>28</v>
      </c>
      <c r="N24" s="1" t="s">
        <v>29</v>
      </c>
      <c r="O24" s="1" t="s">
        <v>30</v>
      </c>
      <c r="P24" s="1" t="s">
        <v>38</v>
      </c>
      <c r="Q24" s="1" t="str">
        <f ca="1">IFERROR(__xludf.DUMMYFUNCTION("GOOGLETRANSLATE(G24, ""auto"", ""en"")
"),"There are always surprises in the alleys of Tainan. The Laozhai Curry Restaurant is hidden in an alley near Puji Street. It has a great atmosphere, delicious food, and a very friendly waiter!
Curry Douzhen’s opening hours are not necessarily certain. For"&amp;" details, please refer to their official page for announcements. When I saw it was open today, I immediately rushed over to eat! …")</f>
        <v>There are always surprises in the alleys of Tainan. The Laozhai Curry Restaurant is hidden in an alley near Puji Street. It has a great atmosphere, delicious food, and a very friendly waiter!
Curry Douzhen’s opening hours are not necessarily certain. For details, please refer to their official page for announcements. When I saw it was open today, I immediately rushed over to eat! …</v>
      </c>
    </row>
    <row r="25" spans="1:17" ht="16.5" customHeight="1" x14ac:dyDescent="0.35">
      <c r="A25" s="1" t="s">
        <v>145</v>
      </c>
      <c r="B25" s="1" t="s">
        <v>146</v>
      </c>
      <c r="C25" s="1" t="s">
        <v>147</v>
      </c>
      <c r="D25" s="1" t="s">
        <v>19</v>
      </c>
      <c r="E25" s="1" t="s">
        <v>20</v>
      </c>
      <c r="F25" s="1" t="s">
        <v>137</v>
      </c>
      <c r="G25" s="1" t="s">
        <v>148</v>
      </c>
      <c r="H25" s="1" t="s">
        <v>31</v>
      </c>
      <c r="I25" s="1" t="s">
        <v>31</v>
      </c>
      <c r="J25" s="1" t="s">
        <v>25</v>
      </c>
      <c r="K25" s="1" t="s">
        <v>31</v>
      </c>
      <c r="L25" s="1" t="s">
        <v>27</v>
      </c>
      <c r="M25" s="1" t="s">
        <v>28</v>
      </c>
      <c r="N25" s="1" t="s">
        <v>29</v>
      </c>
      <c r="O25" s="1" t="s">
        <v>30</v>
      </c>
      <c r="P25" s="1" t="s">
        <v>38</v>
      </c>
      <c r="Q25" s="1" t="str">
        <f ca="1">IFERROR(__xludf.DUMMYFUNCTION("GOOGLETRANSLATE(G25, ""auto"", ""en"")
"),"I just happened to come down south to Tainan on a business trip, and I was looking forward to enjoying this curry rice.
However, due to some unexpected incidents, I didn’t get to eat the spicy and sour pork curry rice and the new beef curry that I wanted "&amp;"to eat most. However, the store dealt with it urgently and I still had other delicious meals. I must appreciate the store’s service attitude👍…")</f>
        <v>I just happened to come down south to Tainan on a business trip, and I was looking forward to enjoying this curry rice.
However, due to some unexpected incidents, I didn’t get to eat the spicy and sour pork curry rice and the new beef curry that I wanted to eat most. However, the store dealt with it urgently and I still had other delicious meals. I must appreciate the store’s service attitude👍…</v>
      </c>
    </row>
    <row r="26" spans="1:17" ht="16.5" customHeight="1" x14ac:dyDescent="0.35">
      <c r="A26" s="1" t="s">
        <v>149</v>
      </c>
      <c r="B26" s="1" t="s">
        <v>150</v>
      </c>
      <c r="C26" s="1" t="s">
        <v>151</v>
      </c>
      <c r="D26" s="1" t="s">
        <v>19</v>
      </c>
      <c r="E26" s="1" t="s">
        <v>20</v>
      </c>
      <c r="F26" s="1" t="s">
        <v>137</v>
      </c>
      <c r="G26" s="1" t="s">
        <v>152</v>
      </c>
      <c r="H26" s="1" t="s">
        <v>31</v>
      </c>
      <c r="I26" s="1" t="s">
        <v>31</v>
      </c>
      <c r="J26" s="1" t="s">
        <v>25</v>
      </c>
      <c r="K26" s="1" t="s">
        <v>153</v>
      </c>
      <c r="L26" s="1" t="s">
        <v>27</v>
      </c>
      <c r="M26" s="1" t="s">
        <v>28</v>
      </c>
      <c r="N26" s="1" t="s">
        <v>29</v>
      </c>
      <c r="O26" s="1" t="s">
        <v>30</v>
      </c>
      <c r="P26" s="1" t="s">
        <v>38</v>
      </c>
      <c r="Q26" s="1" t="str">
        <f ca="1">IFERROR(__xludf.DUMMYFUNCTION("GOOGLETRANSLATE(G26, ""auto"", ""en"")
"),"Visit time: 2023.03
【food】 …")</f>
        <v>Visit time: 2023.03
【food】 …</v>
      </c>
    </row>
    <row r="27" spans="1:17" ht="16.5" customHeight="1" x14ac:dyDescent="0.35">
      <c r="A27" s="1" t="s">
        <v>154</v>
      </c>
      <c r="B27" s="1" t="s">
        <v>155</v>
      </c>
      <c r="C27" s="1" t="s">
        <v>156</v>
      </c>
      <c r="D27" s="1" t="s">
        <v>19</v>
      </c>
      <c r="E27" s="1" t="s">
        <v>20</v>
      </c>
      <c r="F27" s="1" t="s">
        <v>56</v>
      </c>
      <c r="G27" s="1" t="s">
        <v>157</v>
      </c>
      <c r="H27" s="1" t="s">
        <v>158</v>
      </c>
      <c r="I27" s="1" t="s">
        <v>159</v>
      </c>
      <c r="J27" s="1" t="s">
        <v>25</v>
      </c>
      <c r="K27" s="1" t="s">
        <v>139</v>
      </c>
      <c r="L27" s="1" t="s">
        <v>27</v>
      </c>
      <c r="M27" s="1" t="s">
        <v>28</v>
      </c>
      <c r="N27" s="1" t="s">
        <v>29</v>
      </c>
      <c r="O27" s="1" t="s">
        <v>30</v>
      </c>
      <c r="P27" s="1" t="s">
        <v>38</v>
      </c>
      <c r="Q27" s="1" t="str">
        <f ca="1">IFERROR(__xludf.DUMMYFUNCTION("GOOGLETRANSLATE(G27, ""auto"", ""en"")
"),"The food was delicious, we ordered two different curries and were not disappointed either way")</f>
        <v>The food was delicious, we ordered two different curries and were not disappointed either way</v>
      </c>
    </row>
    <row r="28" spans="1:17" ht="16.5" customHeight="1" x14ac:dyDescent="0.35">
      <c r="A28" s="1" t="s">
        <v>160</v>
      </c>
      <c r="B28" s="1" t="s">
        <v>161</v>
      </c>
      <c r="C28" s="1" t="s">
        <v>162</v>
      </c>
      <c r="D28" s="1" t="s">
        <v>19</v>
      </c>
      <c r="E28" s="1" t="s">
        <v>20</v>
      </c>
      <c r="F28" s="1" t="s">
        <v>137</v>
      </c>
      <c r="G28" s="1" t="s">
        <v>163</v>
      </c>
      <c r="H28" s="1" t="s">
        <v>31</v>
      </c>
      <c r="I28" s="1" t="s">
        <v>31</v>
      </c>
      <c r="J28" s="1" t="s">
        <v>25</v>
      </c>
      <c r="K28" s="1" t="s">
        <v>31</v>
      </c>
      <c r="L28" s="1" t="s">
        <v>27</v>
      </c>
      <c r="M28" s="1" t="s">
        <v>31</v>
      </c>
      <c r="N28" s="1" t="s">
        <v>29</v>
      </c>
      <c r="O28" s="1" t="s">
        <v>30</v>
      </c>
      <c r="P28" s="1" t="s">
        <v>38</v>
      </c>
      <c r="Q28" s="1" t="str">
        <f ca="1">IFERROR(__xludf.DUMMYFUNCTION("GOOGLETRANSLATE(G28, ""auto"", ""en"")
"),"The curry is unique and delicious. The clerk introduced it very carefully, and the service was very good and friendly. I would like to try other flavors of curry if I have the chance~
This time I ordered two flavors:
1. The orange chicken curry without or"&amp;"anges has a slightly spicy taste, which I think is very fragrant! (I only tried one bite because it was ordered by a friend)…")</f>
        <v>The curry is unique and delicious. The clerk introduced it very carefully, and the service was very good and friendly. I would like to try other flavors of curry if I have the chance~
This time I ordered two flavors:
1. The orange chicken curry without oranges has a slightly spicy taste, which I think is very fragrant! (I only tried one bite because it was ordered by a friend)…</v>
      </c>
    </row>
    <row r="29" spans="1:17" ht="16.5" customHeight="1" x14ac:dyDescent="0.35">
      <c r="A29" s="1" t="s">
        <v>164</v>
      </c>
      <c r="B29" s="1" t="s">
        <v>165</v>
      </c>
      <c r="C29" s="1" t="s">
        <v>166</v>
      </c>
      <c r="D29" s="1" t="s">
        <v>19</v>
      </c>
      <c r="E29" s="1" t="s">
        <v>20</v>
      </c>
      <c r="F29" s="1" t="s">
        <v>137</v>
      </c>
      <c r="G29" s="1" t="s">
        <v>167</v>
      </c>
      <c r="H29" s="1" t="s">
        <v>31</v>
      </c>
      <c r="I29" s="1" t="s">
        <v>31</v>
      </c>
      <c r="J29" s="1" t="s">
        <v>25</v>
      </c>
      <c r="K29" s="1" t="s">
        <v>139</v>
      </c>
      <c r="L29" s="1" t="s">
        <v>27</v>
      </c>
      <c r="M29" s="1" t="s">
        <v>28</v>
      </c>
      <c r="N29" s="1" t="s">
        <v>29</v>
      </c>
      <c r="O29" s="1" t="s">
        <v>30</v>
      </c>
      <c r="P29" s="1" t="s">
        <v>38</v>
      </c>
      <c r="Q29" s="1" t="str">
        <f ca="1">IFERROR(__xludf.DUMMYFUNCTION("GOOGLETRANSLATE(G29, ""auto"", ""en"")
"),"2023/9
The spicy and sour pork is very delicious! ! !
Favorite of the day! …")</f>
        <v>2023/9
The spicy and sour pork is very delicious! ! !
Favorite of the day! …</v>
      </c>
    </row>
    <row r="30" spans="1:17" ht="16.5" customHeight="1" x14ac:dyDescent="0.35">
      <c r="A30" s="1" t="s">
        <v>168</v>
      </c>
      <c r="B30" s="1" t="s">
        <v>169</v>
      </c>
      <c r="C30" s="1" t="s">
        <v>170</v>
      </c>
      <c r="D30" s="1" t="s">
        <v>19</v>
      </c>
      <c r="E30" s="1" t="s">
        <v>20</v>
      </c>
      <c r="F30" s="1" t="s">
        <v>171</v>
      </c>
      <c r="G30" s="1" t="s">
        <v>172</v>
      </c>
      <c r="H30" s="1" t="s">
        <v>173</v>
      </c>
      <c r="I30" s="1" t="s">
        <v>31</v>
      </c>
      <c r="J30" s="1" t="s">
        <v>25</v>
      </c>
      <c r="K30" s="1" t="s">
        <v>31</v>
      </c>
      <c r="L30" s="1" t="s">
        <v>27</v>
      </c>
      <c r="M30" s="1" t="s">
        <v>28</v>
      </c>
      <c r="N30" s="1" t="s">
        <v>29</v>
      </c>
      <c r="O30" s="1" t="s">
        <v>30</v>
      </c>
      <c r="P30" s="1" t="s">
        <v>38</v>
      </c>
      <c r="Q30" s="1" t="str">
        <f ca="1">IFERROR(__xludf.DUMMYFUNCTION("GOOGLETRANSLATE(G30, ""auto"", ""en"")
"),"Chickpea curry is delicious, the spices are great
The picture book on the table is very interesting. It would be better if the things you are looking for in the maze are not circled🤣…")</f>
        <v>Chickpea curry is delicious, the spices are great
The picture book on the table is very interesting. It would be better if the things you are looking for in the maze are not circled🤣…</v>
      </c>
    </row>
    <row r="31" spans="1:17" ht="16.5" customHeight="1" x14ac:dyDescent="0.35">
      <c r="A31" s="1" t="s">
        <v>174</v>
      </c>
      <c r="B31" s="1" t="s">
        <v>175</v>
      </c>
      <c r="C31" s="1" t="s">
        <v>176</v>
      </c>
      <c r="D31" s="1" t="s">
        <v>19</v>
      </c>
      <c r="E31" s="1" t="s">
        <v>20</v>
      </c>
      <c r="F31" s="1" t="s">
        <v>137</v>
      </c>
      <c r="G31" s="1" t="s">
        <v>177</v>
      </c>
      <c r="H31" s="1" t="s">
        <v>31</v>
      </c>
      <c r="I31" s="1" t="s">
        <v>31</v>
      </c>
      <c r="J31" s="1" t="s">
        <v>25</v>
      </c>
      <c r="K31" s="1" t="s">
        <v>31</v>
      </c>
      <c r="L31" s="1" t="s">
        <v>27</v>
      </c>
      <c r="M31" s="1" t="s">
        <v>31</v>
      </c>
      <c r="N31" s="1" t="s">
        <v>29</v>
      </c>
      <c r="O31" s="1" t="s">
        <v>30</v>
      </c>
      <c r="P31" s="1" t="s">
        <v>38</v>
      </c>
      <c r="Q31" s="1" t="str">
        <f ca="1">IFERROR(__xludf.DUMMYFUNCTION("GOOGLETRANSLATE(G31, ""auto"", ""en"")
"),"Another curry shop in an alley 🍛
The same old house style~
The store has two floors✌🏻There are quite a lot of people there on weekdays! …")</f>
        <v>Another curry shop in an alley 🍛
The same old house style~
The store has two floors✌🏻There are quite a lot of people there on weekdays! …</v>
      </c>
    </row>
    <row r="32" spans="1:17" ht="16.5" customHeight="1" x14ac:dyDescent="0.35">
      <c r="A32" s="1" t="s">
        <v>178</v>
      </c>
      <c r="B32" s="1" t="s">
        <v>179</v>
      </c>
      <c r="C32" s="1" t="s">
        <v>180</v>
      </c>
      <c r="D32" s="1" t="s">
        <v>19</v>
      </c>
      <c r="E32" s="1" t="s">
        <v>20</v>
      </c>
      <c r="F32" s="1" t="s">
        <v>112</v>
      </c>
      <c r="G32" s="1" t="s">
        <v>181</v>
      </c>
      <c r="H32" s="1" t="s">
        <v>64</v>
      </c>
      <c r="I32" s="1" t="s">
        <v>31</v>
      </c>
      <c r="J32" s="1" t="s">
        <v>25</v>
      </c>
      <c r="K32" s="1" t="s">
        <v>31</v>
      </c>
      <c r="L32" s="1" t="s">
        <v>27</v>
      </c>
      <c r="M32" s="1" t="s">
        <v>28</v>
      </c>
      <c r="N32" s="1" t="s">
        <v>29</v>
      </c>
      <c r="O32" s="1" t="s">
        <v>30</v>
      </c>
      <c r="P32" s="1" t="s">
        <v>38</v>
      </c>
      <c r="Q32" s="1" t="s">
        <v>961</v>
      </c>
    </row>
    <row r="33" spans="1:17" ht="16.5" customHeight="1" x14ac:dyDescent="0.35">
      <c r="A33" s="1" t="s">
        <v>182</v>
      </c>
      <c r="B33" s="1" t="s">
        <v>183</v>
      </c>
      <c r="C33" s="1" t="s">
        <v>184</v>
      </c>
      <c r="D33" s="1" t="s">
        <v>19</v>
      </c>
      <c r="E33" s="1" t="s">
        <v>20</v>
      </c>
      <c r="F33" s="1" t="s">
        <v>137</v>
      </c>
      <c r="G33" s="1" t="s">
        <v>185</v>
      </c>
      <c r="H33" s="1" t="s">
        <v>31</v>
      </c>
      <c r="I33" s="1" t="s">
        <v>31</v>
      </c>
      <c r="J33" s="1" t="s">
        <v>25</v>
      </c>
      <c r="K33" s="1" t="s">
        <v>31</v>
      </c>
      <c r="L33" s="1" t="s">
        <v>27</v>
      </c>
      <c r="M33" s="1" t="s">
        <v>28</v>
      </c>
      <c r="N33" s="1" t="s">
        <v>29</v>
      </c>
      <c r="O33" s="1" t="s">
        <v>30</v>
      </c>
      <c r="P33" s="1" t="s">
        <v>38</v>
      </c>
      <c r="Q33" s="1" t="str">
        <f ca="1">IFERROR(__xludf.DUMMYFUNCTION("GOOGLETRANSLATE(G33, ""auto"", ""en"")
"),"N years ago, there was no store in Curry Douzhen. It has been following the pop-up period of several specialty shops in Tainan until now. The first time I came into contact with Indian spice curry was through Curry Dou Zhen. I can only say that the thresh"&amp;"old is too high and there is no spice curry that can surpass them. …")</f>
        <v>N years ago, there was no store in Curry Douzhen. It has been following the pop-up period of several specialty shops in Tainan until now. The first time I came into contact with Indian spice curry was through Curry Dou Zhen. I can only say that the threshold is too high and there is no spice curry that can surpass them. …</v>
      </c>
    </row>
    <row r="34" spans="1:17" ht="16.5" customHeight="1" x14ac:dyDescent="0.35">
      <c r="A34" s="1" t="s">
        <v>186</v>
      </c>
      <c r="B34" s="1" t="s">
        <v>187</v>
      </c>
      <c r="C34" s="1" t="s">
        <v>188</v>
      </c>
      <c r="D34" s="1" t="s">
        <v>19</v>
      </c>
      <c r="E34" s="1" t="s">
        <v>20</v>
      </c>
      <c r="F34" s="1" t="s">
        <v>42</v>
      </c>
      <c r="G34" s="1" t="s">
        <v>189</v>
      </c>
      <c r="H34" s="1" t="s">
        <v>23</v>
      </c>
      <c r="I34" s="1" t="s">
        <v>75</v>
      </c>
      <c r="J34" s="1" t="s">
        <v>25</v>
      </c>
      <c r="K34" s="1" t="s">
        <v>31</v>
      </c>
      <c r="L34" s="1" t="s">
        <v>27</v>
      </c>
      <c r="M34" s="1" t="s">
        <v>28</v>
      </c>
      <c r="N34" s="1" t="s">
        <v>29</v>
      </c>
      <c r="O34" s="1" t="s">
        <v>30</v>
      </c>
      <c r="P34" s="1" t="s">
        <v>38</v>
      </c>
      <c r="Q34" s="1" t="str">
        <f ca="1">IFERROR(__xludf.DUMMYFUNCTION("GOOGLETRANSLATE(G34, ""auto"", ""en"")
"),"In the alley next to Puji Temple, Tainan’s unique alley food😍
The decoration and furnishings are very attentive, and the curry tastes super special! …")</f>
        <v>In the alley next to Puji Temple, Tainan’s unique alley food😍
The decoration and furnishings are very attentive, and the curry tastes super special! …</v>
      </c>
    </row>
    <row r="35" spans="1:17" ht="16.5" customHeight="1" x14ac:dyDescent="0.35">
      <c r="A35" s="1" t="s">
        <v>190</v>
      </c>
      <c r="B35" s="1" t="s">
        <v>191</v>
      </c>
      <c r="C35" s="1" t="s">
        <v>192</v>
      </c>
      <c r="D35" s="1" t="s">
        <v>19</v>
      </c>
      <c r="E35" s="1" t="s">
        <v>20</v>
      </c>
      <c r="F35" s="1" t="s">
        <v>137</v>
      </c>
      <c r="G35" s="1" t="s">
        <v>193</v>
      </c>
      <c r="H35" s="1" t="s">
        <v>31</v>
      </c>
      <c r="I35" s="1" t="s">
        <v>31</v>
      </c>
      <c r="J35" s="1" t="s">
        <v>25</v>
      </c>
      <c r="K35" s="1" t="s">
        <v>31</v>
      </c>
      <c r="L35" s="1" t="s">
        <v>27</v>
      </c>
      <c r="M35" s="1" t="s">
        <v>31</v>
      </c>
      <c r="N35" s="1" t="s">
        <v>29</v>
      </c>
      <c r="O35" s="1" t="s">
        <v>30</v>
      </c>
      <c r="P35" s="1" t="s">
        <v>38</v>
      </c>
      <c r="Q35" s="1" t="str">
        <f ca="1">IFERROR(__xludf.DUMMYFUNCTION("GOOGLETRANSLATE(G35, ""auto"", ""en"")
"),"I visited with friends at noon on 6/16. The food was delicious. I recommend everyone to order the fat plate, where you can eat three different curries! The cp value is quite high.
The store cooperates with different dessert shops every month. This time it"&amp;" is grass pudding. Each pudding costs $80. It has a rich and smooth taste. The caramel is slightly bitter, which neutralizes the sweetness of the entire pudding!
My friend happened to get a pudding with hair in it, and the store immediately replaced it an"&amp;"d came to apologize. He has very good crisis management skills and a good attitude. …")</f>
        <v>I visited with friends at noon on 6/16. The food was delicious. I recommend everyone to order the fat plate, where you can eat three different curries! The cp value is quite high.
The store cooperates with different dessert shops every month. This time it is grass pudding. Each pudding costs $80. It has a rich and smooth taste. The caramel is slightly bitter, which neutralizes the sweetness of the entire pudding!
My friend happened to get a pudding with hair in it, and the store immediately replaced it and came to apologize. He has very good crisis management skills and a good attitude. …</v>
      </c>
    </row>
    <row r="36" spans="1:17" ht="16.5" customHeight="1" x14ac:dyDescent="0.35">
      <c r="A36" s="1" t="s">
        <v>194</v>
      </c>
      <c r="B36" s="1" t="s">
        <v>195</v>
      </c>
      <c r="C36" s="1" t="s">
        <v>196</v>
      </c>
      <c r="D36" s="1" t="s">
        <v>19</v>
      </c>
      <c r="E36" s="1" t="s">
        <v>20</v>
      </c>
      <c r="F36" s="1" t="s">
        <v>56</v>
      </c>
      <c r="G36" s="1" t="s">
        <v>197</v>
      </c>
      <c r="H36" s="1" t="s">
        <v>23</v>
      </c>
      <c r="I36" s="1" t="s">
        <v>75</v>
      </c>
      <c r="J36" s="1" t="s">
        <v>25</v>
      </c>
      <c r="K36" s="1" t="s">
        <v>31</v>
      </c>
      <c r="L36" s="1" t="s">
        <v>27</v>
      </c>
      <c r="M36" s="1" t="s">
        <v>28</v>
      </c>
      <c r="N36" s="1" t="s">
        <v>29</v>
      </c>
      <c r="O36" s="1" t="s">
        <v>30</v>
      </c>
      <c r="P36" s="1" t="s">
        <v>38</v>
      </c>
      <c r="Q36" s="1" t="str">
        <f ca="1">IFERROR(__xludf.DUMMYFUNCTION("GOOGLETRANSLATE(G36, ""auto"", ""en"")
"),"Friendly service, full of literary style, and the curry spices are great! Thank you Zheng Nanrong.")</f>
        <v>Friendly service, full of literary style, and the curry spices are great! Thank you Zheng Nanrong.</v>
      </c>
    </row>
    <row r="37" spans="1:17" ht="16.5" customHeight="1" x14ac:dyDescent="0.35">
      <c r="A37" s="1" t="s">
        <v>198</v>
      </c>
      <c r="B37" s="1" t="s">
        <v>199</v>
      </c>
      <c r="C37" s="1" t="s">
        <v>200</v>
      </c>
      <c r="D37" s="1" t="s">
        <v>19</v>
      </c>
      <c r="E37" s="1" t="s">
        <v>20</v>
      </c>
      <c r="F37" s="1" t="s">
        <v>201</v>
      </c>
      <c r="G37" s="1" t="s">
        <v>202</v>
      </c>
      <c r="H37" s="1" t="s">
        <v>31</v>
      </c>
      <c r="I37" s="1" t="s">
        <v>31</v>
      </c>
      <c r="J37" s="1" t="s">
        <v>25</v>
      </c>
      <c r="K37" s="1" t="s">
        <v>203</v>
      </c>
      <c r="L37" s="1" t="s">
        <v>27</v>
      </c>
      <c r="M37" s="1" t="s">
        <v>31</v>
      </c>
      <c r="N37" s="1" t="s">
        <v>29</v>
      </c>
      <c r="O37" s="1" t="s">
        <v>30</v>
      </c>
      <c r="P37" s="1" t="s">
        <v>38</v>
      </c>
      <c r="Q37" s="1" t="str">
        <f ca="1">IFERROR(__xludf.DUMMYFUNCTION("GOOGLETRANSLATE(G37, ""auto"", ""en"")
"),"The rare spice curry in Tainan is not Taiwanese sweet curry, it is a specialty curry shop with exclusive spices.
It is located near Guohua Street, which attracts the most tourists. Parking nearby is not very easy and there are parking instructions. If you"&amp;" go to the restaurant in advance, there is a small board outside the restaurant where you can register the number of people by yourself. There is also a bottle of mosquito repellent. When you walk into the restaurant, the decoration of the renovated old h"&amp;"ouse is very warm. What's special is that there are several picture books on the table, and there is also an honest shop selling handmade soaps in a small area. …")</f>
        <v>The rare spice curry in Tainan is not Taiwanese sweet curry, it is a specialty curry shop with exclusive spices.
It is located near Guohua Street, which attracts the most tourists. Parking nearby is not very easy and there are parking instructions. If you go to the restaurant in advance, there is a small board outside the restaurant where you can register the number of people by yourself. There is also a bottle of mosquito repellent. When you walk into the restaurant, the decoration of the renovated old house is very warm. What's special is that there are several picture books on the table, and there is also an honest shop selling handmade soaps in a small area. …</v>
      </c>
    </row>
    <row r="38" spans="1:17" ht="16.5" customHeight="1" x14ac:dyDescent="0.35">
      <c r="A38" s="1" t="s">
        <v>204</v>
      </c>
      <c r="B38" s="1" t="s">
        <v>205</v>
      </c>
      <c r="C38" s="1" t="s">
        <v>206</v>
      </c>
      <c r="D38" s="1" t="s">
        <v>19</v>
      </c>
      <c r="E38" s="1" t="s">
        <v>20</v>
      </c>
      <c r="F38" s="1" t="s">
        <v>137</v>
      </c>
      <c r="G38" s="1" t="s">
        <v>207</v>
      </c>
      <c r="H38" s="1" t="s">
        <v>31</v>
      </c>
      <c r="I38" s="1" t="s">
        <v>31</v>
      </c>
      <c r="J38" s="1" t="s">
        <v>25</v>
      </c>
      <c r="K38" s="1" t="s">
        <v>208</v>
      </c>
      <c r="L38" s="1" t="s">
        <v>27</v>
      </c>
      <c r="M38" s="1" t="s">
        <v>28</v>
      </c>
      <c r="N38" s="1" t="s">
        <v>29</v>
      </c>
      <c r="O38" s="1" t="s">
        <v>30</v>
      </c>
      <c r="P38" s="1" t="s">
        <v>38</v>
      </c>
      <c r="Q38" s="1" t="str">
        <f ca="1">IFERROR(__xludf.DUMMYFUNCTION("GOOGLETRANSLATE(G38, ""auto"", ""en"")
"),"🔺Price: $150~$200
🔺Rating:💛💛💛💛💛…")</f>
        <v>🔺Price: $150~$200
🔺Rating:💛💛💛💛💛…</v>
      </c>
    </row>
    <row r="39" spans="1:17" ht="16.5" customHeight="1" x14ac:dyDescent="0.35">
      <c r="A39" s="1" t="s">
        <v>209</v>
      </c>
      <c r="B39" s="1" t="s">
        <v>210</v>
      </c>
      <c r="C39" s="1" t="s">
        <v>211</v>
      </c>
      <c r="D39" s="1" t="s">
        <v>19</v>
      </c>
      <c r="E39" s="1" t="s">
        <v>20</v>
      </c>
      <c r="F39" s="1" t="s">
        <v>137</v>
      </c>
      <c r="G39" s="1" t="s">
        <v>212</v>
      </c>
      <c r="H39" s="1" t="s">
        <v>31</v>
      </c>
      <c r="I39" s="1" t="s">
        <v>31</v>
      </c>
      <c r="J39" s="1" t="s">
        <v>25</v>
      </c>
      <c r="K39" s="1" t="s">
        <v>139</v>
      </c>
      <c r="L39" s="1" t="s">
        <v>27</v>
      </c>
      <c r="M39" s="1" t="s">
        <v>28</v>
      </c>
      <c r="N39" s="1" t="s">
        <v>29</v>
      </c>
      <c r="O39" s="1" t="s">
        <v>30</v>
      </c>
      <c r="P39" s="1" t="s">
        <v>38</v>
      </c>
      <c r="Q39" s="1" t="str">
        <f ca="1">IFERROR(__xludf.DUMMYFUNCTION("GOOGLETRANSLATE(G39, ""auto"", ""en"")
"),"You can eat three curries on the luxurious fat plate. The taste is super strong. The metal tableware is so special.
The landlady is kind and very friendly.
The service staff will explain how to eat the meals, giving first-time visitors a sense of attentiv"&amp;"eness. …")</f>
        <v>You can eat three curries on the luxurious fat plate. The taste is super strong. The metal tableware is so special.
The landlady is kind and very friendly.
The service staff will explain how to eat the meals, giving first-time visitors a sense of attentiveness. …</v>
      </c>
    </row>
    <row r="40" spans="1:17" ht="16.5" customHeight="1" x14ac:dyDescent="0.35">
      <c r="A40" s="1" t="s">
        <v>213</v>
      </c>
      <c r="B40" s="1" t="s">
        <v>214</v>
      </c>
      <c r="C40" s="1" t="s">
        <v>215</v>
      </c>
      <c r="D40" s="1" t="s">
        <v>19</v>
      </c>
      <c r="E40" s="1" t="s">
        <v>20</v>
      </c>
      <c r="F40" s="1" t="s">
        <v>42</v>
      </c>
      <c r="G40" s="1" t="s">
        <v>216</v>
      </c>
      <c r="H40" s="1" t="s">
        <v>31</v>
      </c>
      <c r="I40" s="1" t="s">
        <v>31</v>
      </c>
      <c r="J40" s="1" t="s">
        <v>25</v>
      </c>
      <c r="K40" s="1" t="s">
        <v>31</v>
      </c>
      <c r="L40" s="1" t="s">
        <v>27</v>
      </c>
      <c r="M40" s="1" t="s">
        <v>28</v>
      </c>
      <c r="N40" s="1" t="s">
        <v>29</v>
      </c>
      <c r="O40" s="1" t="s">
        <v>30</v>
      </c>
      <c r="P40" s="1" t="s">
        <v>38</v>
      </c>
      <c r="Q40" s="1" t="str">
        <f ca="1">IFERROR(__xludf.DUMMYFUNCTION("GOOGLETRANSLATE(G40, ""auto"", ""en"")
"),"It’s been a long time since I’ve visited a Grand Slam-level restaurant (meal, atmosphere, and especially service: I’ll give it 6 out of 5 stars🌟)
There is a registration book waiting for you to sign at the door (you may have to wait a while on holidays "&amp;"when there are many people, but it’s worth it:)…")</f>
        <v>It’s been a long time since I’ve visited a Grand Slam-level restaurant (meal, atmosphere, and especially service: I’ll give it 6 out of 5 stars🌟)
There is a registration book waiting for you to sign at the door (you may have to wait a while on holidays when there are many people, but it’s worth it:)…</v>
      </c>
    </row>
    <row r="41" spans="1:17" ht="16.5" customHeight="1" x14ac:dyDescent="0.35">
      <c r="A41" s="1" t="s">
        <v>217</v>
      </c>
      <c r="B41" s="1" t="s">
        <v>218</v>
      </c>
      <c r="C41" s="1" t="s">
        <v>219</v>
      </c>
      <c r="D41" s="1" t="s">
        <v>19</v>
      </c>
      <c r="E41" s="1" t="s">
        <v>20</v>
      </c>
      <c r="F41" s="1" t="s">
        <v>201</v>
      </c>
      <c r="G41" s="1" t="s">
        <v>220</v>
      </c>
      <c r="H41" s="1" t="s">
        <v>31</v>
      </c>
      <c r="I41" s="1" t="s">
        <v>31</v>
      </c>
      <c r="J41" s="1" t="s">
        <v>25</v>
      </c>
      <c r="K41" s="1" t="s">
        <v>144</v>
      </c>
      <c r="L41" s="1" t="s">
        <v>27</v>
      </c>
      <c r="M41" s="1" t="s">
        <v>31</v>
      </c>
      <c r="N41" s="1" t="s">
        <v>29</v>
      </c>
      <c r="O41" s="1" t="s">
        <v>30</v>
      </c>
      <c r="P41" s="1" t="s">
        <v>38</v>
      </c>
      <c r="Q41" s="1" t="str">
        <f ca="1">IFERROR(__xludf.DUMMYFUNCTION("GOOGLETRANSLATE(G41, ""auto"", ""en"")
"),"This is the motto of this store. It is a pop-up store specializing in curry. The time and place are different every time. It is finally a store. I don’t have to chase him around the world, but I want to be able to taste it. Delicious food can be said to b"&amp;"e hard to come by, and you have to be miraculously lucky to taste it. This is a curry shop that you can't eat without luck. The luxurious fat platter allows you to eat three flavors of curry at one time, which is great💖…")</f>
        <v>This is the motto of this store. It is a pop-up store specializing in curry. The time and place are different every time. It is finally a store. I don’t have to chase him around the world, but I want to be able to taste it. Delicious food can be said to be hard to come by, and you have to be miraculously lucky to taste it. This is a curry shop that you can't eat without luck. The luxurious fat platter allows you to eat three flavors of curry at one time, which is great💖…</v>
      </c>
    </row>
    <row r="42" spans="1:17" ht="16.5" customHeight="1" x14ac:dyDescent="0.35">
      <c r="A42" s="1" t="s">
        <v>221</v>
      </c>
      <c r="B42" s="1" t="s">
        <v>222</v>
      </c>
      <c r="C42" s="1" t="s">
        <v>223</v>
      </c>
      <c r="D42" s="1" t="s">
        <v>19</v>
      </c>
      <c r="E42" s="1" t="s">
        <v>20</v>
      </c>
      <c r="F42" s="1" t="s">
        <v>137</v>
      </c>
      <c r="G42" s="1" t="s">
        <v>224</v>
      </c>
      <c r="H42" s="1" t="s">
        <v>31</v>
      </c>
      <c r="I42" s="1" t="s">
        <v>31</v>
      </c>
      <c r="J42" s="1" t="s">
        <v>25</v>
      </c>
      <c r="K42" s="1" t="s">
        <v>26</v>
      </c>
      <c r="L42" s="1" t="s">
        <v>27</v>
      </c>
      <c r="M42" s="1" t="s">
        <v>28</v>
      </c>
      <c r="N42" s="1" t="s">
        <v>29</v>
      </c>
      <c r="O42" s="1" t="s">
        <v>30</v>
      </c>
      <c r="P42" s="1" t="s">
        <v>38</v>
      </c>
      <c r="Q42" s="1" t="str">
        <f ca="1">IFERROR(__xludf.DUMMYFUNCTION("GOOGLETRANSLATE(G42, ""auto"", ""en"")
"),"The mysterious spice curry is located in an alley. First fill out the waiting list, tear off your number, and wait for the clerk to show you a table. While waiting at the door, you can smell the fragrant curry smell. You can take a look at the menu outsid"&amp;"e first, or wait to be seated and let the waiter introduce it.
I ordered the most spicy and sour pork curry rice, and added some turtle egg buns. The egg buns looked amazing, and I felt happy when I ordered them. This curry also uses the most spices. It t"&amp;"astes sour and spicy and very appetizing.
I also added some pudding. I used grass pudding today. It is said that grass is very popular in the market. The pudding tastes very sweet. The body is not soft but a little firm, and the bitterness is only a littl"&amp;"e bit. Children should not be repulsed by it. .")</f>
        <v>The mysterious spice curry is located in an alley. First fill out the waiting list, tear off your number, and wait for the clerk to show you a table. While waiting at the door, you can smell the fragrant curry smell. You can take a look at the menu outside first, or wait to be seated and let the waiter introduce it.
I ordered the most spicy and sour pork curry rice, and added some turtle egg buns. The egg buns looked amazing, and I felt happy when I ordered them. This curry also uses the most spices. It tastes sour and spicy and very appetizing.
I also added some pudding. I used grass pudding today. It is said that grass is very popular in the market. The pudding tastes very sweet. The body is not soft but a little firm, and the bitterness is only a little bit. Children should not be repulsed by it. .</v>
      </c>
    </row>
    <row r="43" spans="1:17" ht="16.5" customHeight="1" x14ac:dyDescent="0.35">
      <c r="A43" s="1" t="s">
        <v>225</v>
      </c>
      <c r="B43" s="1" t="s">
        <v>226</v>
      </c>
      <c r="C43" s="1" t="s">
        <v>227</v>
      </c>
      <c r="D43" s="1" t="s">
        <v>19</v>
      </c>
      <c r="E43" s="1" t="s">
        <v>20</v>
      </c>
      <c r="F43" s="1" t="s">
        <v>132</v>
      </c>
      <c r="G43" s="1" t="s">
        <v>228</v>
      </c>
      <c r="H43" s="1" t="s">
        <v>31</v>
      </c>
      <c r="I43" s="1" t="s">
        <v>31</v>
      </c>
      <c r="J43" s="1" t="s">
        <v>25</v>
      </c>
      <c r="K43" s="1" t="s">
        <v>31</v>
      </c>
      <c r="L43" s="1" t="s">
        <v>27</v>
      </c>
      <c r="M43" s="1" t="s">
        <v>28</v>
      </c>
      <c r="N43" s="1" t="s">
        <v>29</v>
      </c>
      <c r="O43" s="1" t="s">
        <v>30</v>
      </c>
      <c r="P43" s="1" t="s">
        <v>38</v>
      </c>
      <c r="Q43" s="1" t="str">
        <f ca="1">IFERROR(__xludf.DUMMYFUNCTION("GOOGLETRANSLATE(G43, ""auto"", ""en"")
"),"After being burned by ig many times, I finally succeeded in eating the curry battle array! ! ! ! Naan + curry sauce = ecstasy! ! I am worthy of everyone's praise~~ The service staff is very kind and lovely. It is so kind to let me, who came in late, eat l"&amp;"eisurely and slowly~~ There is a guitar brother in the store and the whole process of BGM makes the mixing of spices and curry more interesting. La!")</f>
        <v>After being burned by ig many times, I finally succeeded in eating the curry battle array! ! ! ! Naan + curry sauce = ecstasy! ! I am worthy of everyone's praise~~ The service staff is very kind and lovely. It is so kind to let me, who came in late, eat leisurely and slowly~~ There is a guitar brother in the store and the whole process of BGM makes the mixing of spices and curry more interesting. La!</v>
      </c>
    </row>
    <row r="44" spans="1:17" ht="16.5" customHeight="1" x14ac:dyDescent="0.35">
      <c r="A44" s="1" t="s">
        <v>229</v>
      </c>
      <c r="B44" s="1" t="s">
        <v>230</v>
      </c>
      <c r="C44" s="1" t="s">
        <v>231</v>
      </c>
      <c r="D44" s="1" t="s">
        <v>19</v>
      </c>
      <c r="E44" s="1" t="s">
        <v>20</v>
      </c>
      <c r="F44" s="1" t="s">
        <v>201</v>
      </c>
      <c r="G44" s="1" t="s">
        <v>232</v>
      </c>
      <c r="H44" s="1" t="s">
        <v>31</v>
      </c>
      <c r="I44" s="1" t="s">
        <v>31</v>
      </c>
      <c r="J44" s="1" t="s">
        <v>25</v>
      </c>
      <c r="K44" s="1" t="s">
        <v>37</v>
      </c>
      <c r="L44" s="1" t="s">
        <v>27</v>
      </c>
      <c r="M44" s="1" t="s">
        <v>31</v>
      </c>
      <c r="N44" s="1" t="s">
        <v>29</v>
      </c>
      <c r="O44" s="1" t="s">
        <v>30</v>
      </c>
      <c r="P44" s="1" t="s">
        <v>38</v>
      </c>
      <c r="Q44" s="1" t="str">
        <f ca="1">IFERROR(__xludf.DUMMYFUNCTION("GOOGLETRANSLATE(G44, ""auto"", ""en"")
"),"Started entry at six o'clock, arrived early can leave the title and number of people outside; very courteous store, outside mosquitoes burst more, but the store has provided lemongrass mosquito repellent trial bottle, but because I am prone to allergies, "&amp;"so at first not with.
After entering, because one person dining, so arranged in the window position, the service staff very courteous to let me sit 1, 2 seats, so that I can feel the warmth of the small table lamp in position 1, and can not be oppressed b"&amp;"y the stairs.
The space in the store allows me to feel my angry youth burning, allowing a 40-year-old uncle to quickly integrate into the furnishings, music and atmosphere of the store. ……。")</f>
        <v>Started entry at six o'clock, arrived early can leave the title and number of people outside; very courteous store, outside mosquitoes burst more, but the store has provided lemongrass mosquito repellent trial bottle, but because I am prone to allergies, so at first not with.
After entering, because one person dining, so arranged in the window position, the service staff very courteous to let me sit 1, 2 seats, so that I can feel the warmth of the small table lamp in position 1, and can not be oppressed by the stairs.
The space in the store allows me to feel my angry youth burning, allowing a 40-year-old uncle to quickly integrate into the furnishings, music and atmosphere of the store. ……。</v>
      </c>
    </row>
    <row r="45" spans="1:17" ht="16.5" customHeight="1" x14ac:dyDescent="0.35">
      <c r="A45" s="1" t="s">
        <v>233</v>
      </c>
      <c r="B45" s="1" t="s">
        <v>234</v>
      </c>
      <c r="C45" s="1" t="s">
        <v>235</v>
      </c>
      <c r="D45" s="1" t="s">
        <v>19</v>
      </c>
      <c r="E45" s="1" t="s">
        <v>20</v>
      </c>
      <c r="F45" s="1" t="s">
        <v>21</v>
      </c>
      <c r="G45" s="1" t="s">
        <v>236</v>
      </c>
      <c r="H45" s="1" t="s">
        <v>23</v>
      </c>
      <c r="I45" s="1" t="s">
        <v>75</v>
      </c>
      <c r="J45" s="1" t="s">
        <v>25</v>
      </c>
      <c r="K45" s="1" t="s">
        <v>31</v>
      </c>
      <c r="L45" s="1" t="s">
        <v>27</v>
      </c>
      <c r="M45" s="1" t="s">
        <v>28</v>
      </c>
      <c r="N45" s="1" t="s">
        <v>29</v>
      </c>
      <c r="O45" s="1" t="s">
        <v>30</v>
      </c>
      <c r="P45" s="1" t="s">
        <v>38</v>
      </c>
      <c r="Q45" s="1" t="str">
        <f ca="1">IFERROR(__xludf.DUMMYFUNCTION("GOOGLETRANSLATE(G45, ""auto"", ""en"")
"),"The clerk introduced the meals in detail, the service was also very good, the overall space was very comfortable, and the meals were very delicious!")</f>
        <v>The clerk introduced the meals in detail, the service was also very good, the overall space was very comfortable, and the meals were very delicious!</v>
      </c>
    </row>
    <row r="46" spans="1:17" ht="16.5" customHeight="1" x14ac:dyDescent="0.35">
      <c r="A46" s="1" t="s">
        <v>237</v>
      </c>
      <c r="B46" s="1" t="s">
        <v>238</v>
      </c>
      <c r="C46" s="1" t="s">
        <v>239</v>
      </c>
      <c r="D46" s="1" t="s">
        <v>19</v>
      </c>
      <c r="E46" s="1" t="s">
        <v>20</v>
      </c>
      <c r="F46" s="1" t="s">
        <v>56</v>
      </c>
      <c r="G46" s="1" t="s">
        <v>240</v>
      </c>
      <c r="H46" s="1" t="s">
        <v>31</v>
      </c>
      <c r="I46" s="1" t="s">
        <v>31</v>
      </c>
      <c r="J46" s="1" t="s">
        <v>25</v>
      </c>
      <c r="K46" s="1" t="s">
        <v>31</v>
      </c>
      <c r="L46" s="1" t="s">
        <v>27</v>
      </c>
      <c r="M46" s="1" t="s">
        <v>28</v>
      </c>
      <c r="N46" s="1" t="s">
        <v>29</v>
      </c>
      <c r="O46" s="1" t="s">
        <v>30</v>
      </c>
      <c r="P46" s="1" t="s">
        <v>38</v>
      </c>
      <c r="Q46" s="1" t="str">
        <f ca="1">IFERROR(__xludf.DUMMYFUNCTION("GOOGLETRANSLATE(G46, ""auto"", ""en"")
"),"The dining environment is very comfortable, the old house is decorated with Wenqing furnishings, and the clerk is sincere and detailed when introducing the menu. The key point is that each curry has its own characteristics. I can eat three different flavo"&amp;"rs at one time, which I really like! The scones are relatively Q and solid, and the turmeric rice grains have a distinct texture. The sugar-free yogurt is great on its own or added to curry. The accompanying black tea has low sugar content and is very del"&amp;"icious! Overall, I am very satisfied with the meal~beyond my original expectations")</f>
        <v>The dining environment is very comfortable, the old house is decorated with Wenqing furnishings, and the clerk is sincere and detailed when introducing the menu. The key point is that each curry has its own characteristics. I can eat three different flavors at one time, which I really like! The scones are relatively Q and solid, and the turmeric rice grains have a distinct texture. The sugar-free yogurt is great on its own or added to curry. The accompanying black tea has low sugar content and is very delicious! Overall, I am very satisfied with the meal~beyond my original expectations</v>
      </c>
    </row>
    <row r="47" spans="1:17" ht="16.5" customHeight="1" x14ac:dyDescent="0.35">
      <c r="A47" s="1" t="s">
        <v>241</v>
      </c>
      <c r="B47" s="1" t="s">
        <v>242</v>
      </c>
      <c r="C47" s="1" t="s">
        <v>243</v>
      </c>
      <c r="D47" s="1" t="s">
        <v>19</v>
      </c>
      <c r="E47" s="1" t="s">
        <v>20</v>
      </c>
      <c r="F47" s="1" t="s">
        <v>132</v>
      </c>
      <c r="G47" s="1" t="s">
        <v>244</v>
      </c>
      <c r="H47" s="1" t="s">
        <v>31</v>
      </c>
      <c r="I47" s="1" t="s">
        <v>31</v>
      </c>
      <c r="J47" s="1" t="s">
        <v>25</v>
      </c>
      <c r="K47" s="1" t="s">
        <v>153</v>
      </c>
      <c r="L47" s="1" t="s">
        <v>27</v>
      </c>
      <c r="M47" s="1" t="s">
        <v>28</v>
      </c>
      <c r="N47" s="1" t="s">
        <v>29</v>
      </c>
      <c r="O47" s="1" t="s">
        <v>30</v>
      </c>
      <c r="P47" s="1" t="s">
        <v>38</v>
      </c>
      <c r="Q47" s="1" t="str">
        <f ca="1">IFERROR(__xludf.DUMMYFUNCTION("GOOGLETRANSLATE(G47, ""auto"", ""en"")
"),"The interior of the store is comfortable and warm
The clerk is very nice. Detailed introduction👍🏿
The spicy and sour pork curry is very flavorful and spicy...")</f>
        <v>The interior of the store is comfortable and warm
The clerk is very nice. Detailed introduction👍🏿
The spicy and sour pork curry is very flavorful and spicy...</v>
      </c>
    </row>
    <row r="48" spans="1:17" ht="16.5" customHeight="1" x14ac:dyDescent="0.35">
      <c r="A48" s="1" t="s">
        <v>245</v>
      </c>
      <c r="B48" s="1" t="s">
        <v>246</v>
      </c>
      <c r="C48" s="1" t="s">
        <v>247</v>
      </c>
      <c r="D48" s="1" t="s">
        <v>19</v>
      </c>
      <c r="E48" s="1" t="s">
        <v>20</v>
      </c>
      <c r="F48" s="1" t="s">
        <v>137</v>
      </c>
      <c r="G48" s="1" t="s">
        <v>248</v>
      </c>
      <c r="H48" s="1" t="s">
        <v>64</v>
      </c>
      <c r="I48" s="1" t="s">
        <v>31</v>
      </c>
      <c r="J48" s="1" t="s">
        <v>25</v>
      </c>
      <c r="K48" s="1" t="s">
        <v>124</v>
      </c>
      <c r="L48" s="1" t="s">
        <v>27</v>
      </c>
      <c r="M48" s="1" t="s">
        <v>28</v>
      </c>
      <c r="N48" s="1" t="s">
        <v>29</v>
      </c>
      <c r="O48" s="1" t="s">
        <v>30</v>
      </c>
      <c r="P48" s="1" t="s">
        <v>38</v>
      </c>
      <c r="Q48" s="1" t="str">
        <f ca="1">IFERROR(__xludf.DUMMYFUNCTION("GOOGLETRANSLATE(G48, ""auto"", ""en"")
"),"2023/09/08Dinner
I ordered the deluxe fat plate. The Indian curry sauce is thick and fragrant, the portion is sufficient, and the various flavors are very good. The service is friendly, so remember to make a reservation.
(Orange chicken, shredded coconut "&amp;"chicken, chickpeas + spicy and sour pork and beef curry warmly entertained by the boss)")</f>
        <v>2023/09/08Dinner
I ordered the deluxe fat plate. The Indian curry sauce is thick and fragrant, the portion is sufficient, and the various flavors are very good. The service is friendly, so remember to make a reservation.
(Orange chicken, shredded coconut chicken, chickpeas + spicy and sour pork and beef curry warmly entertained by the boss)</v>
      </c>
    </row>
    <row r="49" spans="1:17" ht="16.5" customHeight="1" x14ac:dyDescent="0.35">
      <c r="A49" s="1" t="s">
        <v>249</v>
      </c>
      <c r="B49" s="1" t="s">
        <v>250</v>
      </c>
      <c r="C49" s="1" t="s">
        <v>251</v>
      </c>
      <c r="D49" s="1" t="s">
        <v>19</v>
      </c>
      <c r="E49" s="1" t="s">
        <v>20</v>
      </c>
      <c r="F49" s="1" t="s">
        <v>171</v>
      </c>
      <c r="G49" s="1" t="s">
        <v>252</v>
      </c>
      <c r="H49" s="1" t="s">
        <v>23</v>
      </c>
      <c r="I49" s="1" t="s">
        <v>75</v>
      </c>
      <c r="J49" s="1" t="s">
        <v>25</v>
      </c>
      <c r="K49" s="1" t="s">
        <v>31</v>
      </c>
      <c r="L49" s="1" t="s">
        <v>27</v>
      </c>
      <c r="M49" s="1" t="s">
        <v>28</v>
      </c>
      <c r="N49" s="1" t="s">
        <v>29</v>
      </c>
      <c r="O49" s="1" t="s">
        <v>30</v>
      </c>
      <c r="P49" s="1" t="s">
        <v>38</v>
      </c>
      <c r="Q49" s="1" t="str">
        <f ca="1">IFERROR(__xludf.DUMMYFUNCTION("GOOGLETRANSLATE(G49, ""auto"", ""en"")
"),"Very tasty and unique curry
The atmosphere in the store is relaxing
A very suitable restaurant for 1-4 people
Highly recommend the fat plate and beef curry")</f>
        <v>Very tasty and unique curry
The atmosphere in the store is relaxing
A very suitable restaurant for 1-4 people
Highly recommend the fat plate and beef curry</v>
      </c>
    </row>
    <row r="50" spans="1:17" ht="16.5" customHeight="1" x14ac:dyDescent="0.35">
      <c r="A50" s="1" t="s">
        <v>253</v>
      </c>
      <c r="B50" s="1" t="s">
        <v>254</v>
      </c>
      <c r="C50" s="1" t="s">
        <v>255</v>
      </c>
      <c r="D50" s="1" t="s">
        <v>19</v>
      </c>
      <c r="E50" s="1" t="s">
        <v>20</v>
      </c>
      <c r="F50" s="1" t="s">
        <v>201</v>
      </c>
      <c r="G50" s="1" t="s">
        <v>256</v>
      </c>
      <c r="H50" s="1" t="s">
        <v>31</v>
      </c>
      <c r="I50" s="1" t="s">
        <v>31</v>
      </c>
      <c r="J50" s="1" t="s">
        <v>25</v>
      </c>
      <c r="K50" s="1" t="s">
        <v>37</v>
      </c>
      <c r="L50" s="1" t="s">
        <v>27</v>
      </c>
      <c r="M50" s="1" t="s">
        <v>28</v>
      </c>
      <c r="N50" s="1" t="s">
        <v>29</v>
      </c>
      <c r="O50" s="1" t="s">
        <v>30</v>
      </c>
      <c r="P50" s="1" t="s">
        <v>38</v>
      </c>
      <c r="Q50" s="1" t="str">
        <f ca="1">IFERROR(__xludf.DUMMYFUNCTION("GOOGLETRANSLATE(G50, ""auto"", ""en"")
"),"Five stars for the wine-flavored tiramisu (120$)
The cake is silky and contains the aroma of wine and coffee.
Bittersweet lava chocolate goes so well together🫶🏽…")</f>
        <v>Five stars for the wine-flavored tiramisu (120$)
The cake is silky and contains the aroma of wine and coffee.
Bittersweet lava chocolate goes so well together🫶🏽…</v>
      </c>
    </row>
    <row r="51" spans="1:17" ht="16.5" customHeight="1" x14ac:dyDescent="0.35">
      <c r="A51" s="1" t="s">
        <v>257</v>
      </c>
      <c r="B51" s="1" t="s">
        <v>258</v>
      </c>
      <c r="C51" s="1" t="s">
        <v>259</v>
      </c>
      <c r="D51" s="1" t="s">
        <v>19</v>
      </c>
      <c r="E51" s="1" t="s">
        <v>20</v>
      </c>
      <c r="F51" s="1" t="s">
        <v>201</v>
      </c>
      <c r="G51" s="1" t="s">
        <v>260</v>
      </c>
      <c r="H51" s="1" t="s">
        <v>31</v>
      </c>
      <c r="I51" s="1" t="s">
        <v>31</v>
      </c>
      <c r="J51" s="1" t="s">
        <v>25</v>
      </c>
      <c r="K51" s="1" t="s">
        <v>261</v>
      </c>
      <c r="L51" s="1" t="s">
        <v>27</v>
      </c>
      <c r="M51" s="1" t="s">
        <v>31</v>
      </c>
      <c r="N51" s="1" t="s">
        <v>29</v>
      </c>
      <c r="O51" s="1" t="s">
        <v>30</v>
      </c>
      <c r="P51" s="1" t="s">
        <v>38</v>
      </c>
      <c r="Q51" s="1" t="str">
        <f ca="1">IFERROR(__xludf.DUMMYFUNCTION("GOOGLETRANSLATE(G51, ""auto"", ""en"")
"),"#台南 #中西区 #食记 #爱店 #curryfighting array I heard that Aidian is going to go on summer vacation, so no matter how busy I am, I have to come and eat again…")</f>
        <v>#台南 #中西区 #食记 #爱店 #curryfighting array I heard that Aidian is going to go on summer vacation, so no matter how busy I am, I have to come and eat again…</v>
      </c>
    </row>
    <row r="52" spans="1:17" ht="16.5" customHeight="1" x14ac:dyDescent="0.35">
      <c r="A52" s="1" t="s">
        <v>262</v>
      </c>
      <c r="B52" s="1" t="s">
        <v>263</v>
      </c>
      <c r="C52" s="1" t="s">
        <v>264</v>
      </c>
      <c r="D52" s="1" t="s">
        <v>19</v>
      </c>
      <c r="E52" s="1" t="s">
        <v>20</v>
      </c>
      <c r="F52" s="1" t="s">
        <v>102</v>
      </c>
      <c r="G52" s="1" t="s">
        <v>265</v>
      </c>
      <c r="H52" s="1" t="s">
        <v>31</v>
      </c>
      <c r="I52" s="1" t="s">
        <v>31</v>
      </c>
      <c r="J52" s="1" t="s">
        <v>25</v>
      </c>
      <c r="K52" s="1" t="s">
        <v>31</v>
      </c>
      <c r="L52" s="1" t="s">
        <v>27</v>
      </c>
      <c r="M52" s="1" t="s">
        <v>28</v>
      </c>
      <c r="N52" s="1" t="s">
        <v>29</v>
      </c>
      <c r="O52" s="1" t="s">
        <v>30</v>
      </c>
      <c r="P52" s="1" t="s">
        <v>38</v>
      </c>
      <c r="Q52" s="1" t="str">
        <f ca="1">IFERROR(__xludf.DUMMYFUNCTION("GOOGLETRANSLATE(G52, ""auto"", ""en"")
"),"This curry shop has always been highly recommended by my children. It is delicious and delicious. We will definitely like it. Sure enough, the curry shop that my children sincerely recommended is definitely the best. What is different from the previous cu"&amp;"rries outside is that it has more natural fragrance and flavor from the ingredients. It's sour and sweet, especially the mashed potato. Even I don't dare to eat sour food and I think it's delicious. It's worth recommending.")</f>
        <v>This curry shop has always been highly recommended by my children. It is delicious and delicious. We will definitely like it. Sure enough, the curry shop that my children sincerely recommended is definitely the best. What is different from the previous curries outside is that it has more natural fragrance and flavor from the ingredients. It's sour and sweet, especially the mashed potato. Even I don't dare to eat sour food and I think it's delicious. It's worth recommending.</v>
      </c>
    </row>
    <row r="53" spans="1:17" ht="16.5" customHeight="1" x14ac:dyDescent="0.35">
      <c r="A53" s="1" t="s">
        <v>266</v>
      </c>
      <c r="B53" s="1" t="s">
        <v>267</v>
      </c>
      <c r="C53" s="1" t="s">
        <v>268</v>
      </c>
      <c r="D53" s="1" t="s">
        <v>19</v>
      </c>
      <c r="E53" s="1" t="s">
        <v>20</v>
      </c>
      <c r="F53" s="1" t="s">
        <v>201</v>
      </c>
      <c r="G53" s="1" t="s">
        <v>269</v>
      </c>
      <c r="H53" s="1" t="s">
        <v>31</v>
      </c>
      <c r="I53" s="1" t="s">
        <v>31</v>
      </c>
      <c r="J53" s="1" t="s">
        <v>25</v>
      </c>
      <c r="K53" s="1" t="s">
        <v>37</v>
      </c>
      <c r="L53" s="1" t="s">
        <v>27</v>
      </c>
      <c r="M53" s="1" t="s">
        <v>31</v>
      </c>
      <c r="N53" s="1" t="s">
        <v>29</v>
      </c>
      <c r="O53" s="1" t="s">
        <v>30</v>
      </c>
      <c r="P53" s="1" t="s">
        <v>38</v>
      </c>
      <c r="Q53" s="1" t="str">
        <f ca="1">IFERROR(__xludf.DUMMYFUNCTION("GOOGLETRANSLATE(G53, ""auto"", ""en"")
"),"I was so hungry that I ate as soon as the meal came and forgot to take pictures🤣
Today I ordered the Deluxe Chubby Plate, which has three different flavors of curry sauce, including orange chicken without oranges, shredded coconut chicken and chickpea cu"&amp;"rry. Those who want to taste a variety of curry sauces at once can order this, as well as turmeric rice. And naan. The naan is not the common flat Indian pancake. It tastes a bit like steamed buns. It is very delicious. It comes with yogurt. If you think "&amp;"it is spicy, you can add a few spoons to reduce the spiciness. There is also a side dish of edamame. The portion is suitable for me with a small appetite. It’s a bit much, it’s just a big bowl of rice, and I’m really full after eating one scone…")</f>
        <v>I was so hungry that I ate as soon as the meal came and forgot to take pictures🤣
Today I ordered the Deluxe Chubby Plate, which has three different flavors of curry sauce, including orange chicken without oranges, shredded coconut chicken and chickpea curry. Those who want to taste a variety of curry sauces at once can order this, as well as turmeric rice. And naan. The naan is not the common flat Indian pancake. It tastes a bit like steamed buns. It is very delicious. It comes with yogurt. If you think it is spicy, you can add a few spoons to reduce the spiciness. There is also a side dish of edamame. The portion is suitable for me with a small appetite. It’s a bit much, it’s just a big bowl of rice, and I’m really full after eating one scone…</v>
      </c>
    </row>
    <row r="54" spans="1:17" ht="16.5" customHeight="1" x14ac:dyDescent="0.35">
      <c r="A54" s="1" t="s">
        <v>270</v>
      </c>
      <c r="B54" s="1" t="s">
        <v>271</v>
      </c>
      <c r="C54" s="1" t="s">
        <v>272</v>
      </c>
      <c r="D54" s="1" t="s">
        <v>19</v>
      </c>
      <c r="E54" s="1" t="s">
        <v>20</v>
      </c>
      <c r="F54" s="1" t="s">
        <v>137</v>
      </c>
      <c r="G54" s="1" t="s">
        <v>273</v>
      </c>
      <c r="H54" s="1" t="s">
        <v>31</v>
      </c>
      <c r="I54" s="1" t="s">
        <v>31</v>
      </c>
      <c r="J54" s="1" t="s">
        <v>25</v>
      </c>
      <c r="K54" s="1" t="s">
        <v>31</v>
      </c>
      <c r="L54" s="1" t="s">
        <v>27</v>
      </c>
      <c r="M54" s="1" t="s">
        <v>31</v>
      </c>
      <c r="N54" s="1" t="s">
        <v>29</v>
      </c>
      <c r="O54" s="1" t="s">
        <v>30</v>
      </c>
      <c r="P54" s="1" t="s">
        <v>31</v>
      </c>
      <c r="Q54" s="1" t="str">
        <f ca="1">IFERROR(__xludf.DUMMYFUNCTION("GOOGLETRANSLATE(G54, ""auto"", ""en"")
"),"Today I had ""Spicy and Sour Pork"" and ""Cai Cai Shrimp""
The spicy and sour pig tastes very appetizing. It has a certain degree of spiciness, about medium spicy. If you can eat it spicy, it is really delicious😋
The vegetable shrimp shrimp has three shr"&amp;"imps and some flower branches. The curry sauce tastes much lighter than the spicy and sour pork sauce. It is a milder curry sauce. The seafood is good. The shrimps are big and elastic, but I still think the spicy and sour pork sauce tastes more amazing. "&amp;"😃…")</f>
        <v>Today I had "Spicy and Sour Pork" and "Cai Cai Shrimp"
The spicy and sour pig tastes very appetizing. It has a certain degree of spiciness, about medium spicy. If you can eat it spicy, it is really delicious😋
The vegetable shrimp shrimp has three shrimps and some flower branches. The curry sauce tastes much lighter than the spicy and sour pork sauce. It is a milder curry sauce. The seafood is good. The shrimps are big and elastic, but I still think the spicy and sour pork sauce tastes more amazing. 😃…</v>
      </c>
    </row>
    <row r="55" spans="1:17" ht="16.5" customHeight="1" x14ac:dyDescent="0.35">
      <c r="A55" s="1" t="s">
        <v>274</v>
      </c>
      <c r="B55" s="1" t="s">
        <v>275</v>
      </c>
      <c r="C55" s="1" t="s">
        <v>276</v>
      </c>
      <c r="D55" s="1" t="s">
        <v>19</v>
      </c>
      <c r="E55" s="1" t="s">
        <v>20</v>
      </c>
      <c r="F55" s="1" t="s">
        <v>137</v>
      </c>
      <c r="G55" s="1" t="s">
        <v>277</v>
      </c>
      <c r="H55" s="1" t="s">
        <v>31</v>
      </c>
      <c r="I55" s="1" t="s">
        <v>31</v>
      </c>
      <c r="J55" s="1" t="s">
        <v>25</v>
      </c>
      <c r="K55" s="1" t="s">
        <v>31</v>
      </c>
      <c r="L55" s="1" t="s">
        <v>27</v>
      </c>
      <c r="M55" s="1" t="s">
        <v>31</v>
      </c>
      <c r="N55" s="1" t="s">
        <v>29</v>
      </c>
      <c r="O55" s="1" t="s">
        <v>30</v>
      </c>
      <c r="P55" s="1" t="s">
        <v>38</v>
      </c>
      <c r="Q55" s="1" t="str">
        <f ca="1">IFERROR(__xludf.DUMMYFUNCTION("GOOGLETRANSLATE(G55, ""auto"", ""en"")
"),"After looking at it for a long time, I finally came here to eat. I first learned that they started from the walking map of Tainan they published. I was full of expectations on the way there, thinking that it would be a perfect meal to celebrate the start "&amp;"of work. …")</f>
        <v>After looking at it for a long time, I finally came here to eat. I first learned that they started from the walking map of Tainan they published. I was full of expectations on the way there, thinking that it would be a perfect meal to celebrate the start of work. …</v>
      </c>
    </row>
    <row r="56" spans="1:17" ht="16.5" customHeight="1" x14ac:dyDescent="0.35">
      <c r="A56" s="1" t="s">
        <v>278</v>
      </c>
      <c r="B56" s="1" t="s">
        <v>279</v>
      </c>
      <c r="C56" s="1" t="s">
        <v>280</v>
      </c>
      <c r="D56" s="1" t="s">
        <v>19</v>
      </c>
      <c r="E56" s="1" t="s">
        <v>20</v>
      </c>
      <c r="F56" s="1" t="s">
        <v>132</v>
      </c>
      <c r="G56" s="1" t="s">
        <v>281</v>
      </c>
      <c r="H56" s="1" t="s">
        <v>173</v>
      </c>
      <c r="I56" s="1" t="s">
        <v>31</v>
      </c>
      <c r="J56" s="1" t="s">
        <v>25</v>
      </c>
      <c r="K56" s="1" t="s">
        <v>31</v>
      </c>
      <c r="L56" s="1" t="s">
        <v>27</v>
      </c>
      <c r="M56" s="1" t="s">
        <v>28</v>
      </c>
      <c r="N56" s="1" t="s">
        <v>29</v>
      </c>
      <c r="O56" s="1" t="s">
        <v>30</v>
      </c>
      <c r="P56" s="1" t="s">
        <v>38</v>
      </c>
      <c r="Q56" s="1" t="str">
        <f ca="1">IFERROR(__xludf.DUMMYFUNCTION("GOOGLETRANSLATE(G56, ""auto"", ""en"")
"),"The curry is great, the most recommended is the spicy and sour pork curry. It is full of aroma of cinnamon and spices, and has a layered and deep taste. The price is relatively affordable compared to other stores. The performance of the drinks is also goo"&amp;"d, but unfortunately the desserts are sold out that day~ …")</f>
        <v>The curry is great, the most recommended is the spicy and sour pork curry. It is full of aroma of cinnamon and spices, and has a layered and deep taste. The price is relatively affordable compared to other stores. The performance of the drinks is also good, but unfortunately the desserts are sold out that day~ …</v>
      </c>
    </row>
    <row r="57" spans="1:17" ht="16.5" customHeight="1" x14ac:dyDescent="0.35">
      <c r="A57" s="1" t="s">
        <v>282</v>
      </c>
      <c r="B57" s="1" t="s">
        <v>283</v>
      </c>
      <c r="C57" s="1" t="s">
        <v>284</v>
      </c>
      <c r="D57" s="1" t="s">
        <v>19</v>
      </c>
      <c r="E57" s="1" t="s">
        <v>20</v>
      </c>
      <c r="F57" s="1" t="s">
        <v>201</v>
      </c>
      <c r="G57" s="1" t="s">
        <v>285</v>
      </c>
      <c r="H57" s="1" t="s">
        <v>31</v>
      </c>
      <c r="I57" s="1" t="s">
        <v>31</v>
      </c>
      <c r="J57" s="1" t="s">
        <v>25</v>
      </c>
      <c r="K57" s="1" t="s">
        <v>37</v>
      </c>
      <c r="L57" s="1" t="s">
        <v>27</v>
      </c>
      <c r="M57" s="1" t="s">
        <v>31</v>
      </c>
      <c r="N57" s="1" t="s">
        <v>29</v>
      </c>
      <c r="O57" s="1" t="s">
        <v>30</v>
      </c>
      <c r="P57" s="1" t="s">
        <v>38</v>
      </c>
      <c r="Q57" s="1" t="str">
        <f ca="1">IFERROR(__xludf.DUMMYFUNCTION("GOOGLETRANSLATE(G57, ""auto"", ""en"")
"),"🍛Meals
This time I ordered ""orange chicken without oranges"", ""coconut chicken curry"", and ""luxury fat plate"". Because the turmeric rice was sold out, I was served a small bowl of spicy and sour pork. …")</f>
        <v>🍛Meals
This time I ordered "orange chicken without oranges", "coconut chicken curry", and "luxury fat plate". Because the turmeric rice was sold out, I was served a small bowl of spicy and sour pork. …</v>
      </c>
    </row>
    <row r="58" spans="1:17" ht="16.5" customHeight="1" x14ac:dyDescent="0.35">
      <c r="A58" s="1" t="s">
        <v>286</v>
      </c>
      <c r="B58" s="1" t="s">
        <v>287</v>
      </c>
      <c r="C58" s="1" t="s">
        <v>288</v>
      </c>
      <c r="D58" s="1" t="s">
        <v>19</v>
      </c>
      <c r="E58" s="1" t="s">
        <v>20</v>
      </c>
      <c r="F58" s="1" t="s">
        <v>137</v>
      </c>
      <c r="G58" s="1" t="s">
        <v>289</v>
      </c>
      <c r="H58" s="1" t="s">
        <v>31</v>
      </c>
      <c r="I58" s="1" t="s">
        <v>31</v>
      </c>
      <c r="J58" s="1" t="s">
        <v>25</v>
      </c>
      <c r="K58" s="1" t="s">
        <v>139</v>
      </c>
      <c r="L58" s="1" t="s">
        <v>27</v>
      </c>
      <c r="M58" s="1" t="s">
        <v>28</v>
      </c>
      <c r="N58" s="1" t="s">
        <v>29</v>
      </c>
      <c r="O58" s="1" t="s">
        <v>30</v>
      </c>
      <c r="P58" s="1" t="s">
        <v>38</v>
      </c>
      <c r="Q58" s="1" t="str">
        <f ca="1">IFERROR(__xludf.DUMMYFUNCTION("GOOGLETRANSLATE(G58, ""auto"", ""en"")
"),"Curry I’ve always wanted to eat!
Every curry is delicious, and there are posters for various events and various books in the store, which makes you feel that the store is thoughtful.
The location is in a small alley, but there are cute little signs on the"&amp;" road to guide you, so it's not too difficult to find.
There are several different flavors of curry to choose from, and there is also a fat plate with three flavors at once. Only children make choices. I want them all!")</f>
        <v>Curry I’ve always wanted to eat!
Every curry is delicious, and there are posters for various events and various books in the store, which makes you feel that the store is thoughtful.
The location is in a small alley, but there are cute little signs on the road to guide you, so it's not too difficult to find.
There are several different flavors of curry to choose from, and there is also a fat plate with three flavors at once. Only children make choices. I want them all!</v>
      </c>
    </row>
    <row r="59" spans="1:17" ht="16.5" customHeight="1" x14ac:dyDescent="0.35">
      <c r="A59" s="1" t="s">
        <v>290</v>
      </c>
      <c r="B59" s="1" t="s">
        <v>291</v>
      </c>
      <c r="C59" s="1" t="s">
        <v>292</v>
      </c>
      <c r="D59" s="1" t="s">
        <v>19</v>
      </c>
      <c r="E59" s="1" t="s">
        <v>20</v>
      </c>
      <c r="F59" s="1" t="s">
        <v>137</v>
      </c>
      <c r="G59" s="1" t="s">
        <v>293</v>
      </c>
      <c r="H59" s="1" t="s">
        <v>31</v>
      </c>
      <c r="I59" s="1" t="s">
        <v>31</v>
      </c>
      <c r="J59" s="1" t="s">
        <v>25</v>
      </c>
      <c r="K59" s="1" t="s">
        <v>294</v>
      </c>
      <c r="L59" s="1" t="s">
        <v>27</v>
      </c>
      <c r="M59" s="1" t="s">
        <v>31</v>
      </c>
      <c r="N59" s="1" t="s">
        <v>29</v>
      </c>
      <c r="O59" s="1" t="s">
        <v>30</v>
      </c>
      <c r="P59" s="1" t="s">
        <v>38</v>
      </c>
      <c r="Q59" s="1" t="str">
        <f ca="1">IFERROR(__xludf.DUMMYFUNCTION("GOOGLETRANSLATE(G59, ""auto"", ""en"")
"),"IG: shan_kuidaore
———————————————
Unable to make a reservation, I went to the door to register at about 11:30 before the store opened at 12 o'clock. Later, many groups came in one after another. There is also a dining space on the second floor. …")</f>
        <v>IG: shan_kuidaore
———————————————
Unable to make a reservation, I went to the door to register at about 11:30 before the store opened at 12 o'clock. Later, many groups came in one after another. There is also a dining space on the second floor. …</v>
      </c>
    </row>
    <row r="60" spans="1:17" ht="16.5" customHeight="1" x14ac:dyDescent="0.35">
      <c r="A60" s="1" t="s">
        <v>295</v>
      </c>
      <c r="B60" s="1" t="s">
        <v>296</v>
      </c>
      <c r="C60" s="1" t="s">
        <v>297</v>
      </c>
      <c r="D60" s="1" t="s">
        <v>19</v>
      </c>
      <c r="E60" s="1" t="s">
        <v>20</v>
      </c>
      <c r="F60" s="1" t="s">
        <v>56</v>
      </c>
      <c r="G60" s="1" t="s">
        <v>298</v>
      </c>
      <c r="H60" s="1" t="s">
        <v>158</v>
      </c>
      <c r="I60" s="1" t="s">
        <v>159</v>
      </c>
      <c r="J60" s="1" t="s">
        <v>25</v>
      </c>
      <c r="K60" s="1" t="s">
        <v>31</v>
      </c>
      <c r="L60" s="1" t="s">
        <v>27</v>
      </c>
      <c r="M60" s="1" t="s">
        <v>28</v>
      </c>
      <c r="N60" s="1" t="s">
        <v>29</v>
      </c>
      <c r="O60" s="1" t="s">
        <v>30</v>
      </c>
      <c r="P60" s="1" t="s">
        <v>38</v>
      </c>
      <c r="Q60" s="1" t="str">
        <f ca="1">IFERROR(__xludf.DUMMYFUNCTION("GOOGLETRANSLATE(G60, ""auto"", ""en"")
"),"Eating curry at the Cultural Expo Market, the food stalls are just as delicious ❤️")</f>
        <v>Eating curry at the Cultural Expo Market, the food stalls are just as delicious ❤️</v>
      </c>
    </row>
    <row r="61" spans="1:17" ht="16.5" customHeight="1" x14ac:dyDescent="0.35">
      <c r="A61" s="1" t="s">
        <v>299</v>
      </c>
      <c r="B61" s="1" t="s">
        <v>300</v>
      </c>
      <c r="C61" s="1" t="s">
        <v>301</v>
      </c>
      <c r="D61" s="1" t="s">
        <v>19</v>
      </c>
      <c r="E61" s="1" t="s">
        <v>20</v>
      </c>
      <c r="F61" s="1" t="s">
        <v>137</v>
      </c>
      <c r="G61" s="1" t="s">
        <v>302</v>
      </c>
      <c r="H61" s="1" t="s">
        <v>31</v>
      </c>
      <c r="I61" s="1" t="s">
        <v>31</v>
      </c>
      <c r="J61" s="1" t="s">
        <v>25</v>
      </c>
      <c r="K61" s="1" t="s">
        <v>31</v>
      </c>
      <c r="L61" s="1" t="s">
        <v>27</v>
      </c>
      <c r="M61" s="1" t="s">
        <v>28</v>
      </c>
      <c r="N61" s="1" t="s">
        <v>29</v>
      </c>
      <c r="O61" s="1" t="s">
        <v>30</v>
      </c>
      <c r="P61" s="1" t="s">
        <v>38</v>
      </c>
      <c r="Q61" s="1" t="str">
        <f ca="1">IFERROR(__xludf.DUMMYFUNCTION("GOOGLETRANSLATE(G61, ""auto"", ""en"")
"),"📌2022/10/21
.
Curry Dou Zhen is a curry that I have been waiting to see for a long time! …")</f>
        <v>📌2022/10/21
.
Curry Dou Zhen is a curry that I have been waiting to see for a long time! …</v>
      </c>
    </row>
    <row r="62" spans="1:17" ht="16.5" customHeight="1" x14ac:dyDescent="0.35">
      <c r="A62" s="1" t="s">
        <v>303</v>
      </c>
      <c r="B62" s="1" t="s">
        <v>304</v>
      </c>
      <c r="C62" s="1" t="s">
        <v>305</v>
      </c>
      <c r="D62" s="1" t="s">
        <v>19</v>
      </c>
      <c r="E62" s="1" t="s">
        <v>20</v>
      </c>
      <c r="F62" s="1" t="s">
        <v>201</v>
      </c>
      <c r="G62" s="1" t="s">
        <v>306</v>
      </c>
      <c r="H62" s="1" t="s">
        <v>31</v>
      </c>
      <c r="I62" s="1" t="s">
        <v>31</v>
      </c>
      <c r="J62" s="1" t="s">
        <v>25</v>
      </c>
      <c r="K62" s="1" t="s">
        <v>94</v>
      </c>
      <c r="L62" s="1" t="s">
        <v>27</v>
      </c>
      <c r="M62" s="1" t="s">
        <v>28</v>
      </c>
      <c r="N62" s="1" t="s">
        <v>29</v>
      </c>
      <c r="O62" s="1" t="s">
        <v>30</v>
      </c>
      <c r="P62" s="1" t="s">
        <v>38</v>
      </c>
      <c r="Q62" s="1" t="str">
        <f ca="1">IFERROR(__xludf.DUMMYFUNCTION("GOOGLETRANSLATE(G62, ""auto"", ""en"")
"),"📍 Curry Battle｜Tainan Old House Curry Shop
Almost only open ㊄ ㊅ ㊆ for a month…")</f>
        <v>📍 Curry Battle｜Tainan Old House Curry Shop
Almost only open ㊄ ㊅ ㊆ for a month…</v>
      </c>
    </row>
    <row r="63" spans="1:17" ht="16.5" customHeight="1" x14ac:dyDescent="0.35">
      <c r="A63" s="1" t="s">
        <v>307</v>
      </c>
      <c r="B63" s="1" t="s">
        <v>308</v>
      </c>
      <c r="C63" s="1" t="s">
        <v>309</v>
      </c>
      <c r="D63" s="1" t="s">
        <v>19</v>
      </c>
      <c r="E63" s="1" t="s">
        <v>20</v>
      </c>
      <c r="F63" s="1" t="s">
        <v>137</v>
      </c>
      <c r="G63" s="1" t="s">
        <v>310</v>
      </c>
      <c r="H63" s="1" t="s">
        <v>31</v>
      </c>
      <c r="I63" s="1" t="s">
        <v>31</v>
      </c>
      <c r="J63" s="1" t="s">
        <v>25</v>
      </c>
      <c r="K63" s="1" t="s">
        <v>31</v>
      </c>
      <c r="L63" s="1" t="s">
        <v>27</v>
      </c>
      <c r="M63" s="1" t="s">
        <v>31</v>
      </c>
      <c r="N63" s="1" t="s">
        <v>29</v>
      </c>
      <c r="O63" s="1" t="s">
        <v>30</v>
      </c>
      <c r="P63" s="1" t="s">
        <v>38</v>
      </c>
      <c r="Q63" s="1" t="str">
        <f ca="1">IFERROR(__xludf.DUMMYFUNCTION("GOOGLETRANSLATE(G63, ""auto"", ""en"")
"),"Haohao
It seems to have been slightly adjusted to the tastes of Taiwanese people.
It’s not the same as Super Print (the atmosphere is also XD…")</f>
        <v>Haohao
It seems to have been slightly adjusted to the tastes of Taiwanese people.
It’s not the same as Super Print (the atmosphere is also XD…</v>
      </c>
    </row>
    <row r="64" spans="1:17" ht="16.5" customHeight="1" x14ac:dyDescent="0.35">
      <c r="A64" s="1" t="s">
        <v>311</v>
      </c>
      <c r="B64" s="1" t="s">
        <v>312</v>
      </c>
      <c r="C64" s="1" t="s">
        <v>313</v>
      </c>
      <c r="D64" s="1" t="s">
        <v>19</v>
      </c>
      <c r="E64" s="1" t="s">
        <v>20</v>
      </c>
      <c r="F64" s="1" t="s">
        <v>137</v>
      </c>
      <c r="G64" s="1" t="s">
        <v>314</v>
      </c>
      <c r="H64" s="1" t="s">
        <v>31</v>
      </c>
      <c r="I64" s="1" t="s">
        <v>31</v>
      </c>
      <c r="J64" s="1" t="s">
        <v>25</v>
      </c>
      <c r="K64" s="1" t="s">
        <v>31</v>
      </c>
      <c r="L64" s="1" t="s">
        <v>27</v>
      </c>
      <c r="M64" s="1" t="s">
        <v>28</v>
      </c>
      <c r="N64" s="1" t="s">
        <v>29</v>
      </c>
      <c r="O64" s="1" t="s">
        <v>30</v>
      </c>
      <c r="P64" s="1" t="s">
        <v>38</v>
      </c>
      <c r="Q64" s="1" t="str">
        <f ca="1">IFERROR(__xludf.DUMMYFUNCTION("GOOGLETRANSLATE(G64, ""auto"", ""en"")
"),"You can smell the aroma of spices at the entrance of the alley
It becomes more intense after opening the door❤️
The orange chicken I wanted to order is no longer available…")</f>
        <v>You can smell the aroma of spices at the entrance of the alley
It becomes more intense after opening the door❤️
The orange chicken I wanted to order is no longer available…</v>
      </c>
    </row>
    <row r="65" spans="1:17" ht="16.5" customHeight="1" x14ac:dyDescent="0.35">
      <c r="A65" s="1" t="s">
        <v>315</v>
      </c>
      <c r="B65" s="1" t="s">
        <v>316</v>
      </c>
      <c r="C65" s="1" t="s">
        <v>317</v>
      </c>
      <c r="D65" s="1" t="s">
        <v>19</v>
      </c>
      <c r="E65" s="1" t="s">
        <v>20</v>
      </c>
      <c r="F65" s="1" t="s">
        <v>201</v>
      </c>
      <c r="G65" s="1" t="s">
        <v>318</v>
      </c>
      <c r="H65" s="1" t="s">
        <v>31</v>
      </c>
      <c r="I65" s="1" t="s">
        <v>31</v>
      </c>
      <c r="J65" s="1" t="s">
        <v>25</v>
      </c>
      <c r="K65" s="1" t="s">
        <v>139</v>
      </c>
      <c r="L65" s="1" t="s">
        <v>27</v>
      </c>
      <c r="M65" s="1" t="s">
        <v>31</v>
      </c>
      <c r="N65" s="1" t="s">
        <v>29</v>
      </c>
      <c r="O65" s="1" t="s">
        <v>30</v>
      </c>
      <c r="P65" s="1" t="s">
        <v>31</v>
      </c>
      <c r="Q65" s="1" t="str">
        <f ca="1">IFERROR(__xludf.DUMMYFUNCTION("GOOGLETRANSLATE(G65, ""auto"", ""en"")
"),"A very atmospheric alley shop. Because of the rain, there is no need to wait for a table. It has two floors of seating space. There are four curry flavors (light to strong): coconut chicken, orange chicken (without orange), Chickpeas and spicy and sour pi"&amp;"g are all very delicious with their own characteristics. If you have trouble choosing, I recommend you to order the fat plate. In addition to tasting four flavors of curry, you can also enjoy the texture of rice and naan at the same time. A small cup of b"&amp;"lack tea and a dessert of edamame are perfect for those with big appetites.
In addition, it is highly recommended to add turtle egg buns, which will enhance the visual and taste enjoyment. Overall, the restaurant atmosphere and food are great. I will want"&amp;" to bring friends here!
What I regret about this meal is that I didn’t get any coffee. I heard that they also cooperate with small farmers.")</f>
        <v>A very atmospheric alley shop. Because of the rain, there is no need to wait for a table. It has two floors of seating space. There are four curry flavors (light to strong): coconut chicken, orange chicken (without orange), Chickpeas and spicy and sour pig are all very delicious with their own characteristics. If you have trouble choosing, I recommend you to order the fat plate. In addition to tasting four flavors of curry, you can also enjoy the texture of rice and naan at the same time. A small cup of black tea and a dessert of edamame are perfect for those with big appetites.
In addition, it is highly recommended to add turtle egg buns, which will enhance the visual and taste enjoyment. Overall, the restaurant atmosphere and food are great. I will want to bring friends here!
What I regret about this meal is that I didn’t get any coffee. I heard that they also cooperate with small farmers.</v>
      </c>
    </row>
    <row r="66" spans="1:17" ht="16.5" customHeight="1" x14ac:dyDescent="0.35">
      <c r="A66" s="1" t="s">
        <v>319</v>
      </c>
      <c r="B66" s="1" t="s">
        <v>320</v>
      </c>
      <c r="C66" s="1" t="s">
        <v>321</v>
      </c>
      <c r="D66" s="1" t="s">
        <v>19</v>
      </c>
      <c r="E66" s="1" t="s">
        <v>20</v>
      </c>
      <c r="F66" s="1" t="s">
        <v>137</v>
      </c>
      <c r="G66" s="1" t="s">
        <v>322</v>
      </c>
      <c r="H66" s="1" t="s">
        <v>31</v>
      </c>
      <c r="I66" s="1" t="s">
        <v>31</v>
      </c>
      <c r="J66" s="1" t="s">
        <v>25</v>
      </c>
      <c r="K66" s="1" t="s">
        <v>31</v>
      </c>
      <c r="L66" s="1" t="s">
        <v>27</v>
      </c>
      <c r="M66" s="1" t="s">
        <v>28</v>
      </c>
      <c r="N66" s="1" t="s">
        <v>29</v>
      </c>
      <c r="O66" s="1" t="s">
        <v>30</v>
      </c>
      <c r="P66" s="1" t="s">
        <v>38</v>
      </c>
      <c r="Q66" s="1" t="str">
        <f ca="1">IFERROR(__xludf.DUMMYFUNCTION("GOOGLETRANSLATE(G66, ""auto"", ""en"")
"),"Every time I go to the market, there is a long queue for the curry battle.
First time eating in a store (⸝⸝⍢⸝⸝)
The beautiful turtle egg buns are a must-have☝🏻…")</f>
        <v>Every time I go to the market, there is a long queue for the curry battle.
First time eating in a store (⸝⸝⍢⸝⸝)
The beautiful turtle egg buns are a must-have☝🏻…</v>
      </c>
    </row>
    <row r="67" spans="1:17" ht="16.5" customHeight="1" x14ac:dyDescent="0.35">
      <c r="A67" s="1" t="s">
        <v>323</v>
      </c>
      <c r="B67" s="1" t="s">
        <v>324</v>
      </c>
      <c r="C67" s="1" t="s">
        <v>325</v>
      </c>
      <c r="D67" s="1" t="s">
        <v>19</v>
      </c>
      <c r="E67" s="1" t="s">
        <v>20</v>
      </c>
      <c r="F67" s="1" t="s">
        <v>88</v>
      </c>
      <c r="G67" s="1" t="s">
        <v>326</v>
      </c>
      <c r="H67" s="1" t="s">
        <v>23</v>
      </c>
      <c r="I67" s="1" t="s">
        <v>75</v>
      </c>
      <c r="J67" s="1" t="s">
        <v>25</v>
      </c>
      <c r="K67" s="1" t="s">
        <v>26</v>
      </c>
      <c r="L67" s="1" t="s">
        <v>27</v>
      </c>
      <c r="M67" s="1" t="s">
        <v>28</v>
      </c>
      <c r="N67" s="1" t="s">
        <v>29</v>
      </c>
      <c r="O67" s="1" t="s">
        <v>30</v>
      </c>
      <c r="P67" s="1" t="s">
        <v>38</v>
      </c>
      <c r="Q67" s="1" t="str">
        <f ca="1">IFERROR(__xludf.DUMMYFUNCTION("GOOGLETRANSLATE(G67, ""auto"", ""en"")
"),"The store staff are very friendly and kind. This small shop is hidden in an alley. The overall atmosphere inside the shop is comfortable and cozy, making it perfect for gatherings with friends.")</f>
        <v>The store staff are very friendly and kind. This small shop is hidden in an alley. The overall atmosphere inside the shop is comfortable and cozy, making it perfect for gatherings with friends.</v>
      </c>
    </row>
    <row r="68" spans="1:17" ht="16.5" customHeight="1" x14ac:dyDescent="0.35">
      <c r="A68" s="1" t="s">
        <v>327</v>
      </c>
      <c r="B68" s="1" t="s">
        <v>328</v>
      </c>
      <c r="C68" s="1" t="s">
        <v>329</v>
      </c>
      <c r="D68" s="1" t="s">
        <v>19</v>
      </c>
      <c r="E68" s="1" t="s">
        <v>20</v>
      </c>
      <c r="F68" s="1" t="s">
        <v>122</v>
      </c>
      <c r="G68" s="1" t="s">
        <v>330</v>
      </c>
      <c r="H68" s="1" t="s">
        <v>31</v>
      </c>
      <c r="I68" s="1" t="s">
        <v>31</v>
      </c>
      <c r="J68" s="1" t="s">
        <v>25</v>
      </c>
      <c r="K68" s="1" t="s">
        <v>31</v>
      </c>
      <c r="L68" s="1" t="s">
        <v>27</v>
      </c>
      <c r="M68" s="1" t="s">
        <v>28</v>
      </c>
      <c r="N68" s="1" t="s">
        <v>29</v>
      </c>
      <c r="O68" s="1" t="s">
        <v>30</v>
      </c>
      <c r="P68" s="1" t="s">
        <v>31</v>
      </c>
      <c r="Q68" s="1" t="str">
        <f ca="1">IFERROR(__xludf.DUMMYFUNCTION("GOOGLETRANSLATE(G68, ""auto"", ""en"")
"),"Eat it at the Kaohsiung market, the curry is rich and fragrant enough, the egg buns are just right, but a little more curry sauce would be better ~")</f>
        <v>Eat it at the Kaohsiung market, the curry is rich and fragrant enough, the egg buns are just right, but a little more curry sauce would be better ~</v>
      </c>
    </row>
    <row r="69" spans="1:17" ht="16.5" customHeight="1" x14ac:dyDescent="0.35">
      <c r="A69" s="1" t="s">
        <v>331</v>
      </c>
      <c r="B69" s="1" t="s">
        <v>332</v>
      </c>
      <c r="C69" s="1" t="s">
        <v>333</v>
      </c>
      <c r="D69" s="1" t="s">
        <v>19</v>
      </c>
      <c r="E69" s="1" t="s">
        <v>20</v>
      </c>
      <c r="F69" s="1" t="s">
        <v>201</v>
      </c>
      <c r="G69" s="1" t="s">
        <v>334</v>
      </c>
      <c r="H69" s="1" t="s">
        <v>64</v>
      </c>
      <c r="I69" s="1" t="s">
        <v>31</v>
      </c>
      <c r="J69" s="1" t="s">
        <v>25</v>
      </c>
      <c r="K69" s="1" t="s">
        <v>26</v>
      </c>
      <c r="L69" s="1" t="s">
        <v>27</v>
      </c>
      <c r="M69" s="1" t="s">
        <v>28</v>
      </c>
      <c r="N69" s="1" t="s">
        <v>29</v>
      </c>
      <c r="O69" s="1" t="s">
        <v>30</v>
      </c>
      <c r="P69" s="1" t="s">
        <v>38</v>
      </c>
      <c r="Q69" s="1" t="str">
        <f ca="1">IFERROR(__xludf.DUMMYFUNCTION("GOOGLETRANSLATE(G69, ""auto"", ""en"")
"),"Finally came the pilgrimage! ! !
Because I really wanted to try different flavors, I ordered the deluxe fat platter, which comes with three flavors of curry (the hostess also served spicy and sour pork).
I like the orange chicken without oranges the most"&amp;". It’s super delicious whether served with rice or scones🥰🥰🥰…")</f>
        <v>Finally came the pilgrimage! ! !
Because I really wanted to try different flavors, I ordered the deluxe fat platter, which comes with three flavors of curry (the hostess also served spicy and sour pork).
I like the orange chicken without oranges the most. It’s super delicious whether served with rice or scones🥰🥰🥰…</v>
      </c>
    </row>
    <row r="70" spans="1:17" ht="16.5" customHeight="1" x14ac:dyDescent="0.35">
      <c r="A70" s="1" t="s">
        <v>335</v>
      </c>
      <c r="B70" s="1" t="s">
        <v>336</v>
      </c>
      <c r="C70" s="1" t="s">
        <v>337</v>
      </c>
      <c r="D70" s="1" t="s">
        <v>19</v>
      </c>
      <c r="E70" s="1" t="s">
        <v>20</v>
      </c>
      <c r="F70" s="1" t="s">
        <v>62</v>
      </c>
      <c r="G70" s="1" t="s">
        <v>338</v>
      </c>
      <c r="H70" s="1" t="s">
        <v>23</v>
      </c>
      <c r="I70" s="1" t="s">
        <v>75</v>
      </c>
      <c r="J70" s="1" t="s">
        <v>25</v>
      </c>
      <c r="K70" s="1" t="s">
        <v>31</v>
      </c>
      <c r="L70" s="1" t="s">
        <v>27</v>
      </c>
      <c r="M70" s="1" t="s">
        <v>28</v>
      </c>
      <c r="N70" s="1" t="s">
        <v>29</v>
      </c>
      <c r="O70" s="1" t="s">
        <v>30</v>
      </c>
      <c r="P70" s="1" t="s">
        <v>38</v>
      </c>
      <c r="Q70" s="1" t="str">
        <f ca="1">IFERROR(__xludf.DUMMYFUNCTION("GOOGLETRANSLATE(G70, ""auto"", ""en"")
"),"Different flavors of curry are unique
My favorite orange curry")</f>
        <v>Different flavors of curry are unique
My favorite orange curry</v>
      </c>
    </row>
    <row r="71" spans="1:17" ht="16.5" customHeight="1" x14ac:dyDescent="0.35">
      <c r="A71" s="1" t="s">
        <v>339</v>
      </c>
      <c r="B71" s="1" t="s">
        <v>340</v>
      </c>
      <c r="C71" s="1" t="s">
        <v>341</v>
      </c>
      <c r="D71" s="1" t="s">
        <v>19</v>
      </c>
      <c r="E71" s="1" t="s">
        <v>20</v>
      </c>
      <c r="F71" s="1" t="s">
        <v>35</v>
      </c>
      <c r="G71" s="1" t="s">
        <v>342</v>
      </c>
      <c r="H71" s="1" t="s">
        <v>31</v>
      </c>
      <c r="I71" s="1" t="s">
        <v>31</v>
      </c>
      <c r="J71" s="1" t="s">
        <v>25</v>
      </c>
      <c r="K71" s="1" t="s">
        <v>31</v>
      </c>
      <c r="L71" s="1" t="s">
        <v>27</v>
      </c>
      <c r="M71" s="1" t="s">
        <v>28</v>
      </c>
      <c r="N71" s="1" t="s">
        <v>29</v>
      </c>
      <c r="O71" s="1" t="s">
        <v>30</v>
      </c>
      <c r="P71" s="1" t="s">
        <v>38</v>
      </c>
      <c r="Q71" s="1" t="str">
        <f ca="1">IFERROR(__xludf.DUMMYFUNCTION("GOOGLETRANSLATE(G71, ""auto"", ""en"")
"),"Business is very good
I went to eat at noon on an empty stomach. I felt quite full after eating.
From the display of cultural creations in the store, the activities organized by the store and IG, I feel that the brand positioning is young and positive, an"&amp;"d its tentacles extend to a wide range...")</f>
        <v>Business is very good
I went to eat at noon on an empty stomach. I felt quite full after eating.
From the display of cultural creations in the store, the activities organized by the store and IG, I feel that the brand positioning is young and positive, and its tentacles extend to a wide range...</v>
      </c>
    </row>
    <row r="72" spans="1:17" ht="16.5" customHeight="1" x14ac:dyDescent="0.35">
      <c r="A72" s="1" t="s">
        <v>343</v>
      </c>
      <c r="B72" s="1" t="s">
        <v>344</v>
      </c>
      <c r="C72" s="1" t="s">
        <v>345</v>
      </c>
      <c r="D72" s="1" t="s">
        <v>19</v>
      </c>
      <c r="E72" s="1" t="s">
        <v>20</v>
      </c>
      <c r="F72" s="1" t="s">
        <v>201</v>
      </c>
      <c r="G72" s="1" t="s">
        <v>346</v>
      </c>
      <c r="H72" s="1" t="s">
        <v>31</v>
      </c>
      <c r="I72" s="1" t="s">
        <v>31</v>
      </c>
      <c r="J72" s="1" t="s">
        <v>25</v>
      </c>
      <c r="K72" s="1" t="s">
        <v>37</v>
      </c>
      <c r="L72" s="1" t="s">
        <v>27</v>
      </c>
      <c r="M72" s="1" t="s">
        <v>31</v>
      </c>
      <c r="N72" s="1" t="s">
        <v>29</v>
      </c>
      <c r="O72" s="1" t="s">
        <v>30</v>
      </c>
      <c r="P72" s="1" t="s">
        <v>38</v>
      </c>
      <c r="Q72" s="1" t="str">
        <f ca="1">IFERROR(__xludf.DUMMYFUNCTION("GOOGLETRANSLATE(G72, ""auto"", ""en"")
"),"Curry is super delicious
The environment is also good
There are many more seats inside than expected...")</f>
        <v>Curry is super delicious
The environment is also good
There are many more seats inside than expected...</v>
      </c>
    </row>
    <row r="73" spans="1:17" ht="16.5" customHeight="1" x14ac:dyDescent="0.35">
      <c r="A73" s="1" t="s">
        <v>347</v>
      </c>
      <c r="B73" s="1" t="s">
        <v>348</v>
      </c>
      <c r="C73" s="1" t="s">
        <v>349</v>
      </c>
      <c r="D73" s="1" t="s">
        <v>19</v>
      </c>
      <c r="E73" s="1" t="s">
        <v>20</v>
      </c>
      <c r="F73" s="1" t="s">
        <v>88</v>
      </c>
      <c r="G73" s="1" t="s">
        <v>350</v>
      </c>
      <c r="H73" s="1" t="s">
        <v>31</v>
      </c>
      <c r="I73" s="1" t="s">
        <v>31</v>
      </c>
      <c r="J73" s="1" t="s">
        <v>25</v>
      </c>
      <c r="K73" s="1" t="s">
        <v>261</v>
      </c>
      <c r="L73" s="1" t="s">
        <v>27</v>
      </c>
      <c r="M73" s="1" t="s">
        <v>31</v>
      </c>
      <c r="N73" s="1" t="s">
        <v>29</v>
      </c>
      <c r="O73" s="1" t="s">
        <v>30</v>
      </c>
      <c r="P73" s="1" t="s">
        <v>31</v>
      </c>
      <c r="Q73" s="1" t="str">
        <f ca="1">IFERROR(__xludf.DUMMYFUNCTION("GOOGLETRANSLATE(G73, ""auto"", ""en"")
"),"This shop sells spice curry
Rich aroma, very delicious with rice
The portions provided by the store are quite sufficient.")</f>
        <v>This shop sells spice curry
Rich aroma, very delicious with rice
The portions provided by the store are quite sufficient.</v>
      </c>
    </row>
    <row r="74" spans="1:17" ht="16.5" customHeight="1" x14ac:dyDescent="0.35">
      <c r="A74" s="1" t="s">
        <v>351</v>
      </c>
      <c r="B74" s="1" t="s">
        <v>352</v>
      </c>
      <c r="C74" s="1" t="s">
        <v>353</v>
      </c>
      <c r="D74" s="1" t="s">
        <v>19</v>
      </c>
      <c r="E74" s="1" t="s">
        <v>20</v>
      </c>
      <c r="F74" s="1" t="s">
        <v>132</v>
      </c>
      <c r="G74" s="1" t="s">
        <v>354</v>
      </c>
      <c r="H74" s="1" t="s">
        <v>173</v>
      </c>
      <c r="I74" s="1" t="s">
        <v>31</v>
      </c>
      <c r="J74" s="1" t="s">
        <v>25</v>
      </c>
      <c r="K74" s="1" t="s">
        <v>139</v>
      </c>
      <c r="L74" s="1" t="s">
        <v>27</v>
      </c>
      <c r="M74" s="1" t="s">
        <v>31</v>
      </c>
      <c r="N74" s="1" t="s">
        <v>29</v>
      </c>
      <c r="O74" s="1" t="s">
        <v>30</v>
      </c>
      <c r="P74" s="1" t="s">
        <v>38</v>
      </c>
      <c r="Q74" s="1" t="str">
        <f ca="1">IFERROR(__xludf.DUMMYFUNCTION("GOOGLETRANSLATE(G74, ""auto"", ""en"")
"),"1. A quality shop in an old alley
2. Curry has various and rich spices and is adult style
3. From flash mob to stability, the meaning of travel
4. A space with friendly and warm service")</f>
        <v>1. A quality shop in an old alley
2. Curry has various and rich spices and is adult style
3. From flash mob to stability, the meaning of travel
4. A space with friendly and warm service</v>
      </c>
    </row>
    <row r="75" spans="1:17" ht="16.5" customHeight="1" x14ac:dyDescent="0.35">
      <c r="A75" s="1" t="s">
        <v>355</v>
      </c>
      <c r="B75" s="1" t="s">
        <v>356</v>
      </c>
      <c r="C75" s="1" t="s">
        <v>357</v>
      </c>
      <c r="D75" s="1" t="s">
        <v>19</v>
      </c>
      <c r="E75" s="1" t="s">
        <v>20</v>
      </c>
      <c r="F75" s="1" t="s">
        <v>137</v>
      </c>
      <c r="G75" s="1" t="s">
        <v>358</v>
      </c>
      <c r="H75" s="1" t="s">
        <v>31</v>
      </c>
      <c r="I75" s="1" t="s">
        <v>31</v>
      </c>
      <c r="J75" s="1" t="s">
        <v>25</v>
      </c>
      <c r="K75" s="1" t="s">
        <v>31</v>
      </c>
      <c r="L75" s="1" t="s">
        <v>27</v>
      </c>
      <c r="M75" s="1" t="s">
        <v>28</v>
      </c>
      <c r="N75" s="1" t="s">
        <v>29</v>
      </c>
      <c r="O75" s="1" t="s">
        <v>30</v>
      </c>
      <c r="P75" s="1" t="s">
        <v>38</v>
      </c>
      <c r="Q75" s="1" t="str">
        <f ca="1">IFERROR(__xludf.DUMMYFUNCTION("GOOGLETRANSLATE(G75, ""auto"", ""en"")
"),"Be sure to give five-star praise👍👍👍
The store owner is super friendly. If you can’t make a reservation, just wait! As soon as we arrived at the scene and filled out the waiting list, the clerk told us that there were seats now. However, when we were on"&amp;" the second floor and ready to put away the stroller, the waitress said that we would ask a table of customers to move to the second floor. We would have a table of 6 people downstairs for 3 adults and 1 child. (There are no guests nearby), and you can al"&amp;"so put a stroller. The three of us were very touched. Thank you for the delicious curry and the great service🥰…")</f>
        <v>Be sure to give five-star praise👍👍👍
The store owner is super friendly. If you can’t make a reservation, just wait! As soon as we arrived at the scene and filled out the waiting list, the clerk told us that there were seats now. However, when we were on the second floor and ready to put away the stroller, the waitress said that we would ask a table of customers to move to the second floor. We would have a table of 6 people downstairs for 3 adults and 1 child. (There are no guests nearby), and you can also put a stroller. The three of us were very touched. Thank you for the delicious curry and the great service🥰…</v>
      </c>
    </row>
    <row r="76" spans="1:17" ht="16.5" customHeight="1" x14ac:dyDescent="0.35">
      <c r="A76" s="1" t="s">
        <v>359</v>
      </c>
      <c r="B76" s="1" t="s">
        <v>360</v>
      </c>
      <c r="C76" s="1" t="s">
        <v>361</v>
      </c>
      <c r="D76" s="1" t="s">
        <v>19</v>
      </c>
      <c r="E76" s="1" t="s">
        <v>20</v>
      </c>
      <c r="F76" s="1" t="s">
        <v>137</v>
      </c>
      <c r="G76" s="1" t="s">
        <v>362</v>
      </c>
      <c r="H76" s="1" t="s">
        <v>23</v>
      </c>
      <c r="I76" s="1" t="s">
        <v>363</v>
      </c>
      <c r="J76" s="1" t="s">
        <v>25</v>
      </c>
      <c r="K76" s="1" t="s">
        <v>31</v>
      </c>
      <c r="L76" s="1" t="s">
        <v>27</v>
      </c>
      <c r="M76" s="1" t="s">
        <v>28</v>
      </c>
      <c r="N76" s="1" t="s">
        <v>29</v>
      </c>
      <c r="O76" s="1" t="s">
        <v>30</v>
      </c>
      <c r="P76" s="1" t="s">
        <v>38</v>
      </c>
      <c r="Q76" s="1" t="str">
        <f ca="1">IFERROR(__xludf.DUMMYFUNCTION("GOOGLETRANSLATE(G76, ""auto"", ""en"")
"),"The most recommended is the spicy and sour pork curry (if you like spicy food, you can order this, highly recommended), followed by the orange chicken curry, and then the chickpea curry, which is delicious, but I am not used to the coconut flavor.")</f>
        <v>The most recommended is the spicy and sour pork curry (if you like spicy food, you can order this, highly recommended), followed by the orange chicken curry, and then the chickpea curry, which is delicious, but I am not used to the coconut flavor.</v>
      </c>
    </row>
    <row r="77" spans="1:17" ht="16.5" customHeight="1" x14ac:dyDescent="0.35">
      <c r="A77" s="1" t="s">
        <v>364</v>
      </c>
      <c r="B77" s="1" t="s">
        <v>365</v>
      </c>
      <c r="C77" s="1" t="s">
        <v>366</v>
      </c>
      <c r="D77" s="1" t="s">
        <v>19</v>
      </c>
      <c r="E77" s="1" t="s">
        <v>20</v>
      </c>
      <c r="F77" s="1" t="s">
        <v>137</v>
      </c>
      <c r="G77" s="1" t="s">
        <v>367</v>
      </c>
      <c r="H77" s="1" t="s">
        <v>31</v>
      </c>
      <c r="I77" s="1" t="s">
        <v>31</v>
      </c>
      <c r="J77" s="1" t="s">
        <v>25</v>
      </c>
      <c r="K77" s="1" t="s">
        <v>31</v>
      </c>
      <c r="L77" s="1" t="s">
        <v>27</v>
      </c>
      <c r="M77" s="1" t="s">
        <v>28</v>
      </c>
      <c r="N77" s="1" t="s">
        <v>29</v>
      </c>
      <c r="O77" s="1" t="s">
        <v>30</v>
      </c>
      <c r="P77" s="1" t="s">
        <v>38</v>
      </c>
      <c r="Q77" s="1" t="str">
        <f ca="1">IFERROR(__xludf.DUMMYFUNCTION("GOOGLETRANSLATE(G77, ""auto"", ""en"")
"),"The popular spice curry specialty shop often seen in the market, the old house has a nostalgic style, and you can try many flavors on the platter.
# fatpangluxurymeal+turtle egg bun…")</f>
        <v>The popular spice curry specialty shop often seen in the market, the old house has a nostalgic style, and you can try many flavors on the platter.
# fatpangluxurymeal+turtle egg bun…</v>
      </c>
    </row>
    <row r="78" spans="1:17" ht="16.5" customHeight="1" x14ac:dyDescent="0.35">
      <c r="A78" s="1" t="s">
        <v>368</v>
      </c>
      <c r="B78" s="1" t="s">
        <v>369</v>
      </c>
      <c r="C78" s="1" t="s">
        <v>370</v>
      </c>
      <c r="D78" s="1" t="s">
        <v>19</v>
      </c>
      <c r="E78" s="1" t="s">
        <v>20</v>
      </c>
      <c r="F78" s="1" t="s">
        <v>137</v>
      </c>
      <c r="G78" s="1" t="s">
        <v>371</v>
      </c>
      <c r="H78" s="1" t="s">
        <v>31</v>
      </c>
      <c r="I78" s="1" t="s">
        <v>31</v>
      </c>
      <c r="J78" s="1" t="s">
        <v>25</v>
      </c>
      <c r="K78" s="1" t="s">
        <v>31</v>
      </c>
      <c r="L78" s="1" t="s">
        <v>27</v>
      </c>
      <c r="M78" s="1" t="s">
        <v>31</v>
      </c>
      <c r="N78" s="1" t="s">
        <v>29</v>
      </c>
      <c r="O78" s="1" t="s">
        <v>30</v>
      </c>
      <c r="P78" s="1" t="s">
        <v>38</v>
      </c>
      <c r="Q78" s="1" t="str">
        <f ca="1">IFERROR(__xludf.DUMMYFUNCTION("GOOGLETRANSLATE(G78, ""auto"", ""en"")
"),"Serve:
It’s an old house style, and the food is served quickly. After the meal, there is no checkout form, so you have to remember to pay. The dining table and chairs are all matched. The water glass is an iron cup from elementary school. As for the stick"&amp;"ers and slogans, they feel full of angry youth. Taste XDDD…")</f>
        <v>Serve:
It’s an old house style, and the food is served quickly. After the meal, there is no checkout form, so you have to remember to pay. The dining table and chairs are all matched. The water glass is an iron cup from elementary school. As for the stickers and slogans, they feel full of angry youth. Taste XDDD…</v>
      </c>
    </row>
    <row r="79" spans="1:17" ht="16.5" customHeight="1" x14ac:dyDescent="0.35">
      <c r="A79" s="1" t="s">
        <v>372</v>
      </c>
      <c r="B79" s="1" t="s">
        <v>373</v>
      </c>
      <c r="C79" s="1" t="s">
        <v>374</v>
      </c>
      <c r="D79" s="1" t="s">
        <v>19</v>
      </c>
      <c r="E79" s="1" t="s">
        <v>20</v>
      </c>
      <c r="F79" s="1" t="s">
        <v>201</v>
      </c>
      <c r="G79" s="1" t="s">
        <v>375</v>
      </c>
      <c r="H79" s="1" t="s">
        <v>31</v>
      </c>
      <c r="I79" s="1" t="s">
        <v>31</v>
      </c>
      <c r="J79" s="1" t="s">
        <v>25</v>
      </c>
      <c r="K79" s="1" t="s">
        <v>31</v>
      </c>
      <c r="L79" s="1" t="s">
        <v>27</v>
      </c>
      <c r="M79" s="1" t="s">
        <v>31</v>
      </c>
      <c r="N79" s="1" t="s">
        <v>29</v>
      </c>
      <c r="O79" s="1" t="s">
        <v>30</v>
      </c>
      <c r="P79" s="1" t="s">
        <v>38</v>
      </c>
      <c r="Q79" s="1" t="str">
        <f ca="1">IFERROR(__xludf.DUMMYFUNCTION("GOOGLETRANSLATE(G79, ""auto"", ""en"")
"),"It’s my first time to eat here, and I highly recommend the deluxe fat platter, where I can experience a variety of curries at once.
The characteristics of each curry are obvious...")</f>
        <v>It’s my first time to eat here, and I highly recommend the deluxe fat platter, where I can experience a variety of curries at once.
The characteristics of each curry are obvious...</v>
      </c>
    </row>
    <row r="80" spans="1:17" ht="16.5" customHeight="1" x14ac:dyDescent="0.35">
      <c r="A80" s="1" t="s">
        <v>376</v>
      </c>
      <c r="B80" s="1" t="s">
        <v>377</v>
      </c>
      <c r="C80" s="1" t="s">
        <v>378</v>
      </c>
      <c r="D80" s="1" t="s">
        <v>19</v>
      </c>
      <c r="E80" s="1" t="s">
        <v>20</v>
      </c>
      <c r="F80" s="1" t="s">
        <v>201</v>
      </c>
      <c r="G80" s="1" t="s">
        <v>379</v>
      </c>
      <c r="H80" s="1" t="s">
        <v>31</v>
      </c>
      <c r="I80" s="1" t="s">
        <v>31</v>
      </c>
      <c r="J80" s="1" t="s">
        <v>25</v>
      </c>
      <c r="K80" s="1" t="s">
        <v>380</v>
      </c>
      <c r="L80" s="1" t="s">
        <v>27</v>
      </c>
      <c r="M80" s="1" t="s">
        <v>31</v>
      </c>
      <c r="N80" s="1" t="s">
        <v>29</v>
      </c>
      <c r="O80" s="1" t="s">
        <v>30</v>
      </c>
      <c r="P80" s="1" t="s">
        <v>38</v>
      </c>
      <c r="Q80" s="1" t="str">
        <f ca="1">IFERROR(__xludf.DUMMYFUNCTION("GOOGLETRANSLATE(G80, ""auto"", ""en"")
"),"2022/3/27
This time I passed by on the opening day of the store and I was lucky enough to get a seat.
I had the luxurious fat plate and spicy and sour pork, and tasted all the flavors at once. …")</f>
        <v>2022/3/27
This time I passed by on the opening day of the store and I was lucky enough to get a seat.
I had the luxurious fat plate and spicy and sour pork, and tasted all the flavors at once. …</v>
      </c>
    </row>
    <row r="81" spans="1:17" ht="16.5" customHeight="1" x14ac:dyDescent="0.35">
      <c r="A81" s="1" t="s">
        <v>381</v>
      </c>
      <c r="B81" s="1" t="s">
        <v>382</v>
      </c>
      <c r="C81" s="1" t="s">
        <v>383</v>
      </c>
      <c r="D81" s="1" t="s">
        <v>19</v>
      </c>
      <c r="E81" s="1" t="s">
        <v>20</v>
      </c>
      <c r="F81" s="1" t="s">
        <v>137</v>
      </c>
      <c r="G81" s="1" t="s">
        <v>384</v>
      </c>
      <c r="H81" s="1" t="s">
        <v>31</v>
      </c>
      <c r="I81" s="1" t="s">
        <v>31</v>
      </c>
      <c r="J81" s="1" t="s">
        <v>25</v>
      </c>
      <c r="K81" s="1" t="s">
        <v>380</v>
      </c>
      <c r="L81" s="1" t="s">
        <v>27</v>
      </c>
      <c r="M81" s="1" t="s">
        <v>28</v>
      </c>
      <c r="N81" s="1" t="s">
        <v>29</v>
      </c>
      <c r="O81" s="1" t="s">
        <v>30</v>
      </c>
      <c r="P81" s="1" t="s">
        <v>38</v>
      </c>
      <c r="Q81" s="1" t="str">
        <f ca="1">IFERROR(__xludf.DUMMYFUNCTION("GOOGLETRANSLATE(G81, ""auto"", ""en"")
"),"The tortoise egg bun is delicious🤤
The spicy and sour taste of pork is also delicious
But unfortunately one person ordered one, so we gave up the one with toast, next time there are many people can try to see...")</f>
        <v>The tortoise egg bun is delicious🤤
The spicy and sour taste of pork is also delicious
But unfortunately one person ordered one, so we gave up the one with toast, next time there are many people can try to see...</v>
      </c>
    </row>
    <row r="82" spans="1:17" ht="16.5" customHeight="1" x14ac:dyDescent="0.35">
      <c r="A82" s="1" t="s">
        <v>385</v>
      </c>
      <c r="B82" s="1" t="s">
        <v>386</v>
      </c>
      <c r="C82" s="1" t="s">
        <v>387</v>
      </c>
      <c r="D82" s="1" t="s">
        <v>19</v>
      </c>
      <c r="E82" s="1" t="s">
        <v>20</v>
      </c>
      <c r="F82" s="1" t="s">
        <v>137</v>
      </c>
      <c r="G82" s="1" t="s">
        <v>388</v>
      </c>
      <c r="H82" s="1" t="s">
        <v>31</v>
      </c>
      <c r="I82" s="1" t="s">
        <v>31</v>
      </c>
      <c r="J82" s="1" t="s">
        <v>25</v>
      </c>
      <c r="K82" s="1" t="s">
        <v>31</v>
      </c>
      <c r="L82" s="1" t="s">
        <v>27</v>
      </c>
      <c r="M82" s="1" t="s">
        <v>28</v>
      </c>
      <c r="N82" s="1" t="s">
        <v>29</v>
      </c>
      <c r="O82" s="1" t="s">
        <v>30</v>
      </c>
      <c r="P82" s="1" t="s">
        <v>31</v>
      </c>
      <c r="Q82" s="1" t="str">
        <f ca="1">IFERROR(__xludf.DUMMYFUNCTION("GOOGLETRANSLATE(G82, ""auto"", ""en"")
"),"I like Curry Douzhen's curry. The spices are rich and not greasy, the portion is sufficient, the music is nice, and the store/owner is kind and generous. Curry lovers should not miss this delicious dish!")</f>
        <v>I like Curry Douzhen's curry. The spices are rich and not greasy, the portion is sufficient, the music is nice, and the store/owner is kind and generous. Curry lovers should not miss this delicious dish!</v>
      </c>
    </row>
    <row r="83" spans="1:17" ht="16.5" customHeight="1" x14ac:dyDescent="0.35">
      <c r="A83" s="1" t="s">
        <v>389</v>
      </c>
      <c r="B83" s="1" t="s">
        <v>390</v>
      </c>
      <c r="C83" s="1" t="s">
        <v>391</v>
      </c>
      <c r="D83" s="1" t="s">
        <v>19</v>
      </c>
      <c r="E83" s="1" t="s">
        <v>20</v>
      </c>
      <c r="F83" s="1" t="s">
        <v>201</v>
      </c>
      <c r="G83" s="1" t="s">
        <v>392</v>
      </c>
      <c r="H83" s="1" t="s">
        <v>31</v>
      </c>
      <c r="I83" s="1" t="s">
        <v>31</v>
      </c>
      <c r="J83" s="1" t="s">
        <v>25</v>
      </c>
      <c r="K83" s="1" t="s">
        <v>31</v>
      </c>
      <c r="L83" s="1" t="s">
        <v>27</v>
      </c>
      <c r="M83" s="1" t="s">
        <v>28</v>
      </c>
      <c r="N83" s="1" t="s">
        <v>29</v>
      </c>
      <c r="O83" s="1" t="s">
        <v>30</v>
      </c>
      <c r="P83" s="1" t="s">
        <v>38</v>
      </c>
      <c r="Q83" s="1" t="str">
        <f ca="1">IFERROR(__xludf.DUMMYFUNCTION("GOOGLETRANSLATE(G83, ""auto"", ""en"")
"),"Shredded coconut chicken curry $150
Orange chicken without oranges $150…")</f>
        <v>Shredded coconut chicken curry $150
Orange chicken without oranges $150…</v>
      </c>
    </row>
    <row r="84" spans="1:17" ht="16.5" customHeight="1" x14ac:dyDescent="0.35">
      <c r="A84" s="1" t="s">
        <v>393</v>
      </c>
      <c r="B84" s="1" t="s">
        <v>394</v>
      </c>
      <c r="C84" s="1" t="s">
        <v>395</v>
      </c>
      <c r="D84" s="1" t="s">
        <v>19</v>
      </c>
      <c r="E84" s="1" t="s">
        <v>20</v>
      </c>
      <c r="F84" s="1" t="s">
        <v>137</v>
      </c>
      <c r="G84" s="1" t="s">
        <v>396</v>
      </c>
      <c r="H84" s="1" t="s">
        <v>31</v>
      </c>
      <c r="I84" s="1" t="s">
        <v>31</v>
      </c>
      <c r="J84" s="1" t="s">
        <v>25</v>
      </c>
      <c r="K84" s="1" t="s">
        <v>31</v>
      </c>
      <c r="L84" s="1" t="s">
        <v>27</v>
      </c>
      <c r="M84" s="1" t="s">
        <v>31</v>
      </c>
      <c r="N84" s="1" t="s">
        <v>29</v>
      </c>
      <c r="O84" s="1" t="s">
        <v>30</v>
      </c>
      <c r="P84" s="1" t="s">
        <v>38</v>
      </c>
      <c r="Q84" s="1" t="str">
        <f ca="1">IFERROR(__xludf.DUMMYFUNCTION("GOOGLETRANSLATE(G84, ""auto"", ""en"")
"),"The spicy and sour pork and beef curry are both great, the beef is very tender👍
The black tea with milk cap is also great👍
The whole cup of black tea tastes neither astringent nor overly sweet☺️☺️…")</f>
        <v>The spicy and sour pork and beef curry are both great, the beef is very tender👍
The black tea with milk cap is also great👍
The whole cup of black tea tastes neither astringent nor overly sweet☺️☺️…</v>
      </c>
    </row>
    <row r="85" spans="1:17" ht="16.5" customHeight="1" x14ac:dyDescent="0.35">
      <c r="A85" s="1" t="s">
        <v>397</v>
      </c>
      <c r="B85" s="1" t="s">
        <v>398</v>
      </c>
      <c r="C85" s="1" t="s">
        <v>399</v>
      </c>
      <c r="D85" s="1" t="s">
        <v>19</v>
      </c>
      <c r="E85" s="1" t="s">
        <v>20</v>
      </c>
      <c r="F85" s="1" t="s">
        <v>137</v>
      </c>
      <c r="G85" s="1" t="s">
        <v>400</v>
      </c>
      <c r="H85" s="1" t="s">
        <v>31</v>
      </c>
      <c r="I85" s="1" t="s">
        <v>31</v>
      </c>
      <c r="J85" s="1" t="s">
        <v>25</v>
      </c>
      <c r="K85" s="1" t="s">
        <v>31</v>
      </c>
      <c r="L85" s="1" t="s">
        <v>27</v>
      </c>
      <c r="M85" s="1" t="s">
        <v>28</v>
      </c>
      <c r="N85" s="1" t="s">
        <v>29</v>
      </c>
      <c r="O85" s="1" t="s">
        <v>30</v>
      </c>
      <c r="P85" s="1" t="s">
        <v>38</v>
      </c>
      <c r="Q85" s="1" t="str">
        <f ca="1">IFERROR(__xludf.DUMMYFUNCTION("GOOGLETRANSLATE(G85, ""auto"", ""en"")
"),"Hot and sour curry is more exciting and spicy than expected🌶️🌶️🌶️
You can get 3 kinds of flavors at one time with Pangpang Plate, which is delicious and not boring.
Orange chicken without oranges is a flavor we all love…")</f>
        <v>Hot and sour curry is more exciting and spicy than expected🌶️🌶️🌶️
You can get 3 kinds of flavors at one time with Pangpang Plate, which is delicious and not boring.
Orange chicken without oranges is a flavor we all love…</v>
      </c>
    </row>
    <row r="86" spans="1:17" ht="16.5" customHeight="1" x14ac:dyDescent="0.35">
      <c r="A86" s="1" t="s">
        <v>401</v>
      </c>
      <c r="B86" s="1" t="s">
        <v>402</v>
      </c>
      <c r="C86" s="1" t="s">
        <v>403</v>
      </c>
      <c r="D86" s="1" t="s">
        <v>19</v>
      </c>
      <c r="E86" s="1" t="s">
        <v>20</v>
      </c>
      <c r="F86" s="1" t="s">
        <v>201</v>
      </c>
      <c r="G86" s="1" t="s">
        <v>404</v>
      </c>
      <c r="H86" s="1" t="s">
        <v>31</v>
      </c>
      <c r="I86" s="1" t="s">
        <v>31</v>
      </c>
      <c r="J86" s="1" t="s">
        <v>25</v>
      </c>
      <c r="K86" s="1" t="s">
        <v>31</v>
      </c>
      <c r="L86" s="1" t="s">
        <v>27</v>
      </c>
      <c r="M86" s="1" t="s">
        <v>28</v>
      </c>
      <c r="N86" s="1" t="s">
        <v>29</v>
      </c>
      <c r="O86" s="1" t="s">
        <v>30</v>
      </c>
      <c r="P86" s="1" t="s">
        <v>38</v>
      </c>
      <c r="Q86" s="1" t="str">
        <f ca="1">IFERROR(__xludf.DUMMYFUNCTION("GOOGLETRANSLATE(G86, ""auto"", ""en"")
"),"Extremely comfortable dining environment
Warm service attitude
Fast serving time…")</f>
        <v>Extremely comfortable dining environment
Warm service attitude
Fast serving time…</v>
      </c>
    </row>
    <row r="87" spans="1:17" ht="16.5" customHeight="1" x14ac:dyDescent="0.35">
      <c r="A87" s="1" t="s">
        <v>405</v>
      </c>
      <c r="B87" s="1" t="s">
        <v>406</v>
      </c>
      <c r="C87" s="1" t="s">
        <v>407</v>
      </c>
      <c r="D87" s="1" t="s">
        <v>19</v>
      </c>
      <c r="E87" s="1" t="s">
        <v>20</v>
      </c>
      <c r="F87" s="1" t="s">
        <v>171</v>
      </c>
      <c r="G87" s="1" t="s">
        <v>408</v>
      </c>
      <c r="H87" s="1" t="s">
        <v>23</v>
      </c>
      <c r="I87" s="1" t="s">
        <v>75</v>
      </c>
      <c r="J87" s="1" t="s">
        <v>25</v>
      </c>
      <c r="K87" s="1" t="s">
        <v>31</v>
      </c>
      <c r="L87" s="1" t="s">
        <v>27</v>
      </c>
      <c r="M87" s="1" t="s">
        <v>28</v>
      </c>
      <c r="N87" s="1" t="s">
        <v>29</v>
      </c>
      <c r="O87" s="1" t="s">
        <v>30</v>
      </c>
      <c r="P87" s="1" t="s">
        <v>38</v>
      </c>
      <c r="Q87" s="1" t="str">
        <f ca="1">IFERROR(__xludf.DUMMYFUNCTION("GOOGLETRANSLATE(G87, ""auto"", ""en"")
"),"The staff are very considerate and the service is very good. The atmosphere in the whole store is relaxing. The curry is delicious and I am very happy ❤️")</f>
        <v>The staff are very considerate and the service is very good. The atmosphere in the whole store is relaxing. The curry is delicious and I am very happy ❤️</v>
      </c>
    </row>
    <row r="88" spans="1:17" ht="16.5" customHeight="1" x14ac:dyDescent="0.35">
      <c r="A88" s="1" t="s">
        <v>409</v>
      </c>
      <c r="B88" s="1" t="s">
        <v>410</v>
      </c>
      <c r="C88" s="1" t="s">
        <v>411</v>
      </c>
      <c r="D88" s="1" t="s">
        <v>19</v>
      </c>
      <c r="E88" s="1" t="s">
        <v>20</v>
      </c>
      <c r="F88" s="1" t="s">
        <v>137</v>
      </c>
      <c r="G88" s="1" t="s">
        <v>412</v>
      </c>
      <c r="H88" s="1" t="s">
        <v>31</v>
      </c>
      <c r="I88" s="1" t="s">
        <v>31</v>
      </c>
      <c r="J88" s="1" t="s">
        <v>25</v>
      </c>
      <c r="K88" s="1" t="s">
        <v>58</v>
      </c>
      <c r="L88" s="1" t="s">
        <v>27</v>
      </c>
      <c r="M88" s="1" t="s">
        <v>31</v>
      </c>
      <c r="N88" s="1" t="s">
        <v>29</v>
      </c>
      <c r="O88" s="1" t="s">
        <v>30</v>
      </c>
      <c r="P88" s="1" t="s">
        <v>38</v>
      </c>
      <c r="Q88" s="1" t="str">
        <f ca="1">IFERROR(__xludf.DUMMYFUNCTION("GOOGLETRANSLATE(G88, ""auto"", ""en"")
"),"Because I went the wrong way
I accidentally discovered this spice curry shop hidden in an alley! 🍛
Fortunately there was a location. …")</f>
        <v>Because I went the wrong way
I accidentally discovered this spice curry shop hidden in an alley! 🍛
Fortunately there was a location. …</v>
      </c>
    </row>
    <row r="89" spans="1:17" ht="16.5" customHeight="1" x14ac:dyDescent="0.35">
      <c r="A89" s="1" t="s">
        <v>413</v>
      </c>
      <c r="B89" s="1" t="s">
        <v>414</v>
      </c>
      <c r="C89" s="1" t="s">
        <v>415</v>
      </c>
      <c r="D89" s="1" t="s">
        <v>19</v>
      </c>
      <c r="E89" s="1" t="s">
        <v>20</v>
      </c>
      <c r="F89" s="1" t="s">
        <v>201</v>
      </c>
      <c r="G89" s="1" t="s">
        <v>416</v>
      </c>
      <c r="H89" s="1" t="s">
        <v>31</v>
      </c>
      <c r="I89" s="1" t="s">
        <v>31</v>
      </c>
      <c r="J89" s="1" t="s">
        <v>25</v>
      </c>
      <c r="K89" s="1" t="s">
        <v>31</v>
      </c>
      <c r="L89" s="1" t="s">
        <v>27</v>
      </c>
      <c r="M89" s="1" t="s">
        <v>28</v>
      </c>
      <c r="N89" s="1" t="s">
        <v>29</v>
      </c>
      <c r="O89" s="1" t="s">
        <v>30</v>
      </c>
      <c r="P89" s="1" t="s">
        <v>31</v>
      </c>
      <c r="Q89" s="1" t="str">
        <f ca="1">IFERROR(__xludf.DUMMYFUNCTION("GOOGLETRANSLATE(G89, ""auto"", ""en"")
"),"The Indian-style curry is not much different from what I have eaten in other Indian cuisines. It is pretty good!
I like his naan very much. Indian naan is usually made flat, but they make it round and the texture is great! The disadvantage is that it cann"&amp;"ot cover as much curry as the flat one.
The overall attitude is very attentive, the attitude is friendly, the atmosphere is good, it's a very nice place!")</f>
        <v>The Indian-style curry is not much different from what I have eaten in other Indian cuisines. It is pretty good!
I like his naan very much. Indian naan is usually made flat, but they make it round and the texture is great! The disadvantage is that it cannot cover as much curry as the flat one.
The overall attitude is very attentive, the attitude is friendly, the atmosphere is good, it's a very nice place!</v>
      </c>
    </row>
    <row r="90" spans="1:17" ht="16.5" customHeight="1" x14ac:dyDescent="0.35">
      <c r="A90" s="1" t="s">
        <v>417</v>
      </c>
      <c r="B90" s="1" t="s">
        <v>418</v>
      </c>
      <c r="C90" s="1" t="s">
        <v>419</v>
      </c>
      <c r="D90" s="1" t="s">
        <v>19</v>
      </c>
      <c r="E90" s="1" t="s">
        <v>20</v>
      </c>
      <c r="F90" s="1" t="s">
        <v>201</v>
      </c>
      <c r="G90" s="1" t="s">
        <v>420</v>
      </c>
      <c r="H90" s="1" t="s">
        <v>31</v>
      </c>
      <c r="I90" s="1" t="s">
        <v>31</v>
      </c>
      <c r="J90" s="1" t="s">
        <v>25</v>
      </c>
      <c r="K90" s="1" t="s">
        <v>31</v>
      </c>
      <c r="L90" s="1" t="s">
        <v>27</v>
      </c>
      <c r="M90" s="1" t="s">
        <v>28</v>
      </c>
      <c r="N90" s="1" t="s">
        <v>29</v>
      </c>
      <c r="O90" s="1" t="s">
        <v>30</v>
      </c>
      <c r="P90" s="1" t="s">
        <v>38</v>
      </c>
      <c r="Q90" s="1" t="str">
        <f ca="1">IFERROR(__xludf.DUMMYFUNCTION("GOOGLETRANSLATE(G90, ""auto"", ""en"")
"),"I finally had decent exotic food in Tainan. The four girls are also very cute and enthusiastic. The store has a whole row of Lonely Planet and various travel books. It’s a very comfortable store. I recommend it to people who like to eat all kinds of food."&amp;" Different curries.
It is difficult to park in the alley. It is recommended to park outside and walk in. You can also visit Gojo Port which is not a port.")</f>
        <v>I finally had decent exotic food in Tainan. The four girls are also very cute and enthusiastic. The store has a whole row of Lonely Planet and various travel books. It’s a very comfortable store. I recommend it to people who like to eat all kinds of food. Different curries.
It is difficult to park in the alley. It is recommended to park outside and walk in. You can also visit Gojo Port which is not a port.</v>
      </c>
    </row>
    <row r="91" spans="1:17" ht="16.5" customHeight="1" x14ac:dyDescent="0.35">
      <c r="A91" s="1" t="s">
        <v>421</v>
      </c>
      <c r="B91" s="1" t="s">
        <v>422</v>
      </c>
      <c r="C91" s="1" t="s">
        <v>423</v>
      </c>
      <c r="D91" s="1" t="s">
        <v>19</v>
      </c>
      <c r="E91" s="1" t="s">
        <v>20</v>
      </c>
      <c r="F91" s="1" t="s">
        <v>137</v>
      </c>
      <c r="G91" s="1" t="s">
        <v>424</v>
      </c>
      <c r="H91" s="1" t="s">
        <v>31</v>
      </c>
      <c r="I91" s="1" t="s">
        <v>31</v>
      </c>
      <c r="J91" s="1" t="s">
        <v>25</v>
      </c>
      <c r="K91" s="1" t="s">
        <v>31</v>
      </c>
      <c r="L91" s="1" t="s">
        <v>27</v>
      </c>
      <c r="M91" s="1" t="s">
        <v>28</v>
      </c>
      <c r="N91" s="1" t="s">
        <v>29</v>
      </c>
      <c r="O91" s="1" t="s">
        <v>30</v>
      </c>
      <c r="P91" s="1" t="s">
        <v>38</v>
      </c>
      <c r="Q91" s="1" t="str">
        <f ca="1">IFERROR(__xludf.DUMMYFUNCTION("GOOGLETRANSLATE(G91, ""auto"", ""en"")
"),"Deluxe fat plate $320+50 turtle egg bun
Spicy and sour pork curry rice $170+50 turtle egg buns…")</f>
        <v>Deluxe fat plate $320+50 turtle egg bun
Spicy and sour pork curry rice $170+50 turtle egg buns…</v>
      </c>
    </row>
    <row r="92" spans="1:17" ht="16.5" customHeight="1" x14ac:dyDescent="0.35">
      <c r="A92" s="1" t="s">
        <v>425</v>
      </c>
      <c r="B92" s="1" t="s">
        <v>426</v>
      </c>
      <c r="C92" s="1" t="s">
        <v>427</v>
      </c>
      <c r="D92" s="1" t="s">
        <v>19</v>
      </c>
      <c r="E92" s="1" t="s">
        <v>20</v>
      </c>
      <c r="F92" s="1" t="s">
        <v>137</v>
      </c>
      <c r="G92" s="1" t="s">
        <v>428</v>
      </c>
      <c r="H92" s="1" t="s">
        <v>31</v>
      </c>
      <c r="I92" s="1" t="s">
        <v>31</v>
      </c>
      <c r="J92" s="1" t="s">
        <v>25</v>
      </c>
      <c r="K92" s="1" t="s">
        <v>31</v>
      </c>
      <c r="L92" s="1" t="s">
        <v>27</v>
      </c>
      <c r="M92" s="1" t="s">
        <v>28</v>
      </c>
      <c r="N92" s="1" t="s">
        <v>29</v>
      </c>
      <c r="O92" s="1" t="s">
        <v>30</v>
      </c>
      <c r="P92" s="1" t="s">
        <v>38</v>
      </c>
      <c r="Q92" s="1" t="str">
        <f ca="1">IFERROR(__xludf.DUMMYFUNCTION("GOOGLETRANSLATE(G92, ""auto"", ""en"")
"),"A nostalgic young shop in an alley
There are matching soap products in the store. You can buy them by yourself.
You can also try out products in the toilet first…")</f>
        <v>A nostalgic young shop in an alley
There are matching soap products in the store. You can buy them by yourself.
You can also try out products in the toilet first…</v>
      </c>
    </row>
    <row r="93" spans="1:17" ht="16.5" customHeight="1" x14ac:dyDescent="0.35">
      <c r="A93" s="1" t="s">
        <v>429</v>
      </c>
      <c r="B93" s="1" t="s">
        <v>430</v>
      </c>
      <c r="C93" s="1" t="s">
        <v>431</v>
      </c>
      <c r="D93" s="1" t="s">
        <v>19</v>
      </c>
      <c r="E93" s="1" t="s">
        <v>20</v>
      </c>
      <c r="F93" s="1" t="s">
        <v>137</v>
      </c>
      <c r="G93" s="1" t="s">
        <v>432</v>
      </c>
      <c r="H93" s="1" t="s">
        <v>433</v>
      </c>
      <c r="I93" s="1" t="s">
        <v>434</v>
      </c>
      <c r="J93" s="1" t="s">
        <v>25</v>
      </c>
      <c r="K93" s="1" t="s">
        <v>31</v>
      </c>
      <c r="L93" s="1" t="s">
        <v>27</v>
      </c>
      <c r="M93" s="1" t="s">
        <v>28</v>
      </c>
      <c r="N93" s="1" t="s">
        <v>29</v>
      </c>
      <c r="O93" s="1" t="s">
        <v>30</v>
      </c>
      <c r="P93" s="1" t="s">
        <v>38</v>
      </c>
      <c r="Q93" s="1" t="str">
        <f ca="1">IFERROR(__xludf.DUMMYFUNCTION("GOOGLETRANSLATE(G93, ""auto"", ""en"")
"),"Spicy curry🍛
The naan dipped in curry is awesome💯
The taste of chickpea curry is quite special. I recommend that friends who like chickpeas order it😋…")</f>
        <v>Spicy curry🍛
The naan dipped in curry is awesome💯
The taste of chickpea curry is quite special. I recommend that friends who like chickpeas order it😋…</v>
      </c>
    </row>
    <row r="94" spans="1:17" ht="16.5" customHeight="1" x14ac:dyDescent="0.35">
      <c r="A94" s="1" t="s">
        <v>435</v>
      </c>
      <c r="B94" s="1" t="s">
        <v>436</v>
      </c>
      <c r="C94" s="1" t="s">
        <v>437</v>
      </c>
      <c r="D94" s="1" t="s">
        <v>19</v>
      </c>
      <c r="E94" s="1" t="s">
        <v>20</v>
      </c>
      <c r="F94" s="1" t="s">
        <v>73</v>
      </c>
      <c r="G94" s="1" t="s">
        <v>438</v>
      </c>
      <c r="H94" s="1" t="s">
        <v>23</v>
      </c>
      <c r="I94" s="1" t="s">
        <v>75</v>
      </c>
      <c r="J94" s="1" t="s">
        <v>25</v>
      </c>
      <c r="K94" s="1" t="s">
        <v>139</v>
      </c>
      <c r="L94" s="1" t="s">
        <v>27</v>
      </c>
      <c r="M94" s="1" t="s">
        <v>28</v>
      </c>
      <c r="N94" s="1" t="s">
        <v>29</v>
      </c>
      <c r="O94" s="1" t="s">
        <v>30</v>
      </c>
      <c r="P94" s="1" t="s">
        <v>38</v>
      </c>
      <c r="Q94" s="1" t="str">
        <f ca="1">IFERROR(__xludf.DUMMYFUNCTION("GOOGLETRANSLATE(G94, ""auto"", ""en"")
"),"Delicious Indian curry, a store that you will want to visit again when you want to eat curry")</f>
        <v>Delicious Indian curry, a store that you will want to visit again when you want to eat curry</v>
      </c>
    </row>
    <row r="95" spans="1:17" ht="16.5" customHeight="1" x14ac:dyDescent="0.35">
      <c r="A95" s="1" t="s">
        <v>439</v>
      </c>
      <c r="B95" s="1" t="s">
        <v>440</v>
      </c>
      <c r="C95" s="1" t="s">
        <v>441</v>
      </c>
      <c r="D95" s="1" t="s">
        <v>19</v>
      </c>
      <c r="E95" s="1" t="s">
        <v>20</v>
      </c>
      <c r="F95" s="1" t="s">
        <v>171</v>
      </c>
      <c r="G95" s="1" t="s">
        <v>442</v>
      </c>
      <c r="H95" s="1" t="s">
        <v>23</v>
      </c>
      <c r="I95" s="1" t="s">
        <v>75</v>
      </c>
      <c r="J95" s="1" t="s">
        <v>25</v>
      </c>
      <c r="K95" s="1" t="s">
        <v>31</v>
      </c>
      <c r="L95" s="1" t="s">
        <v>27</v>
      </c>
      <c r="M95" s="1" t="s">
        <v>28</v>
      </c>
      <c r="N95" s="1" t="s">
        <v>29</v>
      </c>
      <c r="O95" s="1" t="s">
        <v>30</v>
      </c>
      <c r="P95" s="1" t="s">
        <v>38</v>
      </c>
      <c r="Q95" s="1" t="str">
        <f ca="1">IFERROR(__xludf.DUMMYFUNCTION("GOOGLETRANSLATE(G95, ""auto"", ""en"")
"),"There are many styles of curry
I am definitely from the Curry Dou Zhen faction! !
Like it very much🫶🏻…")</f>
        <v>There are many styles of curry
I am definitely from the Curry Dou Zhen faction! !
Like it very much🫶🏻…</v>
      </c>
    </row>
    <row r="96" spans="1:17" ht="16.5" customHeight="1" x14ac:dyDescent="0.35">
      <c r="A96" s="1" t="s">
        <v>443</v>
      </c>
      <c r="B96" s="1" t="s">
        <v>444</v>
      </c>
      <c r="C96" s="1" t="s">
        <v>445</v>
      </c>
      <c r="D96" s="1" t="s">
        <v>19</v>
      </c>
      <c r="E96" s="1" t="s">
        <v>20</v>
      </c>
      <c r="F96" s="1" t="s">
        <v>132</v>
      </c>
      <c r="G96" s="1" t="s">
        <v>446</v>
      </c>
      <c r="H96" s="1" t="s">
        <v>23</v>
      </c>
      <c r="I96" s="1" t="s">
        <v>75</v>
      </c>
      <c r="J96" s="1" t="s">
        <v>25</v>
      </c>
      <c r="K96" s="1" t="s">
        <v>31</v>
      </c>
      <c r="L96" s="1" t="s">
        <v>27</v>
      </c>
      <c r="M96" s="1" t="s">
        <v>28</v>
      </c>
      <c r="N96" s="1" t="s">
        <v>29</v>
      </c>
      <c r="O96" s="1" t="s">
        <v>30</v>
      </c>
      <c r="P96" s="1" t="s">
        <v>38</v>
      </c>
      <c r="Q96" s="1" t="str">
        <f ca="1">IFERROR(__xludf.DUMMYFUNCTION("GOOGLETRANSLATE(G96, ""auto"", ""en"")
"),"The price is a little expensive for Tainan, and the taste is considered popular. The dessert tiramisu is rich in wine and is very suitable to my taste.")</f>
        <v>The price is a little expensive for Tainan, and the taste is considered popular. The dessert tiramisu is rich in wine and is very suitable to my taste.</v>
      </c>
    </row>
    <row r="97" spans="1:17" ht="16.5" customHeight="1" x14ac:dyDescent="0.35">
      <c r="A97" s="1" t="s">
        <v>447</v>
      </c>
      <c r="B97" s="1" t="s">
        <v>448</v>
      </c>
      <c r="C97" s="1" t="s">
        <v>449</v>
      </c>
      <c r="D97" s="1" t="s">
        <v>19</v>
      </c>
      <c r="E97" s="1" t="s">
        <v>20</v>
      </c>
      <c r="F97" s="1" t="s">
        <v>201</v>
      </c>
      <c r="G97" s="1" t="s">
        <v>450</v>
      </c>
      <c r="H97" s="1" t="s">
        <v>31</v>
      </c>
      <c r="I97" s="1" t="s">
        <v>31</v>
      </c>
      <c r="J97" s="1" t="s">
        <v>25</v>
      </c>
      <c r="K97" s="1" t="s">
        <v>31</v>
      </c>
      <c r="L97" s="1" t="s">
        <v>27</v>
      </c>
      <c r="M97" s="1" t="s">
        <v>28</v>
      </c>
      <c r="N97" s="1" t="s">
        <v>29</v>
      </c>
      <c r="O97" s="1" t="s">
        <v>30</v>
      </c>
      <c r="P97" s="1" t="s">
        <v>38</v>
      </c>
      <c r="Q97" s="1" t="str">
        <f ca="1">IFERROR(__xludf.DUMMYFUNCTION("GOOGLETRANSLATE(G97, ""auto"", ""en"")
"),"Real delicious food
It tastes different from regular curry
Natural and pure fragrance…")</f>
        <v>Real delicious food
It tastes different from regular curry
Natural and pure fragrance…</v>
      </c>
    </row>
    <row r="98" spans="1:17" ht="16.5" customHeight="1" x14ac:dyDescent="0.35">
      <c r="A98" s="1" t="s">
        <v>451</v>
      </c>
      <c r="B98" s="1" t="s">
        <v>452</v>
      </c>
      <c r="C98" s="1" t="s">
        <v>453</v>
      </c>
      <c r="D98" s="1" t="s">
        <v>19</v>
      </c>
      <c r="E98" s="1" t="s">
        <v>20</v>
      </c>
      <c r="F98" s="1" t="s">
        <v>137</v>
      </c>
      <c r="G98" s="1" t="s">
        <v>454</v>
      </c>
      <c r="H98" s="1" t="s">
        <v>64</v>
      </c>
      <c r="I98" s="1" t="s">
        <v>31</v>
      </c>
      <c r="J98" s="1" t="s">
        <v>25</v>
      </c>
      <c r="K98" s="1" t="s">
        <v>65</v>
      </c>
      <c r="L98" s="1" t="s">
        <v>27</v>
      </c>
      <c r="M98" s="1" t="s">
        <v>28</v>
      </c>
      <c r="N98" s="1" t="s">
        <v>29</v>
      </c>
      <c r="O98" s="1" t="s">
        <v>30</v>
      </c>
      <c r="P98" s="1" t="s">
        <v>38</v>
      </c>
      <c r="Q98" s="1" t="str">
        <f ca="1">IFERROR(__xludf.DUMMYFUNCTION("GOOGLETRANSLATE(G98, ""auto"", ""en"")
"),"I ordered the Pang Pang Pan. This curry is really delicious. You can get the best taste of the food by following the method recommended by the waiter. I especially recommend the chickpea curry, it’s really delicious. I like this dish the most.")</f>
        <v>I ordered the Pang Pang Pan. This curry is really delicious. You can get the best taste of the food by following the method recommended by the waiter. I especially recommend the chickpea curry, it’s really delicious. I like this dish the most.</v>
      </c>
    </row>
    <row r="99" spans="1:17" ht="16.5" customHeight="1" x14ac:dyDescent="0.35">
      <c r="A99" s="1" t="s">
        <v>455</v>
      </c>
      <c r="B99" s="1" t="s">
        <v>456</v>
      </c>
      <c r="C99" s="1" t="s">
        <v>457</v>
      </c>
      <c r="D99" s="1" t="s">
        <v>19</v>
      </c>
      <c r="E99" s="1" t="s">
        <v>20</v>
      </c>
      <c r="F99" s="1" t="s">
        <v>132</v>
      </c>
      <c r="G99" s="1" t="s">
        <v>458</v>
      </c>
      <c r="H99" s="1" t="s">
        <v>23</v>
      </c>
      <c r="I99" s="1" t="s">
        <v>75</v>
      </c>
      <c r="J99" s="1" t="s">
        <v>25</v>
      </c>
      <c r="K99" s="1" t="s">
        <v>31</v>
      </c>
      <c r="L99" s="1" t="s">
        <v>27</v>
      </c>
      <c r="M99" s="1" t="s">
        <v>28</v>
      </c>
      <c r="N99" s="1" t="s">
        <v>29</v>
      </c>
      <c r="O99" s="1" t="s">
        <v>30</v>
      </c>
      <c r="P99" s="1" t="s">
        <v>38</v>
      </c>
      <c r="Q99" s="1" t="str">
        <f ca="1">IFERROR(__xludf.DUMMYFUNCTION("GOOGLETRANSLATE(G99, ""auto"", ""en"")
"),"Specialty rice pudding, exotic curry naan and turmeric rice. Cassia seed black tea is delicious.")</f>
        <v>Specialty rice pudding, exotic curry naan and turmeric rice. Cassia seed black tea is delicious.</v>
      </c>
    </row>
    <row r="100" spans="1:17" ht="16.5" customHeight="1" x14ac:dyDescent="0.35">
      <c r="A100" s="1" t="s">
        <v>459</v>
      </c>
      <c r="B100" s="1" t="s">
        <v>460</v>
      </c>
      <c r="C100" s="1" t="s">
        <v>461</v>
      </c>
      <c r="D100" s="1" t="s">
        <v>19</v>
      </c>
      <c r="E100" s="1" t="s">
        <v>20</v>
      </c>
      <c r="F100" s="1" t="s">
        <v>201</v>
      </c>
      <c r="G100" s="1" t="s">
        <v>462</v>
      </c>
      <c r="H100" s="1" t="s">
        <v>31</v>
      </c>
      <c r="I100" s="1" t="s">
        <v>31</v>
      </c>
      <c r="J100" s="1" t="s">
        <v>25</v>
      </c>
      <c r="K100" s="1" t="s">
        <v>26</v>
      </c>
      <c r="L100" s="1" t="s">
        <v>27</v>
      </c>
      <c r="M100" s="1" t="s">
        <v>28</v>
      </c>
      <c r="N100" s="1" t="s">
        <v>29</v>
      </c>
      <c r="O100" s="1" t="s">
        <v>30</v>
      </c>
      <c r="P100" s="1" t="s">
        <v>38</v>
      </c>
      <c r="Q100" s="1" t="str">
        <f ca="1">IFERROR(__xludf.DUMMYFUNCTION("GOOGLETRANSLATE(G100, ""auto"", ""en"")
"),"Curry shop hidden in the alleys of Hai'an Road
The space inside the store is warm and the lighting is soft…")</f>
        <v>Curry shop hidden in the alleys of Hai'an Road
The space inside the store is warm and the lighting is soft…</v>
      </c>
    </row>
    <row r="101" spans="1:17" ht="16.5" customHeight="1" x14ac:dyDescent="0.35">
      <c r="A101" s="1" t="s">
        <v>463</v>
      </c>
      <c r="B101" s="1" t="s">
        <v>464</v>
      </c>
      <c r="C101" s="1" t="s">
        <v>465</v>
      </c>
      <c r="D101" s="1" t="s">
        <v>19</v>
      </c>
      <c r="E101" s="1" t="s">
        <v>20</v>
      </c>
      <c r="F101" s="1" t="s">
        <v>201</v>
      </c>
      <c r="G101" s="1" t="s">
        <v>466</v>
      </c>
      <c r="H101" s="1" t="s">
        <v>31</v>
      </c>
      <c r="I101" s="1" t="s">
        <v>31</v>
      </c>
      <c r="J101" s="1" t="s">
        <v>25</v>
      </c>
      <c r="K101" s="1" t="s">
        <v>31</v>
      </c>
      <c r="L101" s="1" t="s">
        <v>27</v>
      </c>
      <c r="M101" s="1" t="s">
        <v>28</v>
      </c>
      <c r="N101" s="1" t="s">
        <v>29</v>
      </c>
      <c r="O101" s="1" t="s">
        <v>30</v>
      </c>
      <c r="P101" s="1" t="s">
        <v>31</v>
      </c>
      <c r="Q101" s="1" t="str">
        <f ca="1">IFERROR(__xludf.DUMMYFUNCTION("GOOGLETRANSLATE(G101, ""auto"", ""en"")
"),"Super delicious spice curry, each taste is very unique, it is a store that makes people want to return. The atmosphere in the store and the store staff are great. This is my first visit. Thank you to the store staff for the detailed introduction, as well "&amp;"as the flavors being developed by the boss. It’s also great, you can taste the original flavor of the meat! The scones are also delicious, recommended!")</f>
        <v>Super delicious spice curry, each taste is very unique, it is a store that makes people want to return. The atmosphere in the store and the store staff are great. This is my first visit. Thank you to the store staff for the detailed introduction, as well as the flavors being developed by the boss. It’s also great, you can taste the original flavor of the meat! The scones are also delicious, recommended!</v>
      </c>
    </row>
    <row r="102" spans="1:17" ht="16.5" customHeight="1" x14ac:dyDescent="0.35">
      <c r="A102" s="1" t="s">
        <v>467</v>
      </c>
      <c r="B102" s="1" t="s">
        <v>468</v>
      </c>
      <c r="C102" s="1" t="s">
        <v>469</v>
      </c>
      <c r="D102" s="1" t="s">
        <v>19</v>
      </c>
      <c r="E102" s="1" t="s">
        <v>20</v>
      </c>
      <c r="F102" s="1" t="s">
        <v>137</v>
      </c>
      <c r="G102" s="1" t="s">
        <v>470</v>
      </c>
      <c r="H102" s="1" t="s">
        <v>23</v>
      </c>
      <c r="I102" s="1" t="s">
        <v>75</v>
      </c>
      <c r="J102" s="1" t="s">
        <v>25</v>
      </c>
      <c r="K102" s="1" t="s">
        <v>31</v>
      </c>
      <c r="L102" s="1" t="s">
        <v>27</v>
      </c>
      <c r="M102" s="1" t="s">
        <v>31</v>
      </c>
      <c r="N102" s="1" t="s">
        <v>29</v>
      </c>
      <c r="O102" s="1" t="s">
        <v>30</v>
      </c>
      <c r="P102" s="1" t="s">
        <v>38</v>
      </c>
      <c r="Q102" s="1" t="str">
        <f ca="1">IFERROR(__xludf.DUMMYFUNCTION("GOOGLETRANSLATE(G102, ""auto"", ""en"")
"),"Delicious, not Taiwanese or Japanese curry🍛
But it should cater to the taste of Taiwanese people, so the curry is not very spicy🌶️…")</f>
        <v>Delicious, not Taiwanese or Japanese curry🍛
But it should cater to the taste of Taiwanese people, so the curry is not very spicy🌶️…</v>
      </c>
    </row>
    <row r="103" spans="1:17" ht="16.5" customHeight="1" x14ac:dyDescent="0.35">
      <c r="A103" s="1" t="s">
        <v>471</v>
      </c>
      <c r="B103" s="1" t="s">
        <v>472</v>
      </c>
      <c r="C103" s="1" t="s">
        <v>473</v>
      </c>
      <c r="D103" s="1" t="s">
        <v>19</v>
      </c>
      <c r="E103" s="1" t="s">
        <v>20</v>
      </c>
      <c r="F103" s="1" t="s">
        <v>56</v>
      </c>
      <c r="G103" s="1" t="s">
        <v>474</v>
      </c>
      <c r="H103" s="1" t="s">
        <v>31</v>
      </c>
      <c r="I103" s="1" t="s">
        <v>31</v>
      </c>
      <c r="J103" s="1" t="s">
        <v>25</v>
      </c>
      <c r="K103" s="1" t="s">
        <v>31</v>
      </c>
      <c r="L103" s="1" t="s">
        <v>27</v>
      </c>
      <c r="M103" s="1" t="s">
        <v>28</v>
      </c>
      <c r="N103" s="1" t="s">
        <v>29</v>
      </c>
      <c r="O103" s="1" t="s">
        <v>30</v>
      </c>
      <c r="P103" s="1" t="s">
        <v>38</v>
      </c>
      <c r="Q103" s="1" t="str">
        <f ca="1">IFERROR(__xludf.DUMMYFUNCTION("GOOGLETRANSLATE(G103, ""auto"", ""en"")
"),"Friends who love curry
Must try
The deluxe chubby plate can be tasted in one go…")</f>
        <v>Friends who love curry
Must try
The deluxe chubby plate can be tasted in one go…</v>
      </c>
    </row>
    <row r="104" spans="1:17" ht="16.5" customHeight="1" x14ac:dyDescent="0.35">
      <c r="A104" s="1" t="s">
        <v>475</v>
      </c>
      <c r="B104" s="1" t="s">
        <v>476</v>
      </c>
      <c r="C104" s="1" t="s">
        <v>477</v>
      </c>
      <c r="D104" s="1" t="s">
        <v>19</v>
      </c>
      <c r="E104" s="1" t="s">
        <v>20</v>
      </c>
      <c r="F104" s="1" t="s">
        <v>201</v>
      </c>
      <c r="G104" s="1" t="s">
        <v>478</v>
      </c>
      <c r="H104" s="1" t="s">
        <v>31</v>
      </c>
      <c r="I104" s="1" t="s">
        <v>31</v>
      </c>
      <c r="J104" s="1" t="s">
        <v>25</v>
      </c>
      <c r="K104" s="1" t="s">
        <v>203</v>
      </c>
      <c r="L104" s="1" t="s">
        <v>27</v>
      </c>
      <c r="M104" s="1" t="s">
        <v>31</v>
      </c>
      <c r="N104" s="1" t="s">
        <v>29</v>
      </c>
      <c r="O104" s="1" t="s">
        <v>30</v>
      </c>
      <c r="P104" s="1" t="s">
        <v>38</v>
      </c>
      <c r="Q104" s="1" t="str">
        <f ca="1">IFERROR(__xludf.DUMMYFUNCTION("GOOGLETRANSLATE(G104, ""auto"", ""en"")
"),"Second visit
For dessert, I ordered Momo Chicha, which was served with ice cubes instead of crushed ice.
The spicy and sour pork has a strong taste. If you have a fat meal at the same time, it is recommended to eat the fat meal first and then eat the spic"&amp;"y and sour pork~…")</f>
        <v>Second visit
For dessert, I ordered Momo Chicha, which was served with ice cubes instead of crushed ice.
The spicy and sour pork has a strong taste. If you have a fat meal at the same time, it is recommended to eat the fat meal first and then eat the spicy and sour pork~…</v>
      </c>
    </row>
    <row r="105" spans="1:17" ht="16.5" customHeight="1" x14ac:dyDescent="0.35">
      <c r="A105" s="1" t="s">
        <v>479</v>
      </c>
      <c r="B105" s="1" t="s">
        <v>480</v>
      </c>
      <c r="C105" s="1" t="s">
        <v>481</v>
      </c>
      <c r="D105" s="1" t="s">
        <v>19</v>
      </c>
      <c r="E105" s="1" t="s">
        <v>20</v>
      </c>
      <c r="F105" s="1" t="s">
        <v>137</v>
      </c>
      <c r="G105" s="1" t="s">
        <v>482</v>
      </c>
      <c r="H105" s="1" t="s">
        <v>64</v>
      </c>
      <c r="I105" s="1" t="s">
        <v>31</v>
      </c>
      <c r="J105" s="1" t="s">
        <v>25</v>
      </c>
      <c r="K105" s="1" t="s">
        <v>31</v>
      </c>
      <c r="L105" s="1" t="s">
        <v>27</v>
      </c>
      <c r="M105" s="1" t="s">
        <v>28</v>
      </c>
      <c r="N105" s="1" t="s">
        <v>29</v>
      </c>
      <c r="O105" s="1" t="s">
        <v>30</v>
      </c>
      <c r="P105" s="1" t="s">
        <v>38</v>
      </c>
      <c r="Q105" s="1" t="str">
        <f ca="1">IFERROR(__xludf.DUMMYFUNCTION("GOOGLETRANSLATE(G105, ""auto"", ""en"")
"),"I really like the spicy and sour pork curry👍👍I am a person of heavy taste. The spicy and sour pork curry is very delicious. Every time I come to Tainan, I must go to the curry battle to taste it. I finished it before I could take a photo, so I borrowed "&amp;"a friend's shredded coconut chicken curry. 😂…")</f>
        <v>I really like the spicy and sour pork curry👍👍I am a person of heavy taste. The spicy and sour pork curry is very delicious. Every time I come to Tainan, I must go to the curry battle to taste it. I finished it before I could take a photo, so I borrowed a friend's shredded coconut chicken curry. 😂…</v>
      </c>
    </row>
    <row r="106" spans="1:17" ht="16.5" customHeight="1" x14ac:dyDescent="0.35">
      <c r="A106" s="1" t="s">
        <v>483</v>
      </c>
      <c r="B106" s="1" t="s">
        <v>484</v>
      </c>
      <c r="C106" s="1" t="s">
        <v>485</v>
      </c>
      <c r="D106" s="1" t="s">
        <v>19</v>
      </c>
      <c r="E106" s="1" t="s">
        <v>20</v>
      </c>
      <c r="F106" s="1" t="s">
        <v>102</v>
      </c>
      <c r="G106" s="1" t="s">
        <v>486</v>
      </c>
      <c r="H106" s="1" t="s">
        <v>173</v>
      </c>
      <c r="I106" s="1" t="s">
        <v>31</v>
      </c>
      <c r="J106" s="1" t="s">
        <v>25</v>
      </c>
      <c r="K106" s="1" t="s">
        <v>31</v>
      </c>
      <c r="L106" s="1" t="s">
        <v>27</v>
      </c>
      <c r="M106" s="1" t="s">
        <v>28</v>
      </c>
      <c r="N106" s="1" t="s">
        <v>29</v>
      </c>
      <c r="O106" s="1" t="s">
        <v>30</v>
      </c>
      <c r="P106" s="1" t="s">
        <v>38</v>
      </c>
      <c r="Q106" s="1" t="str">
        <f ca="1">IFERROR(__xludf.DUMMYFUNCTION("GOOGLETRANSLATE(G106, ""auto"", ""en"")
"),"Indian curry that makes you want to eat it again❤️
In addition, there are irregular cooperation desserts every month")</f>
        <v>Indian curry that makes you want to eat it again❤️
In addition, there are irregular cooperation desserts every month</v>
      </c>
    </row>
    <row r="107" spans="1:17" ht="16.5" customHeight="1" x14ac:dyDescent="0.35">
      <c r="A107" s="1" t="s">
        <v>487</v>
      </c>
      <c r="B107" s="1" t="s">
        <v>488</v>
      </c>
      <c r="C107" s="1" t="s">
        <v>489</v>
      </c>
      <c r="D107" s="1" t="s">
        <v>19</v>
      </c>
      <c r="E107" s="1" t="s">
        <v>20</v>
      </c>
      <c r="F107" s="1" t="s">
        <v>201</v>
      </c>
      <c r="G107" s="1" t="s">
        <v>490</v>
      </c>
      <c r="H107" s="1" t="s">
        <v>31</v>
      </c>
      <c r="I107" s="1" t="s">
        <v>31</v>
      </c>
      <c r="J107" s="1" t="s">
        <v>25</v>
      </c>
      <c r="K107" s="1" t="s">
        <v>31</v>
      </c>
      <c r="L107" s="1" t="s">
        <v>27</v>
      </c>
      <c r="M107" s="1" t="s">
        <v>31</v>
      </c>
      <c r="N107" s="1" t="s">
        <v>29</v>
      </c>
      <c r="O107" s="1" t="s">
        <v>30</v>
      </c>
      <c r="P107" s="1" t="s">
        <v>38</v>
      </c>
      <c r="Q107" s="1" t="str">
        <f ca="1">IFERROR(__xludf.DUMMYFUNCTION("GOOGLETRANSLATE(G107, ""auto"", ""en"")
"),"I had already prepared curry rice for home use, but when I received a call, I learned that the high-speed train schedule for the return trip was very tight, so I asked the store to help me prepare it for takeout.
It was the first time I saw a store with s"&amp;"uch great service. From making a reservation to walking in and introducing the meals, as well as taking the prepared meals from the kitchen to the waiting area and handing them over to me in person, I was very impressed. of admiration.
Let a group of us a"&amp;"rrive at the high-speed rail station at 9:00 and take the 9:05 high-speed train. Even if it is cold, it is still very delicious and full of warmth, just like what you wrote in the toilet ""Just go to the store you like""
I will definitely use it in-house "&amp;"if I have the chance👍…")</f>
        <v>I had already prepared curry rice for home use, but when I received a call, I learned that the high-speed train schedule for the return trip was very tight, so I asked the store to help me prepare it for takeout.
It was the first time I saw a store with such great service. From making a reservation to walking in and introducing the meals, as well as taking the prepared meals from the kitchen to the waiting area and handing them over to me in person, I was very impressed. of admiration.
Let a group of us arrive at the high-speed rail station at 9:00 and take the 9:05 high-speed train. Even if it is cold, it is still very delicious and full of warmth, just like what you wrote in the toilet "Just go to the store you like"
I will definitely use it in-house if I have the chance👍…</v>
      </c>
    </row>
    <row r="108" spans="1:17" ht="16.5" customHeight="1" x14ac:dyDescent="0.35">
      <c r="A108" s="1" t="s">
        <v>491</v>
      </c>
      <c r="B108" s="1" t="s">
        <v>492</v>
      </c>
      <c r="C108" s="1" t="s">
        <v>493</v>
      </c>
      <c r="D108" s="1" t="s">
        <v>19</v>
      </c>
      <c r="E108" s="1" t="s">
        <v>20</v>
      </c>
      <c r="F108" s="1" t="s">
        <v>132</v>
      </c>
      <c r="G108" s="1" t="s">
        <v>494</v>
      </c>
      <c r="H108" s="1" t="s">
        <v>23</v>
      </c>
      <c r="I108" s="1" t="s">
        <v>75</v>
      </c>
      <c r="J108" s="1" t="s">
        <v>25</v>
      </c>
      <c r="K108" s="1" t="s">
        <v>31</v>
      </c>
      <c r="L108" s="1" t="s">
        <v>27</v>
      </c>
      <c r="M108" s="1" t="s">
        <v>28</v>
      </c>
      <c r="N108" s="1" t="s">
        <v>29</v>
      </c>
      <c r="O108" s="1" t="s">
        <v>30</v>
      </c>
      <c r="P108" s="1" t="s">
        <v>38</v>
      </c>
      <c r="Q108" s="1" t="str">
        <f ca="1">IFERROR(__xludf.DUMMYFUNCTION("GOOGLETRANSLATE(G108, ""auto"", ""en"")
"),"Sure enough, wonderful things will happen when you wear a Shunze Palace hat. It turns out that the boss was also a triathlon enthusiast~ The dining environment in the restaurant is relaxed and comfortable, and it is a pleasant dining time.")</f>
        <v>Sure enough, wonderful things will happen when you wear a Shunze Palace hat. It turns out that the boss was also a triathlon enthusiast~ The dining environment in the restaurant is relaxed and comfortable, and it is a pleasant dining time.</v>
      </c>
    </row>
    <row r="109" spans="1:17" ht="16.5" customHeight="1" x14ac:dyDescent="0.35">
      <c r="A109" s="1" t="s">
        <v>495</v>
      </c>
      <c r="B109" s="1" t="s">
        <v>496</v>
      </c>
      <c r="C109" s="1" t="s">
        <v>497</v>
      </c>
      <c r="D109" s="1" t="s">
        <v>19</v>
      </c>
      <c r="E109" s="1" t="s">
        <v>20</v>
      </c>
      <c r="F109" s="1" t="s">
        <v>35</v>
      </c>
      <c r="G109" s="1" t="s">
        <v>498</v>
      </c>
      <c r="H109" s="1" t="s">
        <v>23</v>
      </c>
      <c r="I109" s="1" t="s">
        <v>75</v>
      </c>
      <c r="J109" s="1" t="s">
        <v>25</v>
      </c>
      <c r="K109" s="1" t="s">
        <v>31</v>
      </c>
      <c r="L109" s="1" t="s">
        <v>27</v>
      </c>
      <c r="M109" s="1" t="s">
        <v>28</v>
      </c>
      <c r="N109" s="1" t="s">
        <v>29</v>
      </c>
      <c r="O109" s="1" t="s">
        <v>30</v>
      </c>
      <c r="P109" s="1" t="s">
        <v>38</v>
      </c>
      <c r="Q109" s="1" t="str">
        <f ca="1">IFERROR(__xludf.DUMMYFUNCTION("GOOGLETRANSLATE(G109, ""auto"", ""en"")
"),"The best curry rice in Tainan")</f>
        <v>The best curry rice in Tainan</v>
      </c>
    </row>
    <row r="110" spans="1:17" ht="16.5" customHeight="1" x14ac:dyDescent="0.35">
      <c r="A110" s="1" t="s">
        <v>499</v>
      </c>
      <c r="B110" s="1" t="s">
        <v>500</v>
      </c>
      <c r="C110" s="1" t="s">
        <v>501</v>
      </c>
      <c r="D110" s="1" t="s">
        <v>19</v>
      </c>
      <c r="E110" s="1" t="s">
        <v>20</v>
      </c>
      <c r="F110" s="1" t="s">
        <v>201</v>
      </c>
      <c r="G110" s="1" t="s">
        <v>502</v>
      </c>
      <c r="H110" s="1" t="s">
        <v>31</v>
      </c>
      <c r="I110" s="1" t="s">
        <v>31</v>
      </c>
      <c r="J110" s="1" t="s">
        <v>25</v>
      </c>
      <c r="K110" s="1" t="s">
        <v>31</v>
      </c>
      <c r="L110" s="1" t="s">
        <v>27</v>
      </c>
      <c r="M110" s="1" t="s">
        <v>28</v>
      </c>
      <c r="N110" s="1" t="s">
        <v>29</v>
      </c>
      <c r="O110" s="1" t="s">
        <v>30</v>
      </c>
      <c r="P110" s="1" t="s">
        <v>38</v>
      </c>
      <c r="Q110" s="1" t="str">
        <f ca="1">IFERROR(__xludf.DUMMYFUNCTION("GOOGLETRANSLATE(G110, ""auto"", ""en"")
"),"Deluxe fat plate 370$
Tiramisu 80$…")</f>
        <v>Deluxe fat plate 370$
Tiramisu 80$…</v>
      </c>
    </row>
    <row r="111" spans="1:17" ht="16.5" customHeight="1" x14ac:dyDescent="0.35">
      <c r="A111" s="1" t="s">
        <v>503</v>
      </c>
      <c r="B111" s="1" t="s">
        <v>504</v>
      </c>
      <c r="C111" s="1" t="s">
        <v>505</v>
      </c>
      <c r="D111" s="1" t="s">
        <v>19</v>
      </c>
      <c r="E111" s="1" t="s">
        <v>20</v>
      </c>
      <c r="F111" s="1" t="s">
        <v>201</v>
      </c>
      <c r="G111" s="1" t="s">
        <v>506</v>
      </c>
      <c r="H111" s="1" t="s">
        <v>31</v>
      </c>
      <c r="I111" s="1" t="s">
        <v>31</v>
      </c>
      <c r="J111" s="1" t="s">
        <v>25</v>
      </c>
      <c r="K111" s="1" t="s">
        <v>31</v>
      </c>
      <c r="L111" s="1" t="s">
        <v>27</v>
      </c>
      <c r="M111" s="1" t="s">
        <v>31</v>
      </c>
      <c r="N111" s="1" t="s">
        <v>29</v>
      </c>
      <c r="O111" s="1" t="s">
        <v>30</v>
      </c>
      <c r="P111" s="1" t="s">
        <v>38</v>
      </c>
      <c r="Q111" s="1" t="str">
        <f ca="1">IFERROR(__xludf.DUMMYFUNCTION("GOOGLETRANSLATE(G111, ""auto"", ""en"")
"),"🔍To see more food notes, please search IG: @ten_celsius🔍
🔸Spicy and sour pork curry rice + turtle egg bun-220…")</f>
        <v>🔍To see more food notes, please search IG: @ten_celsius🔍
🔸Spicy and sour pork curry rice + turtle egg bun-220…</v>
      </c>
    </row>
    <row r="112" spans="1:17" ht="16.5" customHeight="1" x14ac:dyDescent="0.35">
      <c r="A112" s="1" t="s">
        <v>507</v>
      </c>
      <c r="B112" s="1" t="s">
        <v>508</v>
      </c>
      <c r="C112" s="1" t="s">
        <v>509</v>
      </c>
      <c r="D112" s="1" t="s">
        <v>19</v>
      </c>
      <c r="E112" s="1" t="s">
        <v>20</v>
      </c>
      <c r="F112" s="1" t="s">
        <v>137</v>
      </c>
      <c r="G112" s="1" t="s">
        <v>510</v>
      </c>
      <c r="H112" s="1" t="s">
        <v>511</v>
      </c>
      <c r="I112" s="1" t="s">
        <v>31</v>
      </c>
      <c r="J112" s="1" t="s">
        <v>25</v>
      </c>
      <c r="K112" s="1" t="s">
        <v>31</v>
      </c>
      <c r="L112" s="1" t="s">
        <v>27</v>
      </c>
      <c r="M112" s="1" t="s">
        <v>28</v>
      </c>
      <c r="N112" s="1" t="s">
        <v>29</v>
      </c>
      <c r="O112" s="1" t="s">
        <v>30</v>
      </c>
      <c r="P112" s="1" t="s">
        <v>38</v>
      </c>
      <c r="Q112" s="1" t="str">
        <f ca="1">IFERROR(__xludf.DUMMYFUNCTION("GOOGLETRANSLATE(G112, ""auto"", ""en"")
"),"The environment is very good and the service staff are very friendly👍🏻
The food taste... I don't like it very much (the cumin smell is too strong)
The food tastes very good, both chicken and beef are very tender...")</f>
        <v>The environment is very good and the service staff are very friendly👍🏻
The food taste... I don't like it very much (the cumin smell is too strong)
The food tastes very good, both chicken and beef are very tender...</v>
      </c>
    </row>
    <row r="113" spans="1:17" ht="16.5" customHeight="1" x14ac:dyDescent="0.35">
      <c r="A113" s="1" t="s">
        <v>512</v>
      </c>
      <c r="B113" s="1" t="s">
        <v>513</v>
      </c>
      <c r="C113" s="1" t="s">
        <v>514</v>
      </c>
      <c r="D113" s="1" t="s">
        <v>19</v>
      </c>
      <c r="E113" s="1" t="s">
        <v>20</v>
      </c>
      <c r="F113" s="1" t="s">
        <v>201</v>
      </c>
      <c r="G113" s="1" t="s">
        <v>515</v>
      </c>
      <c r="H113" s="1" t="s">
        <v>31</v>
      </c>
      <c r="I113" s="1" t="s">
        <v>31</v>
      </c>
      <c r="J113" s="1" t="s">
        <v>25</v>
      </c>
      <c r="K113" s="1" t="s">
        <v>31</v>
      </c>
      <c r="L113" s="1" t="s">
        <v>27</v>
      </c>
      <c r="M113" s="1" t="s">
        <v>31</v>
      </c>
      <c r="N113" s="1" t="s">
        <v>29</v>
      </c>
      <c r="O113" s="1" t="s">
        <v>30</v>
      </c>
      <c r="P113" s="1" t="s">
        <v>38</v>
      </c>
      <c r="Q113" s="1" t="str">
        <f ca="1">IFERROR(__xludf.DUMMYFUNCTION("GOOGLETRANSLATE(G113, ""auto"", ""en"")
"),"A very special spice curry shop in Tainan
The store has very short opening hours and is very hard to find.
Each of the four curries has different characteristics…")</f>
        <v>A very special spice curry shop in Tainan
The store has very short opening hours and is very hard to find.
Each of the four curries has different characteristics…</v>
      </c>
    </row>
    <row r="114" spans="1:17" ht="16.5" customHeight="1" x14ac:dyDescent="0.35">
      <c r="A114" s="1" t="s">
        <v>516</v>
      </c>
      <c r="B114" s="1" t="s">
        <v>517</v>
      </c>
      <c r="C114" s="1" t="s">
        <v>518</v>
      </c>
      <c r="D114" s="1" t="s">
        <v>19</v>
      </c>
      <c r="E114" s="1" t="s">
        <v>20</v>
      </c>
      <c r="F114" s="1" t="s">
        <v>201</v>
      </c>
      <c r="G114" s="1" t="s">
        <v>519</v>
      </c>
      <c r="H114" s="1" t="s">
        <v>31</v>
      </c>
      <c r="I114" s="1" t="s">
        <v>31</v>
      </c>
      <c r="J114" s="1" t="s">
        <v>25</v>
      </c>
      <c r="K114" s="1" t="s">
        <v>31</v>
      </c>
      <c r="L114" s="1" t="s">
        <v>27</v>
      </c>
      <c r="M114" s="1" t="s">
        <v>31</v>
      </c>
      <c r="N114" s="1" t="s">
        <v>29</v>
      </c>
      <c r="O114" s="1" t="s">
        <v>30</v>
      </c>
      <c r="P114" s="1" t="s">
        <v>38</v>
      </c>
      <c r="Q114" s="1" t="str">
        <f ca="1">IFERROR(__xludf.DUMMYFUNCTION("GOOGLETRANSLATE(G114, ""auto"", ""en"")
"),"I fell in love with the spice curry as soon as I tasted it at the Grass Market. Finally, I have a regular store for internal use❤️
There are currently four flavors available, from mild to more spicy. My personal ranking is 🍊Orange chicken without oranges"&amp;" &lt;🥥Shredded coconut chicken curry&lt;🧅Chickpea curry=🌶Spicy and sour pork curry
You can choose based on your usual acceptance level and preferences 🙋🏻‍♀️Only the spicy and sour pork curry must be ordered by those who can tolerate at least a little spicy"&amp;" food, other spicy levels are not obvious in comparison. Or just have a deluxe fat plate😍…")</f>
        <v>I fell in love with the spice curry as soon as I tasted it at the Grass Market. Finally, I have a regular store for internal use❤️
There are currently four flavors available, from mild to more spicy. My personal ranking is 🍊Orange chicken without oranges &lt;🥥Shredded coconut chicken curry&lt;🧅Chickpea curry=🌶Spicy and sour pork curry
You can choose based on your usual acceptance level and preferences 🙋🏻‍♀️Only the spicy and sour pork curry must be ordered by those who can tolerate at least a little spicy food, other spicy levels are not obvious in comparison. Or just have a deluxe fat plate😍…</v>
      </c>
    </row>
    <row r="115" spans="1:17" ht="16.5" customHeight="1" x14ac:dyDescent="0.35">
      <c r="A115" s="1" t="s">
        <v>520</v>
      </c>
      <c r="B115" s="1" t="s">
        <v>521</v>
      </c>
      <c r="C115" s="1" t="s">
        <v>522</v>
      </c>
      <c r="D115" s="1" t="s">
        <v>19</v>
      </c>
      <c r="E115" s="1" t="s">
        <v>20</v>
      </c>
      <c r="F115" s="1" t="s">
        <v>201</v>
      </c>
      <c r="G115" s="1" t="s">
        <v>523</v>
      </c>
      <c r="H115" s="1" t="s">
        <v>31</v>
      </c>
      <c r="I115" s="1" t="s">
        <v>31</v>
      </c>
      <c r="J115" s="1" t="s">
        <v>25</v>
      </c>
      <c r="K115" s="1" t="s">
        <v>31</v>
      </c>
      <c r="L115" s="1" t="s">
        <v>27</v>
      </c>
      <c r="M115" s="1" t="s">
        <v>28</v>
      </c>
      <c r="N115" s="1" t="s">
        <v>29</v>
      </c>
      <c r="O115" s="1" t="s">
        <v>30</v>
      </c>
      <c r="P115" s="1" t="s">
        <v>38</v>
      </c>
      <c r="Q115" s="1" t="str">
        <f ca="1">IFERROR(__xludf.DUMMYFUNCTION("GOOGLETRANSLATE(G115, ""auto"", ""en"")
"),"Hey! At first glance, the male clerk looks like a thinner Kim Jong Kook (eh)
The curry is very fragrant. My friend ordered the fat plate, which satisfied three flavors at once!
The atmosphere in the store is great and cute, the kind where you can sit down"&amp;" all the time if you want. …")</f>
        <v>Hey! At first glance, the male clerk looks like a thinner Kim Jong Kook (eh)
The curry is very fragrant. My friend ordered the fat plate, which satisfied three flavors at once!
The atmosphere in the store is great and cute, the kind where you can sit down all the time if you want. …</v>
      </c>
    </row>
    <row r="116" spans="1:17" ht="16.5" customHeight="1" x14ac:dyDescent="0.35">
      <c r="A116" s="1" t="s">
        <v>524</v>
      </c>
      <c r="B116" s="1" t="s">
        <v>525</v>
      </c>
      <c r="C116" s="1" t="s">
        <v>526</v>
      </c>
      <c r="D116" s="1" t="s">
        <v>19</v>
      </c>
      <c r="E116" s="1" t="s">
        <v>20</v>
      </c>
      <c r="F116" s="1" t="s">
        <v>137</v>
      </c>
      <c r="G116" s="1" t="s">
        <v>527</v>
      </c>
      <c r="H116" s="1" t="s">
        <v>31</v>
      </c>
      <c r="I116" s="1" t="s">
        <v>31</v>
      </c>
      <c r="J116" s="1" t="s">
        <v>25</v>
      </c>
      <c r="K116" s="1" t="s">
        <v>31</v>
      </c>
      <c r="L116" s="1" t="s">
        <v>27</v>
      </c>
      <c r="M116" s="1" t="s">
        <v>31</v>
      </c>
      <c r="N116" s="1" t="s">
        <v>29</v>
      </c>
      <c r="O116" s="1" t="s">
        <v>30</v>
      </c>
      <c r="P116" s="1" t="s">
        <v>38</v>
      </c>
      <c r="Q116" s="1" t="str">
        <f ca="1">IFERROR(__xludf.DUMMYFUNCTION("GOOGLETRANSLATE(G116, ""auto"", ""en"")
"),"The shop is very cozy and seems to be run by a family. As for the food, you can tell the owner’s intentions as soon as you eat it. His curry is made up of various spices, not the curry blocks from traditional supermarkets. I like their white rice with cur"&amp;"ry very much. It's just right. I've gone there for the second time. It's great. Five stars doesn't seem to be enough to express how delicious it is🤤🤤🤤The most important thing is that the service attitude is amazing. …")</f>
        <v>The shop is very cozy and seems to be run by a family. As for the food, you can tell the owner’s intentions as soon as you eat it. His curry is made up of various spices, not the curry blocks from traditional supermarkets. I like their white rice with curry very much. It's just right. I've gone there for the second time. It's great. Five stars doesn't seem to be enough to express how delicious it is🤤🤤🤤The most important thing is that the service attitude is amazing. …</v>
      </c>
    </row>
    <row r="117" spans="1:17" ht="16.5" customHeight="1" x14ac:dyDescent="0.35">
      <c r="A117" s="1" t="s">
        <v>528</v>
      </c>
      <c r="B117" s="1" t="s">
        <v>529</v>
      </c>
      <c r="C117" s="1" t="s">
        <v>530</v>
      </c>
      <c r="D117" s="1" t="s">
        <v>19</v>
      </c>
      <c r="E117" s="1" t="s">
        <v>20</v>
      </c>
      <c r="F117" s="1" t="s">
        <v>137</v>
      </c>
      <c r="G117" s="1" t="s">
        <v>531</v>
      </c>
      <c r="H117" s="1" t="s">
        <v>31</v>
      </c>
      <c r="I117" s="1" t="s">
        <v>31</v>
      </c>
      <c r="J117" s="1" t="s">
        <v>25</v>
      </c>
      <c r="K117" s="1" t="s">
        <v>31</v>
      </c>
      <c r="L117" s="1" t="s">
        <v>27</v>
      </c>
      <c r="M117" s="1" t="s">
        <v>28</v>
      </c>
      <c r="N117" s="1" t="s">
        <v>29</v>
      </c>
      <c r="O117" s="1" t="s">
        <v>30</v>
      </c>
      <c r="P117" s="1" t="s">
        <v>38</v>
      </c>
      <c r="Q117" s="1" t="str">
        <f ca="1">IFERROR(__xludf.DUMMYFUNCTION("GOOGLETRANSLATE(G117, ""auto"", ""en"")
"),"First visit to Curry Dou Zhen
This time I ordered the fat plate and spicy and sour pork
Although Pang Pang Pan has three different curries…")</f>
        <v>First visit to Curry Dou Zhen
This time I ordered the fat plate and spicy and sour pork
Although Pang Pang Pan has three different curries…</v>
      </c>
    </row>
    <row r="118" spans="1:17" ht="16.5" customHeight="1" x14ac:dyDescent="0.35">
      <c r="A118" s="1" t="s">
        <v>532</v>
      </c>
      <c r="B118" s="1" t="s">
        <v>533</v>
      </c>
      <c r="C118" s="1" t="s">
        <v>534</v>
      </c>
      <c r="D118" s="1" t="s">
        <v>19</v>
      </c>
      <c r="E118" s="1" t="s">
        <v>20</v>
      </c>
      <c r="F118" s="1" t="s">
        <v>201</v>
      </c>
      <c r="G118" s="1" t="s">
        <v>535</v>
      </c>
      <c r="H118" s="1" t="s">
        <v>31</v>
      </c>
      <c r="I118" s="1" t="s">
        <v>31</v>
      </c>
      <c r="J118" s="1" t="s">
        <v>25</v>
      </c>
      <c r="K118" s="1" t="s">
        <v>37</v>
      </c>
      <c r="L118" s="1" t="s">
        <v>27</v>
      </c>
      <c r="M118" s="1" t="s">
        <v>31</v>
      </c>
      <c r="N118" s="1" t="s">
        <v>29</v>
      </c>
      <c r="O118" s="1" t="s">
        <v>30</v>
      </c>
      <c r="P118" s="1" t="s">
        <v>38</v>
      </c>
      <c r="Q118" s="1" t="str">
        <f ca="1">IFERROR(__xludf.DUMMYFUNCTION("GOOGLETRANSLATE(G118, ""auto"", ""en"")
"),"❚ #久久精品
↪︎ Tainan West Central District x Moriyama Market·Curry Fight
⁡…")</f>
        <v>❚ #久久精品
↪︎ Tainan West Central District x Moriyama Market·Curry Fight
⁡…</v>
      </c>
    </row>
    <row r="119" spans="1:17" ht="16.5" customHeight="1" x14ac:dyDescent="0.35">
      <c r="A119" s="1" t="s">
        <v>536</v>
      </c>
      <c r="B119" s="1" t="s">
        <v>537</v>
      </c>
      <c r="C119" s="1" t="s">
        <v>538</v>
      </c>
      <c r="D119" s="1" t="s">
        <v>19</v>
      </c>
      <c r="E119" s="1" t="s">
        <v>20</v>
      </c>
      <c r="F119" s="1" t="s">
        <v>201</v>
      </c>
      <c r="G119" s="1" t="s">
        <v>539</v>
      </c>
      <c r="H119" s="1" t="s">
        <v>31</v>
      </c>
      <c r="I119" s="1" t="s">
        <v>31</v>
      </c>
      <c r="J119" s="1" t="s">
        <v>25</v>
      </c>
      <c r="K119" s="1" t="s">
        <v>31</v>
      </c>
      <c r="L119" s="1" t="s">
        <v>27</v>
      </c>
      <c r="M119" s="1" t="s">
        <v>28</v>
      </c>
      <c r="N119" s="1" t="s">
        <v>29</v>
      </c>
      <c r="O119" s="1" t="s">
        <v>30</v>
      </c>
      <c r="P119" s="1" t="s">
        <v>38</v>
      </c>
      <c r="Q119" s="1" t="str">
        <f ca="1">IFERROR(__xludf.DUMMYFUNCTION("GOOGLETRANSLATE(G119, ""auto"", ""en"")
"),"A rare spice curry shop in Tainan
This store is in an alley and parking is not easy
The environment is simple and warm~…")</f>
        <v>A rare spice curry shop in Tainan
This store is in an alley and parking is not easy
The environment is simple and warm~…</v>
      </c>
    </row>
    <row r="120" spans="1:17" ht="16.5" customHeight="1" x14ac:dyDescent="0.35">
      <c r="A120" s="1" t="s">
        <v>540</v>
      </c>
      <c r="B120" s="1" t="s">
        <v>541</v>
      </c>
      <c r="C120" s="1" t="s">
        <v>542</v>
      </c>
      <c r="D120" s="1" t="s">
        <v>19</v>
      </c>
      <c r="E120" s="1" t="s">
        <v>20</v>
      </c>
      <c r="F120" s="1" t="s">
        <v>137</v>
      </c>
      <c r="G120" s="1" t="s">
        <v>543</v>
      </c>
      <c r="H120" s="1" t="s">
        <v>173</v>
      </c>
      <c r="I120" s="1" t="s">
        <v>31</v>
      </c>
      <c r="J120" s="1" t="s">
        <v>25</v>
      </c>
      <c r="K120" s="1" t="s">
        <v>31</v>
      </c>
      <c r="L120" s="1" t="s">
        <v>27</v>
      </c>
      <c r="M120" s="1" t="s">
        <v>28</v>
      </c>
      <c r="N120" s="1" t="s">
        <v>29</v>
      </c>
      <c r="O120" s="1" t="s">
        <v>30</v>
      </c>
      <c r="P120" s="1" t="s">
        <v>38</v>
      </c>
      <c r="Q120" s="1" t="str">
        <f ca="1">IFERROR(__xludf.DUMMYFUNCTION("GOOGLETRANSLATE(G120, ""auto"", ""en"")
"),"I have been here several times and the curry tastes particularly delicious. It has an unusual Japanese and Taiwanese taste. If you like curry, I recommend you to try it. You can refill the sauce, and the children will be served small omelette rice when th"&amp;"ey come. The store staff are also very friendly. It's a great store.")</f>
        <v>I have been here several times and the curry tastes particularly delicious. It has an unusual Japanese and Taiwanese taste. If you like curry, I recommend you to try it. You can refill the sauce, and the children will be served small omelette rice when they come. The store staff are also very friendly. It's a great store.</v>
      </c>
    </row>
    <row r="121" spans="1:17" ht="16.5" customHeight="1" x14ac:dyDescent="0.35">
      <c r="A121" s="1" t="s">
        <v>544</v>
      </c>
      <c r="B121" s="1" t="s">
        <v>545</v>
      </c>
      <c r="C121" s="1" t="s">
        <v>546</v>
      </c>
      <c r="D121" s="1" t="s">
        <v>19</v>
      </c>
      <c r="E121" s="1" t="s">
        <v>20</v>
      </c>
      <c r="F121" s="1" t="s">
        <v>137</v>
      </c>
      <c r="G121" s="1" t="s">
        <v>547</v>
      </c>
      <c r="H121" s="1" t="s">
        <v>433</v>
      </c>
      <c r="I121" s="1" t="s">
        <v>548</v>
      </c>
      <c r="J121" s="1" t="s">
        <v>25</v>
      </c>
      <c r="K121" s="1" t="s">
        <v>31</v>
      </c>
      <c r="L121" s="1" t="s">
        <v>27</v>
      </c>
      <c r="M121" s="1" t="s">
        <v>28</v>
      </c>
      <c r="N121" s="1" t="s">
        <v>29</v>
      </c>
      <c r="O121" s="1" t="s">
        <v>30</v>
      </c>
      <c r="P121" s="1" t="s">
        <v>38</v>
      </c>
      <c r="Q121" s="1" t="str">
        <f ca="1">IFERROR(__xludf.DUMMYFUNCTION("GOOGLETRANSLATE(G121, ""auto"", ""en"")
"),"The curry of God is correct, super delicious, there is vegetarian curry (chickpea), and the waiter's service is very good~ It was packed on a Sunday evening in late September, and you had to queue up for a table.")</f>
        <v>The curry of God is correct, super delicious, there is vegetarian curry (chickpea), and the waiter's service is very good~ It was packed on a Sunday evening in late September, and you had to queue up for a table.</v>
      </c>
    </row>
    <row r="122" spans="1:17" ht="16.5" customHeight="1" x14ac:dyDescent="0.35">
      <c r="A122" s="1" t="s">
        <v>549</v>
      </c>
      <c r="B122" s="1" t="s">
        <v>550</v>
      </c>
      <c r="C122" s="1" t="s">
        <v>551</v>
      </c>
      <c r="D122" s="1" t="s">
        <v>19</v>
      </c>
      <c r="E122" s="1" t="s">
        <v>20</v>
      </c>
      <c r="F122" s="1" t="s">
        <v>73</v>
      </c>
      <c r="G122" s="1" t="s">
        <v>552</v>
      </c>
      <c r="H122" s="1" t="s">
        <v>31</v>
      </c>
      <c r="I122" s="1" t="s">
        <v>31</v>
      </c>
      <c r="J122" s="1" t="s">
        <v>25</v>
      </c>
      <c r="K122" s="1" t="s">
        <v>31</v>
      </c>
      <c r="L122" s="1" t="s">
        <v>27</v>
      </c>
      <c r="M122" s="1" t="s">
        <v>28</v>
      </c>
      <c r="N122" s="1" t="s">
        <v>29</v>
      </c>
      <c r="O122" s="1" t="s">
        <v>30</v>
      </c>
      <c r="P122" s="1" t="s">
        <v>38</v>
      </c>
      <c r="Q122" s="1" t="str">
        <f ca="1">IFERROR(__xludf.DUMMYFUNCTION("GOOGLETRANSLATE(G122, ""auto"", ""en"")
"),"Very considerate of families with children! Seeing that we had children with us, he first introduced our children's favorite food items, and then handed over many interesting picture books, so that the children who could not sit still after playing all da"&amp;"y could quietly listen to their mother's stories.
The deluxe set menu is highly recommended. You can enjoy many strong curries and fragrant scones. It is really delicious and has excellent service.
Highly recommended to everyone!")</f>
        <v>Very considerate of families with children! Seeing that we had children with us, he first introduced our children's favorite food items, and then handed over many interesting picture books, so that the children who could not sit still after playing all day could quietly listen to their mother's stories.
The deluxe set menu is highly recommended. You can enjoy many strong curries and fragrant scones. It is really delicious and has excellent service.
Highly recommended to everyone!</v>
      </c>
    </row>
    <row r="123" spans="1:17" ht="16.5" customHeight="1" x14ac:dyDescent="0.35">
      <c r="A123" s="1" t="s">
        <v>553</v>
      </c>
      <c r="B123" s="1" t="s">
        <v>554</v>
      </c>
      <c r="C123" s="1" t="s">
        <v>555</v>
      </c>
      <c r="D123" s="1" t="s">
        <v>19</v>
      </c>
      <c r="E123" s="1" t="s">
        <v>20</v>
      </c>
      <c r="F123" s="1" t="s">
        <v>201</v>
      </c>
      <c r="G123" s="1" t="s">
        <v>556</v>
      </c>
      <c r="H123" s="1" t="s">
        <v>31</v>
      </c>
      <c r="I123" s="1" t="s">
        <v>31</v>
      </c>
      <c r="J123" s="1" t="s">
        <v>25</v>
      </c>
      <c r="K123" s="1" t="s">
        <v>31</v>
      </c>
      <c r="L123" s="1" t="s">
        <v>27</v>
      </c>
      <c r="M123" s="1" t="s">
        <v>28</v>
      </c>
      <c r="N123" s="1" t="s">
        <v>29</v>
      </c>
      <c r="O123" s="1" t="s">
        <v>30</v>
      </c>
      <c r="P123" s="1" t="s">
        <v>38</v>
      </c>
      <c r="Q123" s="1" t="str">
        <f ca="1">IFERROR(__xludf.DUMMYFUNCTION("GOOGLETRANSLATE(G123, ""auto"", ""en"")
"),"The renovation of the old house makes the store full of vitality
The clerks are very lively and friendly, and the service is very good…")</f>
        <v>The renovation of the old house makes the store full of vitality
The clerks are very lively and friendly, and the service is very good…</v>
      </c>
    </row>
    <row r="124" spans="1:17" ht="16.5" customHeight="1" x14ac:dyDescent="0.35">
      <c r="A124" s="1" t="s">
        <v>557</v>
      </c>
      <c r="B124" s="1" t="s">
        <v>558</v>
      </c>
      <c r="C124" s="1" t="s">
        <v>559</v>
      </c>
      <c r="D124" s="1" t="s">
        <v>19</v>
      </c>
      <c r="E124" s="1" t="s">
        <v>20</v>
      </c>
      <c r="F124" s="1" t="s">
        <v>201</v>
      </c>
      <c r="G124" s="1" t="s">
        <v>560</v>
      </c>
      <c r="H124" s="1" t="s">
        <v>31</v>
      </c>
      <c r="I124" s="1" t="s">
        <v>31</v>
      </c>
      <c r="J124" s="1" t="s">
        <v>25</v>
      </c>
      <c r="K124" s="1" t="s">
        <v>37</v>
      </c>
      <c r="L124" s="1" t="s">
        <v>27</v>
      </c>
      <c r="M124" s="1" t="s">
        <v>28</v>
      </c>
      <c r="N124" s="1" t="s">
        <v>29</v>
      </c>
      <c r="O124" s="1" t="s">
        <v>30</v>
      </c>
      <c r="P124" s="1" t="s">
        <v>31</v>
      </c>
      <c r="Q124" s="1" t="str">
        <f ca="1">IFERROR(__xludf.DUMMYFUNCTION("GOOGLETRANSLATE(G124, ""auto"", ""en"")
"),"Curry rice is delicious
The taste is relatively strong and salty
Must add turtle egg buns
The scones are also surprisingly delicious")</f>
        <v>Curry rice is delicious
The taste is relatively strong and salty
Must add turtle egg buns
The scones are also surprisingly delicious</v>
      </c>
    </row>
    <row r="125" spans="1:17" ht="16.5" customHeight="1" x14ac:dyDescent="0.35">
      <c r="A125" s="1" t="s">
        <v>561</v>
      </c>
      <c r="B125" s="1" t="s">
        <v>562</v>
      </c>
      <c r="C125" s="1" t="s">
        <v>563</v>
      </c>
      <c r="D125" s="1" t="s">
        <v>19</v>
      </c>
      <c r="E125" s="1" t="s">
        <v>20</v>
      </c>
      <c r="F125" s="1" t="s">
        <v>42</v>
      </c>
      <c r="G125" s="1" t="s">
        <v>564</v>
      </c>
      <c r="H125" s="1" t="s">
        <v>23</v>
      </c>
      <c r="I125" s="1" t="s">
        <v>75</v>
      </c>
      <c r="J125" s="1" t="s">
        <v>25</v>
      </c>
      <c r="K125" s="1" t="s">
        <v>31</v>
      </c>
      <c r="L125" s="1" t="s">
        <v>27</v>
      </c>
      <c r="M125" s="1" t="s">
        <v>28</v>
      </c>
      <c r="N125" s="1" t="s">
        <v>29</v>
      </c>
      <c r="O125" s="1" t="s">
        <v>30</v>
      </c>
      <c r="P125" s="1" t="s">
        <v>38</v>
      </c>
      <c r="Q125" s="1" t="str">
        <f ca="1">IFERROR(__xludf.DUMMYFUNCTION("GOOGLETRANSLATE(G125, ""auto"", ""en"")
"),"The waiter’s service is friendly and he patiently introduces the food. The food is delicious.")</f>
        <v>The waiter’s service is friendly and he patiently introduces the food. The food is delicious.</v>
      </c>
    </row>
    <row r="126" spans="1:17" ht="16.5" customHeight="1" x14ac:dyDescent="0.35">
      <c r="A126" s="1" t="s">
        <v>565</v>
      </c>
      <c r="B126" s="1" t="s">
        <v>566</v>
      </c>
      <c r="C126" s="1" t="s">
        <v>567</v>
      </c>
      <c r="D126" s="1" t="s">
        <v>19</v>
      </c>
      <c r="E126" s="1" t="s">
        <v>20</v>
      </c>
      <c r="F126" s="1" t="s">
        <v>171</v>
      </c>
      <c r="G126" s="1" t="s">
        <v>568</v>
      </c>
      <c r="H126" s="1" t="s">
        <v>23</v>
      </c>
      <c r="I126" s="1" t="s">
        <v>75</v>
      </c>
      <c r="J126" s="1" t="s">
        <v>25</v>
      </c>
      <c r="K126" s="1" t="s">
        <v>31</v>
      </c>
      <c r="L126" s="1" t="s">
        <v>27</v>
      </c>
      <c r="M126" s="1" t="s">
        <v>28</v>
      </c>
      <c r="N126" s="1" t="s">
        <v>29</v>
      </c>
      <c r="O126" s="1" t="s">
        <v>30</v>
      </c>
      <c r="P126" s="1" t="s">
        <v>38</v>
      </c>
      <c r="Q126" s="1" t="str">
        <f ca="1">IFERROR(__xludf.DUMMYFUNCTION("GOOGLETRANSLATE(G126, ""auto"", ""en"")
"),"Order the fat plate and get all three flavors of curry. It’s a lot to eat alone, so I can understand why we can’t take it out.")</f>
        <v>Order the fat plate and get all three flavors of curry. It’s a lot to eat alone, so I can understand why we can’t take it out.</v>
      </c>
    </row>
    <row r="127" spans="1:17" ht="16.5" customHeight="1" x14ac:dyDescent="0.35">
      <c r="A127" s="1" t="s">
        <v>569</v>
      </c>
      <c r="B127" s="1" t="s">
        <v>570</v>
      </c>
      <c r="C127" s="1" t="s">
        <v>571</v>
      </c>
      <c r="D127" s="1" t="s">
        <v>19</v>
      </c>
      <c r="E127" s="1" t="s">
        <v>20</v>
      </c>
      <c r="F127" s="1" t="s">
        <v>201</v>
      </c>
      <c r="G127" s="1" t="s">
        <v>572</v>
      </c>
      <c r="H127" s="1" t="s">
        <v>31</v>
      </c>
      <c r="I127" s="1" t="s">
        <v>31</v>
      </c>
      <c r="J127" s="1" t="s">
        <v>25</v>
      </c>
      <c r="K127" s="1" t="s">
        <v>31</v>
      </c>
      <c r="L127" s="1" t="s">
        <v>27</v>
      </c>
      <c r="M127" s="1" t="s">
        <v>28</v>
      </c>
      <c r="N127" s="1" t="s">
        <v>29</v>
      </c>
      <c r="O127" s="1" t="s">
        <v>30</v>
      </c>
      <c r="P127" s="1" t="s">
        <v>31</v>
      </c>
      <c r="Q127" s="1" t="str">
        <f ca="1">IFERROR(__xludf.DUMMYFUNCTION("GOOGLETRANSLATE(G127, ""auto"", ""en"")
"),"Mild coconut chicken curry, paired with wonderful egg buns, a simple and satisfying meal. This issue is a dessert and drink in collaboration with RiRi Food. The pot-boiled lavender milk tea is very comfortable to drink on a winter night. I will try Basque"&amp;" again if I have the opportunity.")</f>
        <v>Mild coconut chicken curry, paired with wonderful egg buns, a simple and satisfying meal. This issue is a dessert and drink in collaboration with RiRi Food. The pot-boiled lavender milk tea is very comfortable to drink on a winter night. I will try Basque again if I have the opportunity.</v>
      </c>
    </row>
    <row r="128" spans="1:17" ht="16.5" customHeight="1" x14ac:dyDescent="0.35">
      <c r="A128" s="1" t="s">
        <v>573</v>
      </c>
      <c r="B128" s="1" t="s">
        <v>574</v>
      </c>
      <c r="C128" s="1" t="s">
        <v>575</v>
      </c>
      <c r="D128" s="1" t="s">
        <v>19</v>
      </c>
      <c r="E128" s="1" t="s">
        <v>20</v>
      </c>
      <c r="F128" s="1" t="s">
        <v>137</v>
      </c>
      <c r="G128" s="1" t="s">
        <v>576</v>
      </c>
      <c r="H128" s="1" t="s">
        <v>31</v>
      </c>
      <c r="I128" s="1" t="s">
        <v>31</v>
      </c>
      <c r="J128" s="1" t="s">
        <v>25</v>
      </c>
      <c r="K128" s="1" t="s">
        <v>31</v>
      </c>
      <c r="L128" s="1" t="s">
        <v>27</v>
      </c>
      <c r="M128" s="1" t="s">
        <v>28</v>
      </c>
      <c r="N128" s="1" t="s">
        <v>29</v>
      </c>
      <c r="O128" s="1" t="s">
        <v>30</v>
      </c>
      <c r="P128" s="1" t="s">
        <v>31</v>
      </c>
      <c r="Q128" s="1" t="str">
        <f ca="1">IFERROR(__xludf.DUMMYFUNCTION("GOOGLETRANSLATE(G128, ""auto"", ""en"")
"),"I ate it this time at the 2023 Tainan Magic Mountain Market
At that time, only the orange chicken flavor was left, but it was delicious and rich.
Highly recommended 👍 Will want to try other flavors…")</f>
        <v>I ate it this time at the 2023 Tainan Magic Mountain Market
At that time, only the orange chicken flavor was left, but it was delicious and rich.
Highly recommended 👍 Will want to try other flavors…</v>
      </c>
    </row>
    <row r="129" spans="1:17" ht="16.5" customHeight="1" x14ac:dyDescent="0.35">
      <c r="A129" s="1" t="s">
        <v>577</v>
      </c>
      <c r="B129" s="1" t="s">
        <v>578</v>
      </c>
      <c r="C129" s="1" t="s">
        <v>579</v>
      </c>
      <c r="D129" s="1" t="s">
        <v>19</v>
      </c>
      <c r="E129" s="1" t="s">
        <v>20</v>
      </c>
      <c r="F129" s="1" t="s">
        <v>35</v>
      </c>
      <c r="G129" s="1" t="s">
        <v>580</v>
      </c>
      <c r="H129" s="1" t="s">
        <v>64</v>
      </c>
      <c r="I129" s="1" t="s">
        <v>31</v>
      </c>
      <c r="J129" s="1" t="s">
        <v>25</v>
      </c>
      <c r="K129" s="1" t="s">
        <v>31</v>
      </c>
      <c r="L129" s="1" t="s">
        <v>27</v>
      </c>
      <c r="M129" s="1" t="s">
        <v>28</v>
      </c>
      <c r="N129" s="1" t="s">
        <v>29</v>
      </c>
      <c r="O129" s="1" t="s">
        <v>30</v>
      </c>
      <c r="P129" s="1" t="s">
        <v>38</v>
      </c>
      <c r="Q129" s="1" t="str">
        <f ca="1">IFERROR(__xludf.DUMMYFUNCTION("GOOGLETRANSLATE(G129, ""auto"", ""en"")
"),"The curry sauce has a special taste, and the dining environment in the store is unique. It feels like the boss is a very thoughtful person. It supports electronic payment. It is suitable for families, friends, and couples to gather for dinner. Takeout is "&amp;"also a good choice.")</f>
        <v>The curry sauce has a special taste, and the dining environment in the store is unique. It feels like the boss is a very thoughtful person. It supports electronic payment. It is suitable for families, friends, and couples to gather for dinner. Takeout is also a good choice.</v>
      </c>
    </row>
    <row r="130" spans="1:17" ht="16.5" customHeight="1" x14ac:dyDescent="0.35">
      <c r="A130" s="1" t="s">
        <v>581</v>
      </c>
      <c r="B130" s="1" t="s">
        <v>582</v>
      </c>
      <c r="C130" s="1" t="s">
        <v>583</v>
      </c>
      <c r="D130" s="1" t="s">
        <v>19</v>
      </c>
      <c r="E130" s="1" t="s">
        <v>20</v>
      </c>
      <c r="F130" s="1" t="s">
        <v>201</v>
      </c>
      <c r="G130" s="1" t="s">
        <v>584</v>
      </c>
      <c r="H130" s="1" t="s">
        <v>23</v>
      </c>
      <c r="I130" s="1" t="s">
        <v>75</v>
      </c>
      <c r="J130" s="1" t="s">
        <v>25</v>
      </c>
      <c r="K130" s="1" t="s">
        <v>139</v>
      </c>
      <c r="L130" s="1" t="s">
        <v>27</v>
      </c>
      <c r="M130" s="1" t="s">
        <v>31</v>
      </c>
      <c r="N130" s="1" t="s">
        <v>29</v>
      </c>
      <c r="O130" s="1" t="s">
        <v>30</v>
      </c>
      <c r="P130" s="1" t="s">
        <v>38</v>
      </c>
      <c r="Q130" s="1" t="str">
        <f ca="1">IFERROR(__xludf.DUMMYFUNCTION("GOOGLETRANSLATE(G130, ""auto"", ""en"")
"),"In addition to the smaller amount of rice, the curry tastes very special. Each type has different levels. It has a different taste when topped with yogurt sauce.")</f>
        <v>In addition to the smaller amount of rice, the curry tastes very special. Each type has different levels. It has a different taste when topped with yogurt sauce.</v>
      </c>
    </row>
    <row r="131" spans="1:17" ht="16.5" customHeight="1" x14ac:dyDescent="0.35">
      <c r="A131" s="1" t="s">
        <v>585</v>
      </c>
      <c r="B131" s="1" t="s">
        <v>586</v>
      </c>
      <c r="C131" s="1" t="s">
        <v>587</v>
      </c>
      <c r="D131" s="1" t="s">
        <v>19</v>
      </c>
      <c r="E131" s="1" t="s">
        <v>20</v>
      </c>
      <c r="F131" s="1" t="s">
        <v>56</v>
      </c>
      <c r="G131" s="1" t="s">
        <v>588</v>
      </c>
      <c r="H131" s="1" t="s">
        <v>23</v>
      </c>
      <c r="I131" s="1" t="s">
        <v>75</v>
      </c>
      <c r="J131" s="1" t="s">
        <v>25</v>
      </c>
      <c r="K131" s="1" t="s">
        <v>31</v>
      </c>
      <c r="L131" s="1" t="s">
        <v>27</v>
      </c>
      <c r="M131" s="1" t="s">
        <v>28</v>
      </c>
      <c r="N131" s="1" t="s">
        <v>29</v>
      </c>
      <c r="O131" s="1" t="s">
        <v>30</v>
      </c>
      <c r="P131" s="1" t="s">
        <v>38</v>
      </c>
      <c r="Q131" s="1" t="str">
        <f ca="1">IFERROR(__xludf.DUMMYFUNCTION("GOOGLETRANSLATE(G131, ""auto"", ""en"")
"),"It’s a delicious curry🍛I recommend it…")</f>
        <v>It’s a delicious curry🍛I recommend it…</v>
      </c>
    </row>
    <row r="132" spans="1:17" ht="16.5" customHeight="1" x14ac:dyDescent="0.35">
      <c r="A132" s="1" t="s">
        <v>589</v>
      </c>
      <c r="B132" s="1" t="s">
        <v>590</v>
      </c>
      <c r="C132" s="1" t="s">
        <v>591</v>
      </c>
      <c r="D132" s="1" t="s">
        <v>19</v>
      </c>
      <c r="E132" s="1" t="s">
        <v>20</v>
      </c>
      <c r="F132" s="1" t="s">
        <v>201</v>
      </c>
      <c r="G132" s="1" t="s">
        <v>592</v>
      </c>
      <c r="H132" s="1" t="s">
        <v>31</v>
      </c>
      <c r="I132" s="1" t="s">
        <v>31</v>
      </c>
      <c r="J132" s="1" t="s">
        <v>25</v>
      </c>
      <c r="K132" s="1" t="s">
        <v>31</v>
      </c>
      <c r="L132" s="1" t="s">
        <v>27</v>
      </c>
      <c r="M132" s="1" t="s">
        <v>28</v>
      </c>
      <c r="N132" s="1" t="s">
        <v>29</v>
      </c>
      <c r="O132" s="1" t="s">
        <v>30</v>
      </c>
      <c r="P132" s="1" t="s">
        <v>31</v>
      </c>
      <c r="Q132" s="1" t="str">
        <f ca="1">IFERROR(__xludf.DUMMYFUNCTION("GOOGLETRANSLATE(G132, ""auto"", ""en"")
"),"The curry is special! Different from what you usually eat
The first floor looks like a small market☺️I like this kind of small restaurant in an ancient house")</f>
        <v>The curry is special! Different from what you usually eat
The first floor looks like a small market☺️I like this kind of small restaurant in an ancient house</v>
      </c>
    </row>
    <row r="133" spans="1:17" ht="16.5" customHeight="1" x14ac:dyDescent="0.35">
      <c r="A133" s="1" t="s">
        <v>593</v>
      </c>
      <c r="B133" s="1" t="s">
        <v>594</v>
      </c>
      <c r="C133" s="1" t="s">
        <v>595</v>
      </c>
      <c r="D133" s="1" t="s">
        <v>19</v>
      </c>
      <c r="E133" s="1" t="s">
        <v>20</v>
      </c>
      <c r="F133" s="1" t="s">
        <v>201</v>
      </c>
      <c r="G133" s="1" t="s">
        <v>596</v>
      </c>
      <c r="H133" s="1" t="s">
        <v>31</v>
      </c>
      <c r="I133" s="1" t="s">
        <v>31</v>
      </c>
      <c r="J133" s="1" t="s">
        <v>25</v>
      </c>
      <c r="K133" s="1" t="s">
        <v>31</v>
      </c>
      <c r="L133" s="1" t="s">
        <v>27</v>
      </c>
      <c r="M133" s="1" t="s">
        <v>28</v>
      </c>
      <c r="N133" s="1" t="s">
        <v>29</v>
      </c>
      <c r="O133" s="1" t="s">
        <v>30</v>
      </c>
      <c r="P133" s="1" t="s">
        <v>31</v>
      </c>
      <c r="Q133" s="1" t="str">
        <f ca="1">IFERROR(__xludf.DUMMYFUNCTION("GOOGLETRANSLATE(G133, ""auto"", ""en"")
"),"Indian spicy and sour pork curry from Southeast Asia, different from Japanese curry
Just the right amount of sourness, a bit refreshing in the bright spiciness
It makes one bite after another, and makes you sweat a little in the hot summer. It is especial"&amp;"ly comfortable and delicious😋…")</f>
        <v>Indian spicy and sour pork curry from Southeast Asia, different from Japanese curry
Just the right amount of sourness, a bit refreshing in the bright spiciness
It makes one bite after another, and makes you sweat a little in the hot summer. It is especially comfortable and delicious😋…</v>
      </c>
    </row>
    <row r="134" spans="1:17" ht="16.5" customHeight="1" x14ac:dyDescent="0.35">
      <c r="A134" s="1" t="s">
        <v>597</v>
      </c>
      <c r="B134" s="1" t="s">
        <v>598</v>
      </c>
      <c r="C134" s="1" t="s">
        <v>599</v>
      </c>
      <c r="D134" s="1" t="s">
        <v>19</v>
      </c>
      <c r="E134" s="1" t="s">
        <v>20</v>
      </c>
      <c r="F134" s="1" t="s">
        <v>201</v>
      </c>
      <c r="G134" s="1" t="s">
        <v>600</v>
      </c>
      <c r="H134" s="1" t="s">
        <v>23</v>
      </c>
      <c r="I134" s="1" t="s">
        <v>601</v>
      </c>
      <c r="J134" s="1" t="s">
        <v>25</v>
      </c>
      <c r="K134" s="1" t="s">
        <v>31</v>
      </c>
      <c r="L134" s="1" t="s">
        <v>27</v>
      </c>
      <c r="M134" s="1" t="s">
        <v>28</v>
      </c>
      <c r="N134" s="1" t="s">
        <v>29</v>
      </c>
      <c r="O134" s="1" t="s">
        <v>30</v>
      </c>
      <c r="P134" s="1" t="s">
        <v>38</v>
      </c>
      <c r="Q134" s="1" t="str">
        <f ca="1">IFERROR(__xludf.DUMMYFUNCTION("GOOGLETRANSLATE(G134, ""auto"", ""en"")
"),"The curry is fragrant and has a special flavor. The omelet on top is so tender and completely filling! It happened to be rainy that day and it was muggy. The store also gave us wet wipes with Ma Gao essential oil to cool us down!! Like it")</f>
        <v>The curry is fragrant and has a special flavor. The omelet on top is so tender and completely filling! It happened to be rainy that day and it was muggy. The store also gave us wet wipes with Ma Gao essential oil to cool us down!! Like it</v>
      </c>
    </row>
    <row r="135" spans="1:17" ht="16.5" customHeight="1" x14ac:dyDescent="0.35">
      <c r="A135" s="1" t="s">
        <v>602</v>
      </c>
      <c r="B135" s="1" t="s">
        <v>603</v>
      </c>
      <c r="C135" s="1" t="s">
        <v>604</v>
      </c>
      <c r="D135" s="1" t="s">
        <v>19</v>
      </c>
      <c r="E135" s="1" t="s">
        <v>20</v>
      </c>
      <c r="F135" s="1" t="s">
        <v>201</v>
      </c>
      <c r="G135" s="1" t="s">
        <v>605</v>
      </c>
      <c r="H135" s="1" t="s">
        <v>31</v>
      </c>
      <c r="I135" s="1" t="s">
        <v>31</v>
      </c>
      <c r="J135" s="1" t="s">
        <v>25</v>
      </c>
      <c r="K135" s="1" t="s">
        <v>31</v>
      </c>
      <c r="L135" s="1" t="s">
        <v>27</v>
      </c>
      <c r="M135" s="1" t="s">
        <v>28</v>
      </c>
      <c r="N135" s="1" t="s">
        <v>29</v>
      </c>
      <c r="O135" s="1" t="s">
        <v>30</v>
      </c>
      <c r="P135" s="1" t="s">
        <v>38</v>
      </c>
      <c r="Q135" s="1" t="str">
        <f ca="1">IFERROR(__xludf.DUMMYFUNCTION("GOOGLETRANSLATE(G135, ""auto"", ""en"")
"),"Deluxe Chubby Plate $320
Spicy and sour pork curry rice + turtle egg bun $200…")</f>
        <v>Deluxe Chubby Plate $320
Spicy and sour pork curry rice + turtle egg bun $200…</v>
      </c>
    </row>
    <row r="136" spans="1:17" ht="16.5" customHeight="1" x14ac:dyDescent="0.35">
      <c r="A136" s="1" t="s">
        <v>606</v>
      </c>
      <c r="B136" s="1" t="s">
        <v>607</v>
      </c>
      <c r="C136" s="1" t="s">
        <v>608</v>
      </c>
      <c r="D136" s="1" t="s">
        <v>19</v>
      </c>
      <c r="E136" s="1" t="s">
        <v>20</v>
      </c>
      <c r="F136" s="1" t="s">
        <v>137</v>
      </c>
      <c r="G136" s="1" t="s">
        <v>609</v>
      </c>
      <c r="H136" s="1" t="s">
        <v>23</v>
      </c>
      <c r="I136" s="1" t="s">
        <v>75</v>
      </c>
      <c r="J136" s="1" t="s">
        <v>25</v>
      </c>
      <c r="K136" s="1" t="s">
        <v>31</v>
      </c>
      <c r="L136" s="1" t="s">
        <v>27</v>
      </c>
      <c r="M136" s="1" t="s">
        <v>28</v>
      </c>
      <c r="N136" s="1" t="s">
        <v>29</v>
      </c>
      <c r="O136" s="1" t="s">
        <v>30</v>
      </c>
      <c r="P136" s="1" t="s">
        <v>38</v>
      </c>
      <c r="Q136" s="1" t="str">
        <f ca="1">IFERROR(__xludf.DUMMYFUNCTION("GOOGLETRANSLATE(G136, ""auto"", ""en"")
"),"It was very good, because it rained heavily and we got wet, so they brought a hair dryer to blow it on us. The curry was also delicious.")</f>
        <v>It was very good, because it rained heavily and we got wet, so they brought a hair dryer to blow it on us. The curry was also delicious.</v>
      </c>
    </row>
    <row r="137" spans="1:17" ht="16.5" customHeight="1" x14ac:dyDescent="0.35">
      <c r="A137" s="1" t="s">
        <v>610</v>
      </c>
      <c r="B137" s="1" t="s">
        <v>611</v>
      </c>
      <c r="C137" s="1" t="s">
        <v>612</v>
      </c>
      <c r="D137" s="1" t="s">
        <v>19</v>
      </c>
      <c r="E137" s="1" t="s">
        <v>20</v>
      </c>
      <c r="F137" s="1" t="s">
        <v>201</v>
      </c>
      <c r="G137" s="1" t="s">
        <v>613</v>
      </c>
      <c r="H137" s="1" t="s">
        <v>31</v>
      </c>
      <c r="I137" s="1" t="s">
        <v>31</v>
      </c>
      <c r="J137" s="1" t="s">
        <v>25</v>
      </c>
      <c r="K137" s="1" t="s">
        <v>31</v>
      </c>
      <c r="L137" s="1" t="s">
        <v>27</v>
      </c>
      <c r="M137" s="1" t="s">
        <v>31</v>
      </c>
      <c r="N137" s="1" t="s">
        <v>29</v>
      </c>
      <c r="O137" s="1" t="s">
        <v>30</v>
      </c>
      <c r="P137" s="1" t="s">
        <v>38</v>
      </c>
      <c r="Q137" s="1" t="str">
        <f ca="1">IFERROR(__xludf.DUMMYFUNCTION("GOOGLETRANSLATE(G137, ""auto"", ""en"")
"),"The clerks are all friendly and polite
It feels as warm as eating at home
Every flavor of curry is unique and not boring…")</f>
        <v>The clerks are all friendly and polite
It feels as warm as eating at home
Every flavor of curry is unique and not boring…</v>
      </c>
    </row>
    <row r="138" spans="1:17" ht="16.5" customHeight="1" x14ac:dyDescent="0.35">
      <c r="A138" s="1" t="s">
        <v>614</v>
      </c>
      <c r="B138" s="1" t="s">
        <v>615</v>
      </c>
      <c r="C138" s="1" t="s">
        <v>616</v>
      </c>
      <c r="D138" s="1" t="s">
        <v>19</v>
      </c>
      <c r="E138" s="1" t="s">
        <v>20</v>
      </c>
      <c r="F138" s="1" t="s">
        <v>88</v>
      </c>
      <c r="G138" s="1" t="s">
        <v>617</v>
      </c>
      <c r="H138" s="1" t="s">
        <v>31</v>
      </c>
      <c r="I138" s="1" t="s">
        <v>31</v>
      </c>
      <c r="J138" s="1" t="s">
        <v>25</v>
      </c>
      <c r="K138" s="1" t="s">
        <v>31</v>
      </c>
      <c r="L138" s="1" t="s">
        <v>27</v>
      </c>
      <c r="M138" s="1" t="s">
        <v>31</v>
      </c>
      <c r="N138" s="1" t="s">
        <v>29</v>
      </c>
      <c r="O138" s="1" t="s">
        <v>30</v>
      </c>
      <c r="P138" s="1" t="s">
        <v>38</v>
      </c>
      <c r="Q138" s="1" t="str">
        <f ca="1">IFERROR(__xludf.DUMMYFUNCTION("GOOGLETRANSLATE(G138, ""auto"", ""en"")
"),"📍Curry battle🍛
I prefer the orange chicken curry rice without oranges (200 yuan)
With a creamy and nutty base, it has a mild flavor…")</f>
        <v>📍Curry battle🍛
I prefer the orange chicken curry rice without oranges (200 yuan)
With a creamy and nutty base, it has a mild flavor…</v>
      </c>
    </row>
    <row r="139" spans="1:17" ht="16.5" customHeight="1" x14ac:dyDescent="0.35">
      <c r="A139" s="1" t="s">
        <v>618</v>
      </c>
      <c r="B139" s="1" t="s">
        <v>619</v>
      </c>
      <c r="C139" s="1" t="s">
        <v>620</v>
      </c>
      <c r="D139" s="1" t="s">
        <v>19</v>
      </c>
      <c r="E139" s="1" t="s">
        <v>20</v>
      </c>
      <c r="F139" s="1" t="s">
        <v>201</v>
      </c>
      <c r="G139" s="1" t="s">
        <v>621</v>
      </c>
      <c r="H139" s="1" t="s">
        <v>433</v>
      </c>
      <c r="I139" s="1" t="s">
        <v>548</v>
      </c>
      <c r="J139" s="1" t="s">
        <v>25</v>
      </c>
      <c r="K139" s="1" t="s">
        <v>139</v>
      </c>
      <c r="L139" s="1" t="s">
        <v>27</v>
      </c>
      <c r="M139" s="1" t="s">
        <v>28</v>
      </c>
      <c r="N139" s="1" t="s">
        <v>29</v>
      </c>
      <c r="O139" s="1" t="s">
        <v>30</v>
      </c>
      <c r="P139" s="1" t="s">
        <v>38</v>
      </c>
      <c r="Q139" s="1" t="str">
        <f ca="1">IFERROR(__xludf.DUMMYFUNCTION("GOOGLETRANSLATE(G139, ""auto"", ""en"")
"),"The curry is very delicious, the service attitude is good, and the atmosphere in the store is comfortable and warm")</f>
        <v>The curry is very delicious, the service attitude is good, and the atmosphere in the store is comfortable and warm</v>
      </c>
    </row>
    <row r="140" spans="1:17" ht="16.5" customHeight="1" x14ac:dyDescent="0.35">
      <c r="A140" s="1" t="s">
        <v>622</v>
      </c>
      <c r="B140" s="1" t="s">
        <v>623</v>
      </c>
      <c r="C140" s="1" t="s">
        <v>624</v>
      </c>
      <c r="D140" s="1" t="s">
        <v>19</v>
      </c>
      <c r="E140" s="1" t="s">
        <v>20</v>
      </c>
      <c r="F140" s="1" t="s">
        <v>201</v>
      </c>
      <c r="G140" s="1" t="s">
        <v>625</v>
      </c>
      <c r="H140" s="1" t="s">
        <v>23</v>
      </c>
      <c r="I140" s="1" t="s">
        <v>75</v>
      </c>
      <c r="J140" s="1" t="s">
        <v>25</v>
      </c>
      <c r="K140" s="1" t="s">
        <v>31</v>
      </c>
      <c r="L140" s="1" t="s">
        <v>27</v>
      </c>
      <c r="M140" s="1" t="s">
        <v>31</v>
      </c>
      <c r="N140" s="1" t="s">
        <v>29</v>
      </c>
      <c r="O140" s="1" t="s">
        <v>30</v>
      </c>
      <c r="P140" s="1" t="s">
        <v>38</v>
      </c>
      <c r="Q140" s="1" t="str">
        <f ca="1">IFERROR(__xludf.DUMMYFUNCTION("GOOGLETRANSLATE(G140, ""auto"", ""en"")
"),"The curry alone is 5 stars. The extra 5 stars are the warm and considerate service of the staff and the comfortable environment. A total of 10 stars.")</f>
        <v>The curry alone is 5 stars. The extra 5 stars are the warm and considerate service of the staff and the comfortable environment. A total of 10 stars.</v>
      </c>
    </row>
    <row r="141" spans="1:17" ht="16.5" customHeight="1" x14ac:dyDescent="0.35">
      <c r="A141" s="1" t="s">
        <v>626</v>
      </c>
      <c r="B141" s="1" t="s">
        <v>627</v>
      </c>
      <c r="C141" s="1" t="s">
        <v>628</v>
      </c>
      <c r="D141" s="1" t="s">
        <v>19</v>
      </c>
      <c r="E141" s="1" t="s">
        <v>20</v>
      </c>
      <c r="F141" s="1" t="s">
        <v>201</v>
      </c>
      <c r="G141" s="1" t="s">
        <v>629</v>
      </c>
      <c r="H141" s="1" t="s">
        <v>31</v>
      </c>
      <c r="I141" s="1" t="s">
        <v>31</v>
      </c>
      <c r="J141" s="1" t="s">
        <v>25</v>
      </c>
      <c r="K141" s="1" t="s">
        <v>31</v>
      </c>
      <c r="L141" s="1" t="s">
        <v>27</v>
      </c>
      <c r="M141" s="1" t="s">
        <v>31</v>
      </c>
      <c r="N141" s="1" t="s">
        <v>29</v>
      </c>
      <c r="O141" s="1" t="s">
        <v>30</v>
      </c>
      <c r="P141" s="1" t="s">
        <v>31</v>
      </c>
      <c r="Q141" s="1" t="str">
        <f ca="1">IFERROR(__xludf.DUMMYFUNCTION("GOOGLETRANSLATE(G141, ""auto"", ""en"")
"),"It turns out that Taiwanese tea can also be combined with Western desserts😋It’s super delicious
Recommended Four Seasons Spring Strawberry Basque Cheese👍🏼👍🏼👍🏼
An unexpected discovery while visiting Puji Lantern Festival❤️I will try curry rice again"&amp;" next time I visit🍛…")</f>
        <v>It turns out that Taiwanese tea can also be combined with Western desserts😋It’s super delicious
Recommended Four Seasons Spring Strawberry Basque Cheese👍🏼👍🏼👍🏼
An unexpected discovery while visiting Puji Lantern Festival❤️I will try curry rice again next time I visit🍛…</v>
      </c>
    </row>
    <row r="142" spans="1:17" ht="16.5" customHeight="1" x14ac:dyDescent="0.35">
      <c r="A142" s="1" t="s">
        <v>630</v>
      </c>
      <c r="B142" s="1" t="s">
        <v>631</v>
      </c>
      <c r="C142" s="1" t="s">
        <v>632</v>
      </c>
      <c r="D142" s="1" t="s">
        <v>19</v>
      </c>
      <c r="E142" s="1" t="s">
        <v>20</v>
      </c>
      <c r="F142" s="1" t="s">
        <v>122</v>
      </c>
      <c r="G142" s="1" t="s">
        <v>633</v>
      </c>
      <c r="H142" s="1" t="s">
        <v>31</v>
      </c>
      <c r="I142" s="1" t="s">
        <v>31</v>
      </c>
      <c r="J142" s="1" t="s">
        <v>25</v>
      </c>
      <c r="K142" s="1" t="s">
        <v>31</v>
      </c>
      <c r="L142" s="1" t="s">
        <v>27</v>
      </c>
      <c r="M142" s="1" t="s">
        <v>28</v>
      </c>
      <c r="N142" s="1" t="s">
        <v>29</v>
      </c>
      <c r="O142" s="1" t="s">
        <v>30</v>
      </c>
      <c r="P142" s="1" t="s">
        <v>38</v>
      </c>
      <c r="Q142" s="1" t="str">
        <f ca="1">IFERROR(__xludf.DUMMYFUNCTION("GOOGLETRANSLATE(G142, ""auto"", ""en"")
"),"First visit. A specialty curry shop with a retro flavor, beef curry + turtle egg buns + Lulu&amp;Bun special scones, emphasizing the use of spices to distinguish other home-style curry shops. Whether you like it or not depends on the individual, and we collab"&amp;"orate with different dessert shops every month to be creative. , the March pop-up is a comprehensive berry Danish CDC Bakery")</f>
        <v>First visit. A specialty curry shop with a retro flavor, beef curry + turtle egg buns + Lulu&amp;Bun special scones, emphasizing the use of spices to distinguish other home-style curry shops. Whether you like it or not depends on the individual, and we collaborate with different dessert shops every month to be creative. , the March pop-up is a comprehensive berry Danish CDC Bakery</v>
      </c>
    </row>
    <row r="143" spans="1:17" ht="16.5" customHeight="1" x14ac:dyDescent="0.35">
      <c r="A143" s="1" t="s">
        <v>634</v>
      </c>
      <c r="B143" s="1" t="s">
        <v>635</v>
      </c>
      <c r="C143" s="1" t="s">
        <v>636</v>
      </c>
      <c r="D143" s="1" t="s">
        <v>19</v>
      </c>
      <c r="E143" s="1" t="s">
        <v>20</v>
      </c>
      <c r="F143" s="1" t="s">
        <v>201</v>
      </c>
      <c r="G143" s="1" t="s">
        <v>637</v>
      </c>
      <c r="H143" s="1" t="s">
        <v>23</v>
      </c>
      <c r="I143" s="1" t="s">
        <v>75</v>
      </c>
      <c r="J143" s="1" t="s">
        <v>25</v>
      </c>
      <c r="K143" s="1" t="s">
        <v>208</v>
      </c>
      <c r="L143" s="1" t="s">
        <v>27</v>
      </c>
      <c r="M143" s="1" t="s">
        <v>28</v>
      </c>
      <c r="N143" s="1" t="s">
        <v>29</v>
      </c>
      <c r="O143" s="1" t="s">
        <v>30</v>
      </c>
      <c r="P143" s="1" t="s">
        <v>38</v>
      </c>
      <c r="Q143" s="1" t="str">
        <f ca="1">IFERROR(__xludf.DUMMYFUNCTION("GOOGLETRANSLATE(G143, ""auto"", ""en"")
"),"It tastes okay, the portion size seems average, but I feel quite full after eating it.")</f>
        <v>It tastes okay, the portion size seems average, but I feel quite full after eating it.</v>
      </c>
    </row>
    <row r="144" spans="1:17" ht="16.5" customHeight="1" x14ac:dyDescent="0.35">
      <c r="A144" s="1" t="s">
        <v>638</v>
      </c>
      <c r="B144" s="1" t="s">
        <v>639</v>
      </c>
      <c r="C144" s="1" t="s">
        <v>640</v>
      </c>
      <c r="D144" s="1" t="s">
        <v>19</v>
      </c>
      <c r="E144" s="1" t="s">
        <v>20</v>
      </c>
      <c r="F144" s="1" t="s">
        <v>201</v>
      </c>
      <c r="G144" s="1" t="s">
        <v>641</v>
      </c>
      <c r="H144" s="1" t="s">
        <v>642</v>
      </c>
      <c r="I144" s="1" t="s">
        <v>643</v>
      </c>
      <c r="J144" s="1" t="s">
        <v>25</v>
      </c>
      <c r="K144" s="1" t="s">
        <v>31</v>
      </c>
      <c r="L144" s="1" t="s">
        <v>27</v>
      </c>
      <c r="M144" s="1" t="s">
        <v>28</v>
      </c>
      <c r="N144" s="1" t="s">
        <v>29</v>
      </c>
      <c r="O144" s="1" t="s">
        <v>30</v>
      </c>
      <c r="P144" s="1" t="s">
        <v>31</v>
      </c>
      <c r="Q144" s="1" t="str">
        <f ca="1">IFERROR(__xludf.DUMMYFUNCTION("GOOGLETRANSLATE(G144, ""auto"", ""en"")
"),"Fatty Deluxe Plate Enjoy three flavors at once
Highly recommended!
There is a little shop assistant who helps. He is a very sensible child. Thumbs up.")</f>
        <v>Fatty Deluxe Plate Enjoy three flavors at once
Highly recommended!
There is a little shop assistant who helps. He is a very sensible child. Thumbs up.</v>
      </c>
    </row>
    <row r="145" spans="1:17" ht="16.5" customHeight="1" x14ac:dyDescent="0.35">
      <c r="A145" s="1" t="s">
        <v>644</v>
      </c>
      <c r="B145" s="1" t="s">
        <v>645</v>
      </c>
      <c r="C145" s="1" t="s">
        <v>646</v>
      </c>
      <c r="D145" s="1" t="s">
        <v>19</v>
      </c>
      <c r="E145" s="1" t="s">
        <v>20</v>
      </c>
      <c r="F145" s="1" t="s">
        <v>137</v>
      </c>
      <c r="G145" s="1" t="s">
        <v>647</v>
      </c>
      <c r="H145" s="1" t="s">
        <v>31</v>
      </c>
      <c r="I145" s="1" t="s">
        <v>31</v>
      </c>
      <c r="J145" s="1" t="s">
        <v>25</v>
      </c>
      <c r="K145" s="1" t="s">
        <v>31</v>
      </c>
      <c r="L145" s="1" t="s">
        <v>27</v>
      </c>
      <c r="M145" s="1" t="s">
        <v>31</v>
      </c>
      <c r="N145" s="1" t="s">
        <v>29</v>
      </c>
      <c r="O145" s="1" t="s">
        <v>30</v>
      </c>
      <c r="P145" s="1" t="s">
        <v>38</v>
      </c>
      <c r="Q145" s="1" t="str">
        <f ca="1">IFERROR(__xludf.DUMMYFUNCTION("GOOGLETRANSLATE(G145, ""auto"", ""en"")
"),"The service is great, the food is served very quickly, and the overall environment is comfortable. Unfortunately, the flavor of wenqing is stronger than curry.
For the price, the portion was small and not tasty. The beef itself was thin and overcooked. Al"&amp;"l that was left on the table was the muscle fibers soaked in spices. It was true that the eggs were fried well.
The fresh milk of the ice brick latte is very delicious, but when the ice cubes of the coffee begin to melt, a strong burnt bitter taste is rel"&amp;"eased. It is recommended to remove it and drink the fresh milk.
Although I have never eaten real Indian curry, I have a deep understanding of the physiological reaction after eating Indian food. It is a disaster in Tainan, which is known as the capital of"&amp;" food.")</f>
        <v>The service is great, the food is served very quickly, and the overall environment is comfortable. Unfortunately, the flavor of wenqing is stronger than curry.
For the price, the portion was small and not tasty. The beef itself was thin and overcooked. All that was left on the table was the muscle fibers soaked in spices. It was true that the eggs were fried well.
The fresh milk of the ice brick latte is very delicious, but when the ice cubes of the coffee begin to melt, a strong burnt bitter taste is released. It is recommended to remove it and drink the fresh milk.
Although I have never eaten real Indian curry, I have a deep understanding of the physiological reaction after eating Indian food. It is a disaster in Tainan, which is known as the capital of food.</v>
      </c>
    </row>
    <row r="146" spans="1:17" ht="16.5" customHeight="1" x14ac:dyDescent="0.35">
      <c r="A146" s="1" t="s">
        <v>648</v>
      </c>
      <c r="B146" s="1" t="s">
        <v>649</v>
      </c>
      <c r="C146" s="1" t="s">
        <v>650</v>
      </c>
      <c r="D146" s="1" t="s">
        <v>19</v>
      </c>
      <c r="E146" s="1" t="s">
        <v>20</v>
      </c>
      <c r="F146" s="1" t="s">
        <v>137</v>
      </c>
      <c r="G146" s="1" t="s">
        <v>651</v>
      </c>
      <c r="H146" s="1" t="s">
        <v>31</v>
      </c>
      <c r="I146" s="1" t="s">
        <v>31</v>
      </c>
      <c r="J146" s="1" t="s">
        <v>25</v>
      </c>
      <c r="K146" s="1" t="s">
        <v>31</v>
      </c>
      <c r="L146" s="1" t="s">
        <v>27</v>
      </c>
      <c r="M146" s="1" t="s">
        <v>28</v>
      </c>
      <c r="N146" s="1" t="s">
        <v>29</v>
      </c>
      <c r="O146" s="1" t="s">
        <v>30</v>
      </c>
      <c r="P146" s="1" t="s">
        <v>38</v>
      </c>
      <c r="Q146" s="1" t="str">
        <f ca="1">IFERROR(__xludf.DUMMYFUNCTION("GOOGLETRANSLATE(G146, ""auto"", ""en"")
"),"It rained heavily when we went there, and the boss was kind enough to lend us a hairdryer to dry us off. The service attitude of the clerk was also very good. After entering, I felt that the overall environment was very atmospheric, and I felt that I coul"&amp;"d read and write information in a peaceful place.
I think the food is pretty good. Maybe it’s because it’s different from the curry sold in supermarkets. The taste may seem a bit strong the first time you try it, but in fact you’ll feel good after eating "&amp;"it, especially with a cup of coffee ice cubes. Latte is really delicious!")</f>
        <v>It rained heavily when we went there, and the boss was kind enough to lend us a hairdryer to dry us off. The service attitude of the clerk was also very good. After entering, I felt that the overall environment was very atmospheric, and I felt that I could read and write information in a peaceful place.
I think the food is pretty good. Maybe it’s because it’s different from the curry sold in supermarkets. The taste may seem a bit strong the first time you try it, but in fact you’ll feel good after eating it, especially with a cup of coffee ice cubes. Latte is really delicious!</v>
      </c>
    </row>
    <row r="147" spans="1:17" ht="16.5" customHeight="1" x14ac:dyDescent="0.35">
      <c r="A147" s="1" t="s">
        <v>652</v>
      </c>
      <c r="B147" s="1" t="s">
        <v>653</v>
      </c>
      <c r="C147" s="1" t="s">
        <v>654</v>
      </c>
      <c r="D147" s="1" t="s">
        <v>19</v>
      </c>
      <c r="E147" s="1" t="s">
        <v>20</v>
      </c>
      <c r="F147" s="1" t="s">
        <v>137</v>
      </c>
      <c r="G147" s="1" t="s">
        <v>655</v>
      </c>
      <c r="H147" s="1" t="s">
        <v>64</v>
      </c>
      <c r="I147" s="1" t="s">
        <v>31</v>
      </c>
      <c r="J147" s="1" t="s">
        <v>25</v>
      </c>
      <c r="K147" s="1" t="s">
        <v>31</v>
      </c>
      <c r="L147" s="1" t="s">
        <v>27</v>
      </c>
      <c r="M147" s="1" t="s">
        <v>28</v>
      </c>
      <c r="N147" s="1" t="s">
        <v>29</v>
      </c>
      <c r="O147" s="1" t="s">
        <v>30</v>
      </c>
      <c r="P147" s="1" t="s">
        <v>38</v>
      </c>
      <c r="Q147" s="1" t="str">
        <f ca="1">IFERROR(__xludf.DUMMYFUNCTION("GOOGLETRANSLATE(G147, ""auto"", ""en"")
"),"Spicy and Sour Pork Curry Rice
It has a very special taste. It’s sour and spicy so you won’t get tired of it after eating it.
The store environment is unique. The store clerks are all young relatives and are very kind and provide good service! The only sm"&amp;"all drawback is that parking nearby is really not easy, and there are often activities on Tainan Holiday Haian Road recently.")</f>
        <v>Spicy and Sour Pork Curry Rice
It has a very special taste. It’s sour and spicy so you won’t get tired of it after eating it.
The store environment is unique. The store clerks are all young relatives and are very kind and provide good service! The only small drawback is that parking nearby is really not easy, and there are often activities on Tainan Holiday Haian Road recently.</v>
      </c>
    </row>
    <row r="148" spans="1:17" ht="16.5" customHeight="1" x14ac:dyDescent="0.35">
      <c r="A148" s="1" t="s">
        <v>656</v>
      </c>
      <c r="B148" s="1" t="s">
        <v>657</v>
      </c>
      <c r="C148" s="1" t="s">
        <v>658</v>
      </c>
      <c r="D148" s="1" t="s">
        <v>19</v>
      </c>
      <c r="E148" s="1" t="s">
        <v>20</v>
      </c>
      <c r="F148" s="1" t="s">
        <v>137</v>
      </c>
      <c r="G148" s="1" t="s">
        <v>659</v>
      </c>
      <c r="H148" s="1" t="s">
        <v>23</v>
      </c>
      <c r="I148" s="1" t="s">
        <v>75</v>
      </c>
      <c r="J148" s="1" t="s">
        <v>25</v>
      </c>
      <c r="K148" s="1" t="s">
        <v>31</v>
      </c>
      <c r="L148" s="1" t="s">
        <v>27</v>
      </c>
      <c r="M148" s="1" t="s">
        <v>28</v>
      </c>
      <c r="N148" s="1" t="s">
        <v>29</v>
      </c>
      <c r="O148" s="1" t="s">
        <v>30</v>
      </c>
      <c r="P148" s="1" t="s">
        <v>38</v>
      </c>
      <c r="Q148" s="1" t="str">
        <f ca="1">IFERROR(__xludf.DUMMYFUNCTION("GOOGLETRANSLATE(G148, ""auto"", ""en"")
"),"The waiters are friendly, the food is served quickly, and there are more seats than expected.
Orange chicken is a safe brand that is acceptable to most people and tastes delicious. If you are worried that the spices are too strong, you can choose this one"&amp;".")</f>
        <v>The waiters are friendly, the food is served quickly, and there are more seats than expected.
Orange chicken is a safe brand that is acceptable to most people and tastes delicious. If you are worried that the spices are too strong, you can choose this one.</v>
      </c>
    </row>
    <row r="149" spans="1:17" ht="16.5" customHeight="1" x14ac:dyDescent="0.35">
      <c r="A149" s="1" t="s">
        <v>660</v>
      </c>
      <c r="B149" s="1" t="s">
        <v>661</v>
      </c>
      <c r="C149" s="1" t="s">
        <v>662</v>
      </c>
      <c r="D149" s="1" t="s">
        <v>19</v>
      </c>
      <c r="E149" s="1" t="s">
        <v>20</v>
      </c>
      <c r="F149" s="1" t="s">
        <v>137</v>
      </c>
      <c r="G149" s="1" t="s">
        <v>663</v>
      </c>
      <c r="H149" s="1" t="s">
        <v>23</v>
      </c>
      <c r="I149" s="1" t="s">
        <v>664</v>
      </c>
      <c r="J149" s="1" t="s">
        <v>25</v>
      </c>
      <c r="K149" s="1" t="s">
        <v>31</v>
      </c>
      <c r="L149" s="1" t="s">
        <v>27</v>
      </c>
      <c r="M149" s="1" t="s">
        <v>28</v>
      </c>
      <c r="N149" s="1" t="s">
        <v>29</v>
      </c>
      <c r="O149" s="1" t="s">
        <v>30</v>
      </c>
      <c r="P149" s="1" t="s">
        <v>38</v>
      </c>
      <c r="Q149" s="1" t="str">
        <f ca="1">IFERROR(__xludf.DUMMYFUNCTION("GOOGLETRANSLATE(G149, ""auto"", ""en"")
"),"Partially Indian and Nanyang style curry,
Therefore, it does not have a strong curry aroma like Japanese curry.
I feel like if the rice part could be cooked with rice like authentic spice curry,
The taste should be better.")</f>
        <v>Partially Indian and Nanyang style curry,
Therefore, it does not have a strong curry aroma like Japanese curry.
I feel like if the rice part could be cooked with rice like authentic spice curry,
The taste should be better.</v>
      </c>
    </row>
    <row r="150" spans="1:17" ht="16.5" customHeight="1" x14ac:dyDescent="0.35">
      <c r="A150" s="1" t="s">
        <v>665</v>
      </c>
      <c r="B150" s="1" t="s">
        <v>666</v>
      </c>
      <c r="C150" s="1" t="s">
        <v>667</v>
      </c>
      <c r="D150" s="1" t="s">
        <v>19</v>
      </c>
      <c r="E150" s="1" t="s">
        <v>20</v>
      </c>
      <c r="F150" s="1" t="s">
        <v>137</v>
      </c>
      <c r="G150" s="1" t="s">
        <v>668</v>
      </c>
      <c r="H150" s="1" t="s">
        <v>31</v>
      </c>
      <c r="I150" s="1" t="s">
        <v>31</v>
      </c>
      <c r="J150" s="1" t="s">
        <v>25</v>
      </c>
      <c r="K150" s="1" t="s">
        <v>31</v>
      </c>
      <c r="L150" s="1" t="s">
        <v>27</v>
      </c>
      <c r="M150" s="1" t="s">
        <v>31</v>
      </c>
      <c r="N150" s="1" t="s">
        <v>29</v>
      </c>
      <c r="O150" s="1" t="s">
        <v>30</v>
      </c>
      <c r="P150" s="1" t="s">
        <v>31</v>
      </c>
      <c r="Q150" s="1" t="str">
        <f ca="1">IFERROR(__xludf.DUMMYFUNCTION("GOOGLETRANSLATE(G150, ""auto"", ""en"")
"),"I was looking forward to it before going, but I was a little disappointed after eating it.
Overall, it's pretty average. The turtle egg bun costs 50 yuan.
Wouldn't want to visit again")</f>
        <v>I was looking forward to it before going, but I was a little disappointed after eating it.
Overall, it's pretty average. The turtle egg bun costs 50 yuan.
Wouldn't want to visit again</v>
      </c>
    </row>
    <row r="151" spans="1:17" ht="16.5" customHeight="1" x14ac:dyDescent="0.35">
      <c r="A151" s="1" t="s">
        <v>669</v>
      </c>
      <c r="B151" s="1" t="s">
        <v>670</v>
      </c>
      <c r="C151" s="1" t="s">
        <v>671</v>
      </c>
      <c r="D151" s="1" t="s">
        <v>19</v>
      </c>
      <c r="E151" s="1" t="s">
        <v>20</v>
      </c>
      <c r="F151" s="1" t="s">
        <v>201</v>
      </c>
      <c r="G151" s="1" t="s">
        <v>672</v>
      </c>
      <c r="H151" s="1" t="s">
        <v>31</v>
      </c>
      <c r="I151" s="1" t="s">
        <v>31</v>
      </c>
      <c r="J151" s="1" t="s">
        <v>25</v>
      </c>
      <c r="K151" s="1" t="s">
        <v>31</v>
      </c>
      <c r="L151" s="1" t="s">
        <v>27</v>
      </c>
      <c r="M151" s="1" t="s">
        <v>31</v>
      </c>
      <c r="N151" s="1" t="s">
        <v>29</v>
      </c>
      <c r="O151" s="1" t="s">
        <v>30</v>
      </c>
      <c r="P151" s="1" t="s">
        <v>31</v>
      </c>
      <c r="Q151" s="1" t="str">
        <f ca="1">IFERROR(__xludf.DUMMYFUNCTION("GOOGLETRANSLATE(G151, ""auto"", ""en"")
"),"The curry is delicious, but the space in the store is not big. If you don’t want to queue, you should go early.")</f>
        <v>The curry is delicious, but the space in the store is not big. If you don’t want to queue, you should go early.</v>
      </c>
    </row>
    <row r="152" spans="1:17" ht="16.5" customHeight="1" x14ac:dyDescent="0.35">
      <c r="A152" s="1" t="s">
        <v>673</v>
      </c>
      <c r="B152" s="1" t="s">
        <v>674</v>
      </c>
      <c r="C152" s="1" t="s">
        <v>675</v>
      </c>
      <c r="D152" s="1" t="s">
        <v>19</v>
      </c>
      <c r="E152" s="1" t="s">
        <v>20</v>
      </c>
      <c r="F152" s="1" t="s">
        <v>137</v>
      </c>
      <c r="G152" s="1" t="s">
        <v>676</v>
      </c>
      <c r="H152" s="1" t="s">
        <v>23</v>
      </c>
      <c r="I152" s="1" t="s">
        <v>75</v>
      </c>
      <c r="J152" s="1" t="s">
        <v>25</v>
      </c>
      <c r="K152" s="1" t="s">
        <v>31</v>
      </c>
      <c r="L152" s="1" t="s">
        <v>27</v>
      </c>
      <c r="M152" s="1" t="s">
        <v>31</v>
      </c>
      <c r="N152" s="1" t="s">
        <v>29</v>
      </c>
      <c r="O152" s="1" t="s">
        <v>30</v>
      </c>
      <c r="P152" s="1" t="s">
        <v>38</v>
      </c>
      <c r="Q152" s="1" t="str">
        <f ca="1">IFERROR(__xludf.DUMMYFUNCTION("GOOGLETRANSLATE(G152, ""auto"", ""en"")
"),"The food tastes good, the price is reasonable, and the dining environment is very comfortable, making people feel relaxed and comfortable😊…")</f>
        <v>The food tastes good, the price is reasonable, and the dining environment is very comfortable, making people feel relaxed and comfortable😊…</v>
      </c>
    </row>
    <row r="153" spans="1:17" ht="16.5" customHeight="1" x14ac:dyDescent="0.35">
      <c r="A153" s="1" t="s">
        <v>677</v>
      </c>
      <c r="B153" s="1" t="s">
        <v>678</v>
      </c>
      <c r="C153" s="1" t="s">
        <v>679</v>
      </c>
      <c r="D153" s="1" t="s">
        <v>19</v>
      </c>
      <c r="E153" s="1" t="s">
        <v>20</v>
      </c>
      <c r="F153" s="1" t="s">
        <v>137</v>
      </c>
      <c r="G153" s="1" t="s">
        <v>680</v>
      </c>
      <c r="H153" s="1" t="s">
        <v>23</v>
      </c>
      <c r="I153" s="1" t="s">
        <v>681</v>
      </c>
      <c r="J153" s="1" t="s">
        <v>25</v>
      </c>
      <c r="K153" s="1" t="s">
        <v>139</v>
      </c>
      <c r="L153" s="1" t="s">
        <v>27</v>
      </c>
      <c r="M153" s="1" t="s">
        <v>28</v>
      </c>
      <c r="N153" s="1" t="s">
        <v>29</v>
      </c>
      <c r="O153" s="1" t="s">
        <v>30</v>
      </c>
      <c r="P153" s="1" t="s">
        <v>38</v>
      </c>
      <c r="Q153" s="1" t="str">
        <f ca="1">IFERROR(__xludf.DUMMYFUNCTION("GOOGLETRANSLATE(G153, ""auto"", ""en"")
"),"Food at the Circus Arts Festival in February
Very attentive")</f>
        <v>Food at the Circus Arts Festival in February
Very attentive</v>
      </c>
    </row>
    <row r="154" spans="1:17" ht="16.5" customHeight="1" x14ac:dyDescent="0.35">
      <c r="A154" s="1" t="s">
        <v>682</v>
      </c>
      <c r="B154" s="1" t="s">
        <v>683</v>
      </c>
      <c r="C154" s="1" t="s">
        <v>684</v>
      </c>
      <c r="D154" s="1" t="s">
        <v>19</v>
      </c>
      <c r="E154" s="1" t="s">
        <v>20</v>
      </c>
      <c r="F154" s="1" t="s">
        <v>201</v>
      </c>
      <c r="G154" s="1" t="s">
        <v>685</v>
      </c>
      <c r="H154" s="1" t="s">
        <v>31</v>
      </c>
      <c r="I154" s="1" t="s">
        <v>31</v>
      </c>
      <c r="J154" s="1" t="s">
        <v>25</v>
      </c>
      <c r="K154" s="1" t="s">
        <v>31</v>
      </c>
      <c r="L154" s="1" t="s">
        <v>27</v>
      </c>
      <c r="M154" s="1" t="s">
        <v>28</v>
      </c>
      <c r="N154" s="1" t="s">
        <v>29</v>
      </c>
      <c r="O154" s="1" t="s">
        <v>30</v>
      </c>
      <c r="P154" s="1" t="s">
        <v>31</v>
      </c>
      <c r="Q154" s="1" t="str">
        <f ca="1">IFERROR(__xludf.DUMMYFUNCTION("GOOGLETRANSLATE(G154, ""auto"", ""en"")
"),"A small shop with a literary atmosphere
It is recommended to make a reservation
Meals are mainly curry
And the door is not fixed")</f>
        <v>A small shop with a literary atmosphere
It is recommended to make a reservation
Meals are mainly curry
And the door is not fixed</v>
      </c>
    </row>
    <row r="155" spans="1:17" ht="16.5" customHeight="1" x14ac:dyDescent="0.35">
      <c r="A155" s="1" t="s">
        <v>686</v>
      </c>
      <c r="B155" s="1" t="s">
        <v>687</v>
      </c>
      <c r="C155" s="1" t="s">
        <v>688</v>
      </c>
      <c r="D155" s="1" t="s">
        <v>19</v>
      </c>
      <c r="E155" s="1" t="s">
        <v>20</v>
      </c>
      <c r="F155" s="1" t="s">
        <v>201</v>
      </c>
      <c r="G155" s="1" t="s">
        <v>689</v>
      </c>
      <c r="H155" s="1" t="s">
        <v>31</v>
      </c>
      <c r="I155" s="1" t="s">
        <v>31</v>
      </c>
      <c r="J155" s="1" t="s">
        <v>25</v>
      </c>
      <c r="K155" s="1" t="s">
        <v>31</v>
      </c>
      <c r="L155" s="1" t="s">
        <v>27</v>
      </c>
      <c r="M155" s="1" t="s">
        <v>28</v>
      </c>
      <c r="N155" s="1" t="s">
        <v>29</v>
      </c>
      <c r="O155" s="1" t="s">
        <v>30</v>
      </c>
      <c r="P155" s="1" t="s">
        <v>31</v>
      </c>
      <c r="Q155" s="1" t="str">
        <f ca="1">IFERROR(__xludf.DUMMYFUNCTION("GOOGLETRANSLATE(G155, ""auto"", ""en"")
"),"The nearest favorite shop, the service is friendly (the boss’s daughter is very well-behaved and cute, and she will help introduce it😄), and the curry is also delicious. I like the fat plate. You can eat three flavors of curry at the same time. When the "&amp;"yogurt is added to the curry, it has different taste levels. It’s amazing! The spicy and sour pig is very spicy, so those who don’t like spicy food should choose carefully. …")</f>
        <v>The nearest favorite shop, the service is friendly (the boss’s daughter is very well-behaved and cute, and she will help introduce it😄), and the curry is also delicious. I like the fat plate. You can eat three flavors of curry at the same time. When the yogurt is added to the curry, it has different taste levels. It’s amazing! The spicy and sour pig is very spicy, so those who don’t like spicy food should choose carefully. …</v>
      </c>
    </row>
    <row r="156" spans="1:17" ht="16.5" customHeight="1" x14ac:dyDescent="0.35">
      <c r="A156" s="1" t="s">
        <v>690</v>
      </c>
      <c r="B156" s="1" t="s">
        <v>691</v>
      </c>
      <c r="C156" s="1" t="s">
        <v>692</v>
      </c>
      <c r="D156" s="1" t="s">
        <v>19</v>
      </c>
      <c r="E156" s="1" t="s">
        <v>20</v>
      </c>
      <c r="F156" s="1" t="s">
        <v>137</v>
      </c>
      <c r="G156" s="1" t="s">
        <v>693</v>
      </c>
      <c r="H156" s="1" t="s">
        <v>31</v>
      </c>
      <c r="I156" s="1" t="s">
        <v>31</v>
      </c>
      <c r="J156" s="1" t="s">
        <v>25</v>
      </c>
      <c r="K156" s="1" t="s">
        <v>31</v>
      </c>
      <c r="L156" s="1" t="s">
        <v>27</v>
      </c>
      <c r="M156" s="1" t="s">
        <v>31</v>
      </c>
      <c r="N156" s="1" t="s">
        <v>29</v>
      </c>
      <c r="O156" s="1" t="s">
        <v>30</v>
      </c>
      <c r="P156" s="1" t="s">
        <v>38</v>
      </c>
      <c r="Q156" s="1" t="str">
        <f ca="1">IFERROR(__xludf.DUMMYFUNCTION("GOOGLETRANSLATE(G156, ""auto"", ""en"")
"),"Originally, it was because I couldn’t eat what I wanted due to various factors.
Then GOOGLE to this store,
After searching for a long time, I couldn’t find it and almost gave up...")</f>
        <v>Originally, it was because I couldn’t eat what I wanted due to various factors.
Then GOOGLE to this store,
After searching for a long time, I couldn’t find it and almost gave up...</v>
      </c>
    </row>
    <row r="157" spans="1:17" ht="16.5" customHeight="1" x14ac:dyDescent="0.35">
      <c r="A157" s="1" t="s">
        <v>694</v>
      </c>
      <c r="B157" s="1" t="s">
        <v>695</v>
      </c>
      <c r="C157" s="1" t="s">
        <v>696</v>
      </c>
      <c r="D157" s="1" t="s">
        <v>19</v>
      </c>
      <c r="E157" s="1" t="s">
        <v>20</v>
      </c>
      <c r="F157" s="1" t="s">
        <v>56</v>
      </c>
      <c r="G157" s="1" t="s">
        <v>697</v>
      </c>
      <c r="H157" s="1" t="s">
        <v>23</v>
      </c>
      <c r="I157" s="1" t="s">
        <v>75</v>
      </c>
      <c r="J157" s="1" t="s">
        <v>25</v>
      </c>
      <c r="K157" s="1" t="s">
        <v>31</v>
      </c>
      <c r="L157" s="1" t="s">
        <v>27</v>
      </c>
      <c r="M157" s="1" t="s">
        <v>28</v>
      </c>
      <c r="N157" s="1" t="s">
        <v>29</v>
      </c>
      <c r="O157" s="1" t="s">
        <v>30</v>
      </c>
      <c r="P157" s="1" t="s">
        <v>38</v>
      </c>
      <c r="Q157" s="1" t="str">
        <f ca="1">IFERROR(__xludf.DUMMYFUNCTION("GOOGLETRANSLATE(G157, ""auto"", ""en"")
"),"Delicious♥️encouraging")</f>
        <v>Delicious♥️encouraging</v>
      </c>
    </row>
    <row r="158" spans="1:17" ht="16.5" customHeight="1" x14ac:dyDescent="0.35">
      <c r="A158" s="1" t="s">
        <v>698</v>
      </c>
      <c r="B158" s="1" t="s">
        <v>699</v>
      </c>
      <c r="C158" s="1" t="s">
        <v>700</v>
      </c>
      <c r="D158" s="1" t="s">
        <v>19</v>
      </c>
      <c r="E158" s="1" t="s">
        <v>20</v>
      </c>
      <c r="F158" s="1" t="s">
        <v>137</v>
      </c>
      <c r="G158" s="1" t="s">
        <v>701</v>
      </c>
      <c r="H158" s="1" t="s">
        <v>23</v>
      </c>
      <c r="I158" s="1" t="s">
        <v>75</v>
      </c>
      <c r="J158" s="1" t="s">
        <v>25</v>
      </c>
      <c r="K158" s="1" t="s">
        <v>124</v>
      </c>
      <c r="L158" s="1" t="s">
        <v>27</v>
      </c>
      <c r="M158" s="1" t="s">
        <v>28</v>
      </c>
      <c r="N158" s="1" t="s">
        <v>29</v>
      </c>
      <c r="O158" s="1" t="s">
        <v>30</v>
      </c>
      <c r="P158" s="1" t="s">
        <v>38</v>
      </c>
      <c r="Q158" s="1" t="str">
        <f ca="1">IFERROR(__xludf.DUMMYFUNCTION("GOOGLETRANSLATE(G158, ""auto"", ""en"")
"),"tasty
A store I will visit for the second time👍…")</f>
        <v>tasty
A store I will visit for the second time👍…</v>
      </c>
    </row>
    <row r="159" spans="1:17" ht="16.5" customHeight="1" x14ac:dyDescent="0.35">
      <c r="A159" s="1" t="s">
        <v>702</v>
      </c>
      <c r="B159" s="1" t="s">
        <v>703</v>
      </c>
      <c r="C159" s="1" t="s">
        <v>704</v>
      </c>
      <c r="D159" s="1" t="s">
        <v>19</v>
      </c>
      <c r="E159" s="1" t="s">
        <v>20</v>
      </c>
      <c r="F159" s="1" t="s">
        <v>201</v>
      </c>
      <c r="G159" s="1" t="s">
        <v>705</v>
      </c>
      <c r="H159" s="1" t="s">
        <v>31</v>
      </c>
      <c r="I159" s="1" t="s">
        <v>31</v>
      </c>
      <c r="J159" s="1" t="s">
        <v>25</v>
      </c>
      <c r="K159" s="1" t="s">
        <v>31</v>
      </c>
      <c r="L159" s="1" t="s">
        <v>27</v>
      </c>
      <c r="M159" s="1" t="s">
        <v>31</v>
      </c>
      <c r="N159" s="1" t="s">
        <v>29</v>
      </c>
      <c r="O159" s="1" t="s">
        <v>30</v>
      </c>
      <c r="P159" s="1" t="s">
        <v>38</v>
      </c>
      <c r="Q159" s="1" t="str">
        <f ca="1">IFERROR(__xludf.DUMMYFUNCTION("GOOGLETRANSLATE(G159, ""auto"", ""en"")
"),"Three types of curry are enough at once! ! …")</f>
        <v>Three types of curry are enough at once! ! …</v>
      </c>
    </row>
    <row r="160" spans="1:17" ht="16.5" customHeight="1" x14ac:dyDescent="0.35">
      <c r="A160" s="1" t="s">
        <v>706</v>
      </c>
      <c r="B160" s="1" t="s">
        <v>707</v>
      </c>
      <c r="C160" s="1" t="s">
        <v>708</v>
      </c>
      <c r="D160" s="1" t="s">
        <v>19</v>
      </c>
      <c r="E160" s="1" t="s">
        <v>20</v>
      </c>
      <c r="F160" s="1" t="s">
        <v>201</v>
      </c>
      <c r="G160" s="1" t="s">
        <v>709</v>
      </c>
      <c r="H160" s="1" t="s">
        <v>31</v>
      </c>
      <c r="I160" s="1" t="s">
        <v>31</v>
      </c>
      <c r="J160" s="1" t="s">
        <v>25</v>
      </c>
      <c r="K160" s="1" t="s">
        <v>31</v>
      </c>
      <c r="L160" s="1" t="s">
        <v>27</v>
      </c>
      <c r="M160" s="1" t="s">
        <v>31</v>
      </c>
      <c r="N160" s="1" t="s">
        <v>29</v>
      </c>
      <c r="O160" s="1" t="s">
        <v>30</v>
      </c>
      <c r="P160" s="1" t="s">
        <v>38</v>
      </c>
      <c r="Q160" s="1" t="str">
        <f ca="1">IFERROR(__xludf.DUMMYFUNCTION("GOOGLETRANSLATE(G160, ""auto"", ""en"")
"),"The takeaway is orange chicken + shredded coconut curry
The curry sauce of the orange chicken is a bit ""thick"" and a bit salty...")</f>
        <v>The takeaway is orange chicken + shredded coconut curry
The curry sauce of the orange chicken is a bit "thick" and a bit salty...</v>
      </c>
    </row>
    <row r="161" spans="1:17" ht="16.5" customHeight="1" x14ac:dyDescent="0.35">
      <c r="A161" s="1" t="s">
        <v>710</v>
      </c>
      <c r="B161" s="1" t="s">
        <v>711</v>
      </c>
      <c r="C161" s="1" t="s">
        <v>712</v>
      </c>
      <c r="D161" s="1" t="s">
        <v>19</v>
      </c>
      <c r="E161" s="1" t="s">
        <v>20</v>
      </c>
      <c r="F161" s="1" t="s">
        <v>201</v>
      </c>
      <c r="G161" s="1" t="s">
        <v>713</v>
      </c>
      <c r="H161" s="1" t="s">
        <v>23</v>
      </c>
      <c r="I161" s="1" t="s">
        <v>75</v>
      </c>
      <c r="J161" s="1" t="s">
        <v>25</v>
      </c>
      <c r="K161" s="1" t="s">
        <v>31</v>
      </c>
      <c r="L161" s="1" t="s">
        <v>27</v>
      </c>
      <c r="M161" s="1" t="s">
        <v>28</v>
      </c>
      <c r="N161" s="1" t="s">
        <v>29</v>
      </c>
      <c r="O161" s="1" t="s">
        <v>30</v>
      </c>
      <c r="P161" s="1" t="s">
        <v>38</v>
      </c>
      <c r="Q161" s="1" t="str">
        <f ca="1">IFERROR(__xludf.DUMMYFUNCTION("GOOGLETRANSLATE(G161, ""auto"", ""en"")
"),"If you want to eat spicy curry, the only place to go is the Curry Dou Zhen, and the deluxe chubby plate is recommended.")</f>
        <v>If you want to eat spicy curry, the only place to go is the Curry Dou Zhen, and the deluxe chubby plate is recommended.</v>
      </c>
    </row>
    <row r="162" spans="1:17" ht="16.5" customHeight="1" x14ac:dyDescent="0.35">
      <c r="A162" s="1" t="s">
        <v>714</v>
      </c>
      <c r="B162" s="1" t="s">
        <v>715</v>
      </c>
      <c r="C162" s="1" t="s">
        <v>716</v>
      </c>
      <c r="D162" s="1" t="s">
        <v>19</v>
      </c>
      <c r="E162" s="1" t="s">
        <v>20</v>
      </c>
      <c r="F162" s="1" t="s">
        <v>201</v>
      </c>
      <c r="G162" s="1" t="s">
        <v>717</v>
      </c>
      <c r="H162" s="1" t="s">
        <v>31</v>
      </c>
      <c r="I162" s="1" t="s">
        <v>31</v>
      </c>
      <c r="J162" s="1" t="s">
        <v>25</v>
      </c>
      <c r="K162" s="1" t="s">
        <v>31</v>
      </c>
      <c r="L162" s="1" t="s">
        <v>27</v>
      </c>
      <c r="M162" s="1" t="s">
        <v>28</v>
      </c>
      <c r="N162" s="1" t="s">
        <v>29</v>
      </c>
      <c r="O162" s="1" t="s">
        <v>30</v>
      </c>
      <c r="P162" s="1" t="s">
        <v>31</v>
      </c>
      <c r="Q162" s="1" t="str">
        <f ca="1">IFERROR(__xludf.DUMMYFUNCTION("GOOGLETRANSLATE(G162, ""auto"", ""en"")
"),"Order the orange chicken, which is considered an environmentally friendly dish, but it’s a bit pricey to go with the crust. I'm not sure about it for the first time, but after trying it, I recommend that first-timers maybe try the fat plate.")</f>
        <v>Order the orange chicken, which is considered an environmentally friendly dish, but it’s a bit pricey to go with the crust. I'm not sure about it for the first time, but after trying it, I recommend that first-timers maybe try the fat plate.</v>
      </c>
    </row>
    <row r="163" spans="1:17" ht="16.5" customHeight="1" x14ac:dyDescent="0.35">
      <c r="A163" s="1" t="s">
        <v>718</v>
      </c>
      <c r="B163" s="1" t="s">
        <v>719</v>
      </c>
      <c r="C163" s="1" t="s">
        <v>720</v>
      </c>
      <c r="D163" s="1" t="s">
        <v>19</v>
      </c>
      <c r="E163" s="1" t="s">
        <v>20</v>
      </c>
      <c r="F163" s="1" t="s">
        <v>201</v>
      </c>
      <c r="G163" s="1" t="s">
        <v>721</v>
      </c>
      <c r="H163" s="1" t="s">
        <v>31</v>
      </c>
      <c r="I163" s="1" t="s">
        <v>31</v>
      </c>
      <c r="J163" s="1" t="s">
        <v>25</v>
      </c>
      <c r="K163" s="1" t="s">
        <v>31</v>
      </c>
      <c r="L163" s="1" t="s">
        <v>27</v>
      </c>
      <c r="M163" s="1" t="s">
        <v>28</v>
      </c>
      <c r="N163" s="1" t="s">
        <v>29</v>
      </c>
      <c r="O163" s="1" t="s">
        <v>30</v>
      </c>
      <c r="P163" s="1" t="s">
        <v>31</v>
      </c>
      <c r="Q163" s="1" t="str">
        <f ca="1">IFERROR(__xludf.DUMMYFUNCTION("GOOGLETRANSLATE(G163, ""auto"", ""en"")
"),"Needless to say, the taste of the curry is very good. The atmosphere in the store is very relaxing and immerses you to an incredible level. The store seems to be another world. The attitude of the store staff is also very kind and they will observe the ne"&amp;"eds of the customers before coming. The service and the overall process from entering the restaurant to finishing the meal were very comfortable. It is worth a special visit to Tainan. My somewhat noisy friends and I had a very good dining experience here"&amp;" and will come again in the future.")</f>
        <v>Needless to say, the taste of the curry is very good. The atmosphere in the store is very relaxing and immerses you to an incredible level. The store seems to be another world. The attitude of the store staff is also very kind and they will observe the needs of the customers before coming. The service and the overall process from entering the restaurant to finishing the meal were very comfortable. It is worth a special visit to Tainan. My somewhat noisy friends and I had a very good dining experience here and will come again in the future.</v>
      </c>
    </row>
    <row r="164" spans="1:17" ht="16.5" customHeight="1" x14ac:dyDescent="0.35">
      <c r="A164" s="1" t="s">
        <v>722</v>
      </c>
      <c r="B164" s="1" t="s">
        <v>723</v>
      </c>
      <c r="C164" s="1" t="s">
        <v>724</v>
      </c>
      <c r="D164" s="1" t="s">
        <v>19</v>
      </c>
      <c r="E164" s="1" t="s">
        <v>20</v>
      </c>
      <c r="F164" s="1" t="s">
        <v>137</v>
      </c>
      <c r="G164" s="1" t="s">
        <v>725</v>
      </c>
      <c r="H164" s="1" t="s">
        <v>23</v>
      </c>
      <c r="I164" s="1" t="s">
        <v>75</v>
      </c>
      <c r="J164" s="1" t="s">
        <v>25</v>
      </c>
      <c r="K164" s="1" t="s">
        <v>31</v>
      </c>
      <c r="L164" s="1" t="s">
        <v>27</v>
      </c>
      <c r="M164" s="1" t="s">
        <v>28</v>
      </c>
      <c r="N164" s="1" t="s">
        <v>29</v>
      </c>
      <c r="O164" s="1" t="s">
        <v>30</v>
      </c>
      <c r="P164" s="1" t="s">
        <v>38</v>
      </c>
      <c r="Q164" s="1" t="str">
        <f ca="1">IFERROR(__xludf.DUMMYFUNCTION("GOOGLETRANSLATE(G164, ""auto"", ""en"")
"),"You can taste the chef's careful attention to the curry! ! The waitress is super kind and considerate, and the serving girl has a nice smile! ! Worth a return visit! !")</f>
        <v>You can taste the chef's careful attention to the curry! ! The waitress is super kind and considerate, and the serving girl has a nice smile! ! Worth a return visit! !</v>
      </c>
    </row>
    <row r="165" spans="1:17" ht="16.5" customHeight="1" x14ac:dyDescent="0.35">
      <c r="A165" s="1" t="s">
        <v>726</v>
      </c>
      <c r="B165" s="1" t="s">
        <v>727</v>
      </c>
      <c r="C165" s="1" t="s">
        <v>728</v>
      </c>
      <c r="D165" s="1" t="s">
        <v>19</v>
      </c>
      <c r="E165" s="1" t="s">
        <v>20</v>
      </c>
      <c r="F165" s="1" t="s">
        <v>56</v>
      </c>
      <c r="G165" s="1" t="s">
        <v>729</v>
      </c>
      <c r="H165" s="1" t="s">
        <v>23</v>
      </c>
      <c r="I165" s="1" t="s">
        <v>75</v>
      </c>
      <c r="J165" s="1" t="s">
        <v>25</v>
      </c>
      <c r="K165" s="1" t="s">
        <v>31</v>
      </c>
      <c r="L165" s="1" t="s">
        <v>27</v>
      </c>
      <c r="M165" s="1" t="s">
        <v>28</v>
      </c>
      <c r="N165" s="1" t="s">
        <v>29</v>
      </c>
      <c r="O165" s="1" t="s">
        <v>30</v>
      </c>
      <c r="P165" s="1" t="s">
        <v>38</v>
      </c>
      <c r="Q165" s="1" t="str">
        <f ca="1">IFERROR(__xludf.DUMMYFUNCTION("GOOGLETRANSLATE(G165, ""auto"", ""en"")
"),"Curry Dou Zhen is very delicious. I recommend it.")</f>
        <v>Curry Dou Zhen is very delicious. I recommend it.</v>
      </c>
    </row>
    <row r="166" spans="1:17" ht="16.5" customHeight="1" x14ac:dyDescent="0.35">
      <c r="A166" s="1" t="s">
        <v>730</v>
      </c>
      <c r="B166" s="1" t="s">
        <v>731</v>
      </c>
      <c r="C166" s="1" t="s">
        <v>732</v>
      </c>
      <c r="D166" s="1" t="s">
        <v>19</v>
      </c>
      <c r="E166" s="1" t="s">
        <v>20</v>
      </c>
      <c r="F166" s="1" t="s">
        <v>137</v>
      </c>
      <c r="G166" s="1" t="s">
        <v>733</v>
      </c>
      <c r="H166" s="1" t="s">
        <v>23</v>
      </c>
      <c r="I166" s="1" t="s">
        <v>75</v>
      </c>
      <c r="J166" s="1" t="s">
        <v>25</v>
      </c>
      <c r="K166" s="1" t="s">
        <v>31</v>
      </c>
      <c r="L166" s="1" t="s">
        <v>27</v>
      </c>
      <c r="M166" s="1" t="s">
        <v>28</v>
      </c>
      <c r="N166" s="1" t="s">
        <v>29</v>
      </c>
      <c r="O166" s="1" t="s">
        <v>30</v>
      </c>
      <c r="P166" s="1" t="s">
        <v>38</v>
      </c>
      <c r="Q166" s="1" t="str">
        <f ca="1">IFERROR(__xludf.DUMMYFUNCTION("GOOGLETRANSLATE(G166, ""auto"", ""en"")
"),"The taste is very special, you can try it")</f>
        <v>The taste is very special, you can try it</v>
      </c>
    </row>
    <row r="167" spans="1:17" ht="16.5" customHeight="1" x14ac:dyDescent="0.35">
      <c r="A167" s="1" t="s">
        <v>734</v>
      </c>
      <c r="B167" s="1" t="s">
        <v>735</v>
      </c>
      <c r="C167" s="1" t="s">
        <v>736</v>
      </c>
      <c r="D167" s="1" t="s">
        <v>19</v>
      </c>
      <c r="E167" s="1" t="s">
        <v>20</v>
      </c>
      <c r="F167" s="1" t="s">
        <v>137</v>
      </c>
      <c r="G167" s="1" t="s">
        <v>737</v>
      </c>
      <c r="H167" s="1" t="s">
        <v>31</v>
      </c>
      <c r="I167" s="1" t="s">
        <v>31</v>
      </c>
      <c r="J167" s="1" t="s">
        <v>25</v>
      </c>
      <c r="K167" s="1" t="s">
        <v>31</v>
      </c>
      <c r="L167" s="1" t="s">
        <v>27</v>
      </c>
      <c r="M167" s="1" t="s">
        <v>28</v>
      </c>
      <c r="N167" s="1" t="s">
        <v>29</v>
      </c>
      <c r="O167" s="1" t="s">
        <v>30</v>
      </c>
      <c r="P167" s="1" t="s">
        <v>31</v>
      </c>
      <c r="Q167" s="1" t="str">
        <f ca="1">IFERROR(__xludf.DUMMYFUNCTION("GOOGLETRANSLATE(G167, ""auto"", ""en"")
"),"Although the price is on the mid-to-high side, it is a delicious Indian spice curry. I recommend it to everyone.")</f>
        <v>Although the price is on the mid-to-high side, it is a delicious Indian spice curry. I recommend it to everyone.</v>
      </c>
    </row>
    <row r="168" spans="1:17" ht="16.5" customHeight="1" x14ac:dyDescent="0.35">
      <c r="A168" s="1" t="s">
        <v>738</v>
      </c>
      <c r="B168" s="1" t="s">
        <v>739</v>
      </c>
      <c r="C168" s="1" t="s">
        <v>740</v>
      </c>
      <c r="D168" s="1" t="s">
        <v>19</v>
      </c>
      <c r="E168" s="1" t="s">
        <v>20</v>
      </c>
      <c r="F168" s="1" t="s">
        <v>137</v>
      </c>
      <c r="G168" s="1" t="s">
        <v>741</v>
      </c>
      <c r="H168" s="1" t="s">
        <v>158</v>
      </c>
      <c r="I168" s="1" t="s">
        <v>173</v>
      </c>
      <c r="J168" s="1" t="s">
        <v>25</v>
      </c>
      <c r="K168" s="1" t="s">
        <v>31</v>
      </c>
      <c r="L168" s="1" t="s">
        <v>27</v>
      </c>
      <c r="M168" s="1" t="s">
        <v>28</v>
      </c>
      <c r="N168" s="1" t="s">
        <v>29</v>
      </c>
      <c r="O168" s="1" t="s">
        <v>30</v>
      </c>
      <c r="P168" s="1" t="s">
        <v>38</v>
      </c>
      <c r="Q168" s="1" t="str">
        <f ca="1">IFERROR(__xludf.DUMMYFUNCTION("GOOGLETRANSLATE(G168, ""auto"", ""en"")
"),"It’s delicious, I can’t say enough ❤️")</f>
        <v>It’s delicious, I can’t say enough ❤️</v>
      </c>
    </row>
    <row r="169" spans="1:17" ht="16.5" customHeight="1" x14ac:dyDescent="0.35">
      <c r="A169" s="1" t="s">
        <v>742</v>
      </c>
      <c r="B169" s="1" t="s">
        <v>743</v>
      </c>
      <c r="C169" s="1" t="s">
        <v>744</v>
      </c>
      <c r="D169" s="1" t="s">
        <v>19</v>
      </c>
      <c r="E169" s="1" t="s">
        <v>20</v>
      </c>
      <c r="F169" s="1" t="s">
        <v>73</v>
      </c>
      <c r="G169" s="1" t="s">
        <v>745</v>
      </c>
      <c r="H169" s="1" t="s">
        <v>23</v>
      </c>
      <c r="I169" s="1" t="s">
        <v>75</v>
      </c>
      <c r="J169" s="1" t="s">
        <v>25</v>
      </c>
      <c r="K169" s="1" t="s">
        <v>31</v>
      </c>
      <c r="L169" s="1" t="s">
        <v>27</v>
      </c>
      <c r="M169" s="1" t="s">
        <v>28</v>
      </c>
      <c r="N169" s="1" t="s">
        <v>29</v>
      </c>
      <c r="O169" s="1" t="s">
        <v>30</v>
      </c>
      <c r="P169" s="1" t="s">
        <v>38</v>
      </c>
      <c r="Q169" s="1" t="str">
        <f ca="1">IFERROR(__xludf.DUMMYFUNCTION("GOOGLETRANSLATE(G169, ""auto"", ""en"")
"),"Yogurt is super delicious 😋
The store clerk is also super friendly and compliments~~~…")</f>
        <v>Yogurt is super delicious 😋
The store clerk is also super friendly and compliments~~~…</v>
      </c>
    </row>
    <row r="170" spans="1:17" ht="16.5" customHeight="1" x14ac:dyDescent="0.35">
      <c r="A170" s="1" t="s">
        <v>746</v>
      </c>
      <c r="B170" s="1" t="s">
        <v>747</v>
      </c>
      <c r="C170" s="1" t="s">
        <v>748</v>
      </c>
      <c r="D170" s="1" t="s">
        <v>19</v>
      </c>
      <c r="E170" s="1" t="s">
        <v>20</v>
      </c>
      <c r="F170" s="1" t="s">
        <v>137</v>
      </c>
      <c r="G170" s="1" t="s">
        <v>749</v>
      </c>
      <c r="H170" s="1" t="s">
        <v>31</v>
      </c>
      <c r="I170" s="1" t="s">
        <v>31</v>
      </c>
      <c r="J170" s="1" t="s">
        <v>25</v>
      </c>
      <c r="K170" s="1" t="s">
        <v>31</v>
      </c>
      <c r="L170" s="1" t="s">
        <v>27</v>
      </c>
      <c r="M170" s="1" t="s">
        <v>28</v>
      </c>
      <c r="N170" s="1" t="s">
        <v>29</v>
      </c>
      <c r="O170" s="1" t="s">
        <v>30</v>
      </c>
      <c r="P170" s="1" t="s">
        <v>31</v>
      </c>
      <c r="Q170" s="1" t="str">
        <f ca="1">IFERROR(__xludf.DUMMYFUNCTION("GOOGLETRANSLATE(G170, ""auto"", ""en"")
"),"👍Beard black tea (?:
Black tea milk cap, the milk cap is very sweet and rich, and the black tea aroma is quite strong. …")</f>
        <v>👍Beard black tea (?:
Black tea milk cap, the milk cap is very sweet and rich, and the black tea aroma is quite strong. …</v>
      </c>
    </row>
    <row r="171" spans="1:17" ht="16.5" customHeight="1" x14ac:dyDescent="0.35">
      <c r="A171" s="1" t="s">
        <v>750</v>
      </c>
      <c r="B171" s="1" t="s">
        <v>751</v>
      </c>
      <c r="C171" s="1" t="s">
        <v>752</v>
      </c>
      <c r="D171" s="1" t="s">
        <v>19</v>
      </c>
      <c r="E171" s="1" t="s">
        <v>20</v>
      </c>
      <c r="F171" s="1" t="s">
        <v>137</v>
      </c>
      <c r="G171" s="1" t="s">
        <v>753</v>
      </c>
      <c r="H171" s="1" t="s">
        <v>31</v>
      </c>
      <c r="I171" s="1" t="s">
        <v>31</v>
      </c>
      <c r="J171" s="1" t="s">
        <v>25</v>
      </c>
      <c r="K171" s="1" t="s">
        <v>31</v>
      </c>
      <c r="L171" s="1" t="s">
        <v>27</v>
      </c>
      <c r="M171" s="1" t="s">
        <v>28</v>
      </c>
      <c r="N171" s="1" t="s">
        <v>29</v>
      </c>
      <c r="O171" s="1" t="s">
        <v>30</v>
      </c>
      <c r="P171" s="1" t="s">
        <v>31</v>
      </c>
      <c r="Q171" s="1" t="str">
        <f ca="1">IFERROR(__xludf.DUMMYFUNCTION("GOOGLETRANSLATE(G171, ""auto"", ""en"")
"),"The curry stickers given by the store clerk are super cute")</f>
        <v>The curry stickers given by the store clerk are super cute</v>
      </c>
    </row>
    <row r="172" spans="1:17" ht="16.5" customHeight="1" x14ac:dyDescent="0.35">
      <c r="A172" s="1" t="s">
        <v>754</v>
      </c>
      <c r="B172" s="1" t="s">
        <v>755</v>
      </c>
      <c r="C172" s="1" t="s">
        <v>756</v>
      </c>
      <c r="D172" s="1" t="s">
        <v>19</v>
      </c>
      <c r="E172" s="1" t="s">
        <v>20</v>
      </c>
      <c r="F172" s="1" t="s">
        <v>88</v>
      </c>
      <c r="G172" s="1" t="s">
        <v>757</v>
      </c>
      <c r="H172" s="1" t="s">
        <v>23</v>
      </c>
      <c r="I172" s="1" t="s">
        <v>75</v>
      </c>
      <c r="J172" s="1" t="s">
        <v>25</v>
      </c>
      <c r="K172" s="1" t="s">
        <v>108</v>
      </c>
      <c r="L172" s="1" t="s">
        <v>27</v>
      </c>
      <c r="M172" s="1" t="s">
        <v>28</v>
      </c>
      <c r="N172" s="1" t="s">
        <v>29</v>
      </c>
      <c r="O172" s="1" t="s">
        <v>30</v>
      </c>
      <c r="P172" s="1" t="s">
        <v>38</v>
      </c>
      <c r="Q172" s="1" t="str">
        <f ca="1">IFERROR(__xludf.DUMMYFUNCTION("GOOGLETRANSLATE(G172, ""auto"", ""en"")
"),"Like beef taste")</f>
        <v>Like beef taste</v>
      </c>
    </row>
    <row r="173" spans="1:17" ht="16.5" customHeight="1" x14ac:dyDescent="0.35">
      <c r="A173" s="1" t="s">
        <v>758</v>
      </c>
      <c r="B173" s="1" t="s">
        <v>759</v>
      </c>
      <c r="C173" s="1" t="s">
        <v>760</v>
      </c>
      <c r="D173" s="1" t="s">
        <v>19</v>
      </c>
      <c r="E173" s="1" t="s">
        <v>20</v>
      </c>
      <c r="F173" s="1" t="s">
        <v>201</v>
      </c>
      <c r="G173" s="1" t="s">
        <v>761</v>
      </c>
      <c r="H173" s="1" t="s">
        <v>23</v>
      </c>
      <c r="I173" s="1" t="s">
        <v>75</v>
      </c>
      <c r="J173" s="1" t="s">
        <v>25</v>
      </c>
      <c r="K173" s="1" t="s">
        <v>31</v>
      </c>
      <c r="L173" s="1" t="s">
        <v>27</v>
      </c>
      <c r="M173" s="1" t="s">
        <v>28</v>
      </c>
      <c r="N173" s="1" t="s">
        <v>29</v>
      </c>
      <c r="O173" s="1" t="s">
        <v>30</v>
      </c>
      <c r="P173" s="1" t="s">
        <v>38</v>
      </c>
      <c r="Q173" s="1" t="str">
        <f ca="1">IFERROR(__xludf.DUMMYFUNCTION("GOOGLETRANSLATE(G173, ""auto"", ""en"")
"),"The most impressive thing is that you can taste three different flavors of curry at one time, and they are all very delicious.")</f>
        <v>The most impressive thing is that you can taste three different flavors of curry at one time, and they are all very delicious.</v>
      </c>
    </row>
    <row r="174" spans="1:17" ht="16.5" customHeight="1" x14ac:dyDescent="0.35">
      <c r="A174" s="1" t="s">
        <v>762</v>
      </c>
      <c r="B174" s="1" t="s">
        <v>763</v>
      </c>
      <c r="C174" s="1" t="s">
        <v>764</v>
      </c>
      <c r="D174" s="1" t="s">
        <v>19</v>
      </c>
      <c r="E174" s="1" t="s">
        <v>20</v>
      </c>
      <c r="F174" s="1" t="s">
        <v>201</v>
      </c>
      <c r="G174" s="1" t="s">
        <v>765</v>
      </c>
      <c r="H174" s="1" t="s">
        <v>23</v>
      </c>
      <c r="I174" s="1" t="s">
        <v>75</v>
      </c>
      <c r="J174" s="1" t="s">
        <v>25</v>
      </c>
      <c r="K174" s="1" t="s">
        <v>31</v>
      </c>
      <c r="L174" s="1" t="s">
        <v>27</v>
      </c>
      <c r="M174" s="1" t="s">
        <v>28</v>
      </c>
      <c r="N174" s="1" t="s">
        <v>29</v>
      </c>
      <c r="O174" s="1" t="s">
        <v>30</v>
      </c>
      <c r="P174" s="1" t="s">
        <v>38</v>
      </c>
      <c r="Q174" s="1" t="str">
        <f ca="1">IFERROR(__xludf.DUMMYFUNCTION("GOOGLETRANSLATE(G174, ""auto"", ""en"")
"),"The spice flavor of the curry is very prominent, and the yogurt and naan are also very delicious.")</f>
        <v>The spice flavor of the curry is very prominent, and the yogurt and naan are also very delicious.</v>
      </c>
    </row>
    <row r="175" spans="1:17" ht="16.5" customHeight="1" x14ac:dyDescent="0.35">
      <c r="A175" s="1" t="s">
        <v>766</v>
      </c>
      <c r="B175" s="1" t="s">
        <v>767</v>
      </c>
      <c r="C175" s="1" t="s">
        <v>768</v>
      </c>
      <c r="D175" s="1" t="s">
        <v>19</v>
      </c>
      <c r="E175" s="1" t="s">
        <v>20</v>
      </c>
      <c r="F175" s="1" t="s">
        <v>201</v>
      </c>
      <c r="G175" s="1" t="s">
        <v>769</v>
      </c>
      <c r="H175" s="1" t="s">
        <v>23</v>
      </c>
      <c r="I175" s="1" t="s">
        <v>75</v>
      </c>
      <c r="J175" s="1" t="s">
        <v>25</v>
      </c>
      <c r="K175" s="1" t="s">
        <v>31</v>
      </c>
      <c r="L175" s="1" t="s">
        <v>27</v>
      </c>
      <c r="M175" s="1" t="s">
        <v>28</v>
      </c>
      <c r="N175" s="1" t="s">
        <v>29</v>
      </c>
      <c r="O175" s="1" t="s">
        <v>30</v>
      </c>
      <c r="P175" s="1" t="s">
        <v>38</v>
      </c>
      <c r="Q175" s="1" t="str">
        <f ca="1">IFERROR(__xludf.DUMMYFUNCTION("GOOGLETRANSLATE(G175, ""auto"", ""en"")
"),"Both adults and children love it 👍
The orange curry and spicy and sour pig without oranges are so delicious…")</f>
        <v>Both adults and children love it 👍
The orange curry and spicy and sour pig without oranges are so delicious…</v>
      </c>
    </row>
    <row r="176" spans="1:17" ht="16.5" customHeight="1" x14ac:dyDescent="0.35">
      <c r="A176" s="1" t="s">
        <v>770</v>
      </c>
      <c r="B176" s="1" t="s">
        <v>771</v>
      </c>
      <c r="C176" s="1" t="s">
        <v>772</v>
      </c>
      <c r="D176" s="1" t="s">
        <v>19</v>
      </c>
      <c r="E176" s="1" t="s">
        <v>20</v>
      </c>
      <c r="F176" s="1" t="s">
        <v>201</v>
      </c>
      <c r="G176" s="1" t="s">
        <v>773</v>
      </c>
      <c r="H176" s="1" t="s">
        <v>23</v>
      </c>
      <c r="I176" s="1" t="s">
        <v>75</v>
      </c>
      <c r="J176" s="1" t="s">
        <v>25</v>
      </c>
      <c r="K176" s="1" t="s">
        <v>31</v>
      </c>
      <c r="L176" s="1" t="s">
        <v>27</v>
      </c>
      <c r="M176" s="1" t="s">
        <v>31</v>
      </c>
      <c r="N176" s="1" t="s">
        <v>29</v>
      </c>
      <c r="O176" s="1" t="s">
        <v>30</v>
      </c>
      <c r="P176" s="1" t="s">
        <v>38</v>
      </c>
      <c r="Q176" s="1" t="str">
        <f ca="1">IFERROR(__xludf.DUMMYFUNCTION("GOOGLETRANSLATE(G176, ""auto"", ""en"")
"),"My favorite spicy and sour pork flavor!
A store with warmth and a sense of life~~~")</f>
        <v>My favorite spicy and sour pork flavor!
A store with warmth and a sense of life~~~</v>
      </c>
    </row>
    <row r="177" spans="1:17" ht="16.5" customHeight="1" x14ac:dyDescent="0.35">
      <c r="A177" s="1" t="s">
        <v>774</v>
      </c>
      <c r="B177" s="1" t="s">
        <v>775</v>
      </c>
      <c r="C177" s="1" t="s">
        <v>776</v>
      </c>
      <c r="D177" s="1" t="s">
        <v>19</v>
      </c>
      <c r="E177" s="1" t="s">
        <v>20</v>
      </c>
      <c r="F177" s="1" t="s">
        <v>102</v>
      </c>
      <c r="G177" s="1" t="s">
        <v>777</v>
      </c>
      <c r="H177" s="1" t="s">
        <v>31</v>
      </c>
      <c r="I177" s="1" t="s">
        <v>31</v>
      </c>
      <c r="J177" s="1" t="s">
        <v>25</v>
      </c>
      <c r="K177" s="1" t="s">
        <v>31</v>
      </c>
      <c r="L177" s="1" t="s">
        <v>27</v>
      </c>
      <c r="M177" s="1" t="s">
        <v>28</v>
      </c>
      <c r="N177" s="1" t="s">
        <v>29</v>
      </c>
      <c r="O177" s="1" t="s">
        <v>30</v>
      </c>
      <c r="P177" s="1" t="s">
        <v>31</v>
      </c>
      <c r="Q177" s="1" t="str">
        <f ca="1">IFERROR(__xludf.DUMMYFUNCTION("GOOGLETRANSLATE(G177, ""auto"", ""en"")
"),"Good taste hidden in the alley!")</f>
        <v>Good taste hidden in the alley!</v>
      </c>
    </row>
    <row r="178" spans="1:17" ht="16.5" customHeight="1" x14ac:dyDescent="0.35">
      <c r="A178" s="1" t="s">
        <v>778</v>
      </c>
      <c r="B178" s="1" t="s">
        <v>779</v>
      </c>
      <c r="C178" s="1" t="s">
        <v>780</v>
      </c>
      <c r="D178" s="1" t="s">
        <v>19</v>
      </c>
      <c r="E178" s="1" t="s">
        <v>20</v>
      </c>
      <c r="F178" s="1" t="s">
        <v>201</v>
      </c>
      <c r="G178" s="1" t="s">
        <v>781</v>
      </c>
      <c r="H178" s="1" t="s">
        <v>31</v>
      </c>
      <c r="I178" s="1" t="s">
        <v>31</v>
      </c>
      <c r="J178" s="1" t="s">
        <v>25</v>
      </c>
      <c r="K178" s="1" t="s">
        <v>31</v>
      </c>
      <c r="L178" s="1" t="s">
        <v>27</v>
      </c>
      <c r="M178" s="1" t="s">
        <v>28</v>
      </c>
      <c r="N178" s="1" t="s">
        <v>29</v>
      </c>
      <c r="O178" s="1" t="s">
        <v>30</v>
      </c>
      <c r="P178" s="1" t="s">
        <v>31</v>
      </c>
      <c r="Q178" s="1" t="str">
        <f ca="1">IFERROR(__xludf.DUMMYFUNCTION("GOOGLETRANSLATE(G178, ""auto"", ""en"")
"),"Comfortable dining environment")</f>
        <v>Comfortable dining environment</v>
      </c>
    </row>
    <row r="179" spans="1:17" ht="16.5" customHeight="1" x14ac:dyDescent="0.35">
      <c r="A179" s="1" t="s">
        <v>782</v>
      </c>
      <c r="B179" s="1" t="s">
        <v>783</v>
      </c>
      <c r="C179" s="1" t="s">
        <v>784</v>
      </c>
      <c r="D179" s="1" t="s">
        <v>19</v>
      </c>
      <c r="E179" s="1" t="s">
        <v>20</v>
      </c>
      <c r="F179" s="1" t="s">
        <v>112</v>
      </c>
      <c r="G179" s="1" t="s">
        <v>785</v>
      </c>
      <c r="H179" s="1" t="s">
        <v>31</v>
      </c>
      <c r="I179" s="1" t="s">
        <v>31</v>
      </c>
      <c r="J179" s="1" t="s">
        <v>786</v>
      </c>
      <c r="K179" s="1" t="s">
        <v>31</v>
      </c>
      <c r="L179" s="1" t="s">
        <v>27</v>
      </c>
      <c r="M179" s="1" t="s">
        <v>28</v>
      </c>
      <c r="N179" s="1" t="s">
        <v>29</v>
      </c>
      <c r="O179" s="1" t="s">
        <v>30</v>
      </c>
      <c r="P179" s="1" t="s">
        <v>38</v>
      </c>
      <c r="Q179" s="1" t="str">
        <f ca="1">IFERROR(__xludf.DUMMYFUNCTION("GOOGLETRANSLATE(G179, ""auto"", ""en"")
"),"A restaurant with a beautiful interior and cozy atmosphere 👍
I went to get takeout, and they kindly explained each menu item 🥹 There are staff who can speak English, and the menu has good pictures, so you don't have to …")</f>
        <v>A restaurant with a beautiful interior and cozy atmosphere 👍
I went to get takeout, and they kindly explained each menu item 🥹 There are staff who can speak English, and the menu has good pictures, so you don't have to …</v>
      </c>
    </row>
    <row r="180" spans="1:17" ht="16.5" customHeight="1" x14ac:dyDescent="0.35">
      <c r="A180" s="1" t="s">
        <v>787</v>
      </c>
      <c r="B180" s="1" t="s">
        <v>788</v>
      </c>
      <c r="C180" s="1" t="s">
        <v>789</v>
      </c>
      <c r="D180" s="1" t="s">
        <v>19</v>
      </c>
      <c r="E180" s="1" t="s">
        <v>20</v>
      </c>
      <c r="F180" s="1" t="s">
        <v>201</v>
      </c>
      <c r="G180" s="1" t="s">
        <v>790</v>
      </c>
      <c r="H180" s="1" t="s">
        <v>31</v>
      </c>
      <c r="I180" s="1" t="s">
        <v>31</v>
      </c>
      <c r="J180" s="1" t="s">
        <v>791</v>
      </c>
      <c r="K180" s="1" t="s">
        <v>31</v>
      </c>
      <c r="L180" s="1" t="s">
        <v>27</v>
      </c>
      <c r="M180" s="1" t="s">
        <v>31</v>
      </c>
      <c r="N180" s="1" t="s">
        <v>29</v>
      </c>
      <c r="O180" s="1" t="s">
        <v>30</v>
      </c>
      <c r="P180" s="1" t="s">
        <v>38</v>
      </c>
      <c r="Q180" s="1" t="str">
        <f ca="1">IFERROR(__xludf.DUMMYFUNCTION("GOOGLETRANSLATE(G180, ""auto"", ""en"")
"),"A spice curry shop that is passionate about research ✨🍛
It was originally a pop-up store, but when the cafe closed, the store was given over and opened in 2021. This spice curry shop has become famous for events and …")</f>
        <v>A spice curry shop that is passionate about research ✨🍛
It was originally a pop-up store, but when the cafe closed, the store was given over and opened in 2021. This spice curry shop has become famous for events and …</v>
      </c>
    </row>
    <row r="181" spans="1:17" ht="16.5" customHeight="1" x14ac:dyDescent="0.35">
      <c r="A181" s="1" t="s">
        <v>792</v>
      </c>
      <c r="B181" s="1" t="s">
        <v>793</v>
      </c>
      <c r="C181" s="1" t="s">
        <v>794</v>
      </c>
      <c r="D181" s="1" t="s">
        <v>19</v>
      </c>
      <c r="E181" s="1" t="s">
        <v>20</v>
      </c>
      <c r="F181" s="1" t="s">
        <v>137</v>
      </c>
      <c r="G181" s="1" t="s">
        <v>795</v>
      </c>
      <c r="H181" s="1" t="s">
        <v>31</v>
      </c>
      <c r="I181" s="1" t="s">
        <v>31</v>
      </c>
      <c r="J181" s="1" t="s">
        <v>796</v>
      </c>
      <c r="K181" s="1" t="s">
        <v>31</v>
      </c>
      <c r="L181" s="1" t="s">
        <v>27</v>
      </c>
      <c r="M181" s="1" t="s">
        <v>31</v>
      </c>
      <c r="N181" s="1" t="s">
        <v>29</v>
      </c>
      <c r="O181" s="1" t="s">
        <v>30</v>
      </c>
      <c r="P181" s="1" t="s">
        <v>31</v>
      </c>
      <c r="Q181" s="1" t="str">
        <f ca="1">IFERROR(__xludf.DUMMYFUNCTION("GOOGLETRANSLATE(G181, ""auto"", ""en"")
"),"The taste is ordinary, maybe I expected too much")</f>
        <v>The taste is ordinary, maybe I expected too much</v>
      </c>
    </row>
    <row r="182" spans="1:17" ht="16.5" customHeight="1" x14ac:dyDescent="0.35">
      <c r="A182" s="1" t="s">
        <v>797</v>
      </c>
      <c r="B182" s="1" t="s">
        <v>798</v>
      </c>
      <c r="C182" s="1" t="s">
        <v>799</v>
      </c>
      <c r="D182" s="1" t="s">
        <v>19</v>
      </c>
      <c r="E182" s="1" t="s">
        <v>20</v>
      </c>
      <c r="F182" s="1" t="s">
        <v>62</v>
      </c>
      <c r="G182" s="1" t="s">
        <v>800</v>
      </c>
      <c r="H182" s="1" t="s">
        <v>23</v>
      </c>
      <c r="I182" s="1" t="s">
        <v>75</v>
      </c>
      <c r="J182" s="1" t="s">
        <v>796</v>
      </c>
      <c r="K182" s="1" t="s">
        <v>31</v>
      </c>
      <c r="L182" s="1" t="s">
        <v>27</v>
      </c>
      <c r="M182" s="1" t="s">
        <v>28</v>
      </c>
      <c r="N182" s="1" t="s">
        <v>29</v>
      </c>
      <c r="O182" s="1" t="s">
        <v>30</v>
      </c>
      <c r="P182" s="1" t="s">
        <v>38</v>
      </c>
      <c r="Q182" s="1" t="str">
        <f ca="1">IFERROR(__xludf.DUMMYFUNCTION("GOOGLETRANSLATE(G182, ""auto"", ""en"")
"),"The best curry in Tainan!")</f>
        <v>The best curry in Tainan!</v>
      </c>
    </row>
    <row r="183" spans="1:17" ht="16.5" customHeight="1" x14ac:dyDescent="0.35">
      <c r="A183" s="1" t="s">
        <v>801</v>
      </c>
      <c r="B183" s="1" t="s">
        <v>802</v>
      </c>
      <c r="C183" s="1" t="s">
        <v>803</v>
      </c>
      <c r="D183" s="1" t="s">
        <v>19</v>
      </c>
      <c r="E183" s="1" t="s">
        <v>20</v>
      </c>
      <c r="F183" s="1" t="s">
        <v>35</v>
      </c>
      <c r="G183" s="1" t="s">
        <v>804</v>
      </c>
      <c r="H183" s="1" t="s">
        <v>23</v>
      </c>
      <c r="I183" s="1" t="s">
        <v>75</v>
      </c>
      <c r="J183" s="1" t="s">
        <v>796</v>
      </c>
      <c r="K183" s="1" t="s">
        <v>31</v>
      </c>
      <c r="L183" s="1" t="s">
        <v>27</v>
      </c>
      <c r="M183" s="1" t="s">
        <v>28</v>
      </c>
      <c r="N183" s="1" t="s">
        <v>29</v>
      </c>
      <c r="O183" s="1" t="s">
        <v>30</v>
      </c>
      <c r="P183" s="1" t="s">
        <v>38</v>
      </c>
      <c r="Q183" s="1" t="str">
        <f ca="1">IFERROR(__xludf.DUMMYFUNCTION("GOOGLETRANSLATE(G183, ""auto"", ""en"")
"),"Have to wait")</f>
        <v>Have to wait</v>
      </c>
    </row>
    <row r="184" spans="1:17" ht="16.5" customHeight="1" x14ac:dyDescent="0.35">
      <c r="A184" s="1" t="s">
        <v>805</v>
      </c>
      <c r="B184" s="1" t="s">
        <v>806</v>
      </c>
      <c r="C184" s="1" t="s">
        <v>807</v>
      </c>
      <c r="D184" s="1" t="s">
        <v>19</v>
      </c>
      <c r="E184" s="1" t="s">
        <v>20</v>
      </c>
      <c r="F184" s="1" t="s">
        <v>73</v>
      </c>
      <c r="G184" s="1" t="s">
        <v>808</v>
      </c>
      <c r="H184" s="1" t="s">
        <v>158</v>
      </c>
      <c r="I184" s="1" t="s">
        <v>159</v>
      </c>
      <c r="J184" s="1" t="s">
        <v>796</v>
      </c>
      <c r="K184" s="1" t="s">
        <v>31</v>
      </c>
      <c r="L184" s="1" t="s">
        <v>27</v>
      </c>
      <c r="M184" s="1" t="s">
        <v>28</v>
      </c>
      <c r="N184" s="1" t="s">
        <v>29</v>
      </c>
      <c r="O184" s="1" t="s">
        <v>30</v>
      </c>
      <c r="P184" s="1" t="s">
        <v>38</v>
      </c>
      <c r="Q184" s="1" t="str">
        <f ca="1">IFERROR(__xludf.DUMMYFUNCTION("GOOGLETRANSLATE(G184, ""auto"", ""en"")
"),"Very delicious")</f>
        <v>Very delicious</v>
      </c>
    </row>
    <row r="185" spans="1:17" ht="16.5" customHeight="1" x14ac:dyDescent="0.35">
      <c r="A185" s="1" t="s">
        <v>809</v>
      </c>
      <c r="B185" s="1" t="s">
        <v>810</v>
      </c>
      <c r="C185" s="1" t="s">
        <v>811</v>
      </c>
      <c r="D185" s="1" t="s">
        <v>19</v>
      </c>
      <c r="E185" s="1" t="s">
        <v>20</v>
      </c>
      <c r="F185" s="1" t="s">
        <v>171</v>
      </c>
      <c r="G185" s="1" t="s">
        <v>812</v>
      </c>
      <c r="H185" s="1" t="s">
        <v>23</v>
      </c>
      <c r="I185" s="1" t="s">
        <v>75</v>
      </c>
      <c r="J185" s="1" t="s">
        <v>796</v>
      </c>
      <c r="K185" s="1" t="s">
        <v>31</v>
      </c>
      <c r="L185" s="1" t="s">
        <v>27</v>
      </c>
      <c r="M185" s="1" t="s">
        <v>28</v>
      </c>
      <c r="N185" s="1" t="s">
        <v>29</v>
      </c>
      <c r="O185" s="1" t="s">
        <v>30</v>
      </c>
      <c r="P185" s="1" t="s">
        <v>38</v>
      </c>
      <c r="Q185" s="1" t="str">
        <f ca="1">IFERROR(__xludf.DUMMYFUNCTION("GOOGLETRANSLATE(G185, ""auto"", ""en"")
"),"Very unique curry shop")</f>
        <v>Very unique curry shop</v>
      </c>
    </row>
    <row r="186" spans="1:17" ht="16.5" customHeight="1" x14ac:dyDescent="0.35">
      <c r="A186" s="1" t="s">
        <v>813</v>
      </c>
      <c r="B186" s="1" t="s">
        <v>814</v>
      </c>
      <c r="C186" s="1" t="s">
        <v>815</v>
      </c>
      <c r="D186" s="1" t="s">
        <v>19</v>
      </c>
      <c r="E186" s="1" t="s">
        <v>20</v>
      </c>
      <c r="F186" s="1" t="s">
        <v>137</v>
      </c>
      <c r="G186" s="1" t="s">
        <v>31</v>
      </c>
      <c r="H186" s="1" t="s">
        <v>816</v>
      </c>
      <c r="I186" s="1" t="s">
        <v>817</v>
      </c>
      <c r="J186" s="1" t="s">
        <v>31</v>
      </c>
      <c r="K186" s="1" t="s">
        <v>26</v>
      </c>
      <c r="L186" s="1" t="s">
        <v>27</v>
      </c>
      <c r="M186" s="1" t="s">
        <v>28</v>
      </c>
      <c r="N186" s="1" t="s">
        <v>29</v>
      </c>
      <c r="O186" s="1" t="s">
        <v>30</v>
      </c>
      <c r="P186" s="1" t="s">
        <v>38</v>
      </c>
      <c r="Q186" s="1" t="str">
        <f ca="1">IFERROR(__xludf.DUMMYFUNCTION("GOOGLETRANSLATE(G186, ""auto"", ""en"")
"),"#VALUE!")</f>
        <v>#VALUE!</v>
      </c>
    </row>
    <row r="187" spans="1:17" ht="16.5" customHeight="1" x14ac:dyDescent="0.35">
      <c r="A187" s="1" t="s">
        <v>818</v>
      </c>
      <c r="B187" s="1" t="s">
        <v>819</v>
      </c>
      <c r="C187" s="1" t="s">
        <v>820</v>
      </c>
      <c r="D187" s="1" t="s">
        <v>19</v>
      </c>
      <c r="E187" s="1" t="s">
        <v>20</v>
      </c>
      <c r="F187" s="1" t="s">
        <v>201</v>
      </c>
      <c r="G187" s="1" t="s">
        <v>31</v>
      </c>
      <c r="H187" s="1" t="s">
        <v>23</v>
      </c>
      <c r="I187" s="1" t="s">
        <v>75</v>
      </c>
      <c r="J187" s="1" t="s">
        <v>31</v>
      </c>
      <c r="K187" s="1" t="s">
        <v>31</v>
      </c>
      <c r="L187" s="1" t="s">
        <v>27</v>
      </c>
      <c r="M187" s="1" t="s">
        <v>28</v>
      </c>
      <c r="N187" s="1" t="s">
        <v>29</v>
      </c>
      <c r="O187" s="1" t="s">
        <v>30</v>
      </c>
      <c r="P187" s="1" t="s">
        <v>38</v>
      </c>
      <c r="Q187" s="1" t="str">
        <f ca="1">IFERROR(__xludf.DUMMYFUNCTION("GOOGLETRANSLATE(G187, ""auto"", ""en"")
"),"#VALUE!")</f>
        <v>#VALUE!</v>
      </c>
    </row>
    <row r="188" spans="1:17" ht="16.5" customHeight="1" x14ac:dyDescent="0.35">
      <c r="A188" s="1" t="s">
        <v>821</v>
      </c>
      <c r="B188" s="1" t="s">
        <v>822</v>
      </c>
      <c r="C188" s="1" t="s">
        <v>823</v>
      </c>
      <c r="D188" s="1" t="s">
        <v>19</v>
      </c>
      <c r="E188" s="1" t="s">
        <v>20</v>
      </c>
      <c r="F188" s="1" t="s">
        <v>137</v>
      </c>
      <c r="G188" s="1" t="s">
        <v>31</v>
      </c>
      <c r="H188" s="1" t="s">
        <v>824</v>
      </c>
      <c r="I188" s="1" t="s">
        <v>817</v>
      </c>
      <c r="J188" s="1" t="s">
        <v>31</v>
      </c>
      <c r="K188" s="1" t="s">
        <v>31</v>
      </c>
      <c r="L188" s="1" t="s">
        <v>27</v>
      </c>
      <c r="M188" s="1" t="s">
        <v>28</v>
      </c>
      <c r="N188" s="1" t="s">
        <v>29</v>
      </c>
      <c r="O188" s="1" t="s">
        <v>30</v>
      </c>
      <c r="P188" s="1" t="s">
        <v>38</v>
      </c>
      <c r="Q188" s="1" t="str">
        <f ca="1">IFERROR(__xludf.DUMMYFUNCTION("GOOGLETRANSLATE(G188, ""auto"", ""en"")
"),"#VALUE!")</f>
        <v>#VALUE!</v>
      </c>
    </row>
    <row r="189" spans="1:17" ht="16.5" customHeight="1" x14ac:dyDescent="0.35">
      <c r="A189" s="1" t="s">
        <v>825</v>
      </c>
      <c r="B189" s="1" t="s">
        <v>826</v>
      </c>
      <c r="C189" s="1" t="s">
        <v>827</v>
      </c>
      <c r="D189" s="1" t="s">
        <v>19</v>
      </c>
      <c r="E189" s="1" t="s">
        <v>20</v>
      </c>
      <c r="F189" s="1" t="s">
        <v>137</v>
      </c>
      <c r="G189" s="1" t="s">
        <v>31</v>
      </c>
      <c r="H189" s="1" t="s">
        <v>31</v>
      </c>
      <c r="I189" s="1" t="s">
        <v>31</v>
      </c>
      <c r="J189" s="1" t="s">
        <v>31</v>
      </c>
      <c r="K189" s="1" t="s">
        <v>31</v>
      </c>
      <c r="L189" s="1" t="s">
        <v>31</v>
      </c>
      <c r="M189" s="1" t="s">
        <v>31</v>
      </c>
      <c r="N189" s="1" t="s">
        <v>31</v>
      </c>
      <c r="O189" s="1" t="s">
        <v>31</v>
      </c>
      <c r="P189" s="1" t="s">
        <v>31</v>
      </c>
      <c r="Q189" s="1" t="str">
        <f ca="1">IFERROR(__xludf.DUMMYFUNCTION("GOOGLETRANSLATE(G189, ""auto"", ""en"")
"),"#VALUE!")</f>
        <v>#VALUE!</v>
      </c>
    </row>
    <row r="190" spans="1:17" ht="16.5" customHeight="1" x14ac:dyDescent="0.35">
      <c r="A190" s="1" t="s">
        <v>828</v>
      </c>
      <c r="B190" s="1" t="s">
        <v>829</v>
      </c>
      <c r="C190" s="1" t="s">
        <v>830</v>
      </c>
      <c r="D190" s="1" t="s">
        <v>19</v>
      </c>
      <c r="E190" s="1" t="s">
        <v>20</v>
      </c>
      <c r="F190" s="1" t="s">
        <v>201</v>
      </c>
      <c r="G190" s="1" t="s">
        <v>31</v>
      </c>
      <c r="H190" s="1" t="s">
        <v>31</v>
      </c>
      <c r="I190" s="1" t="s">
        <v>31</v>
      </c>
      <c r="J190" s="1" t="s">
        <v>31</v>
      </c>
      <c r="K190" s="1" t="s">
        <v>31</v>
      </c>
      <c r="L190" s="1" t="s">
        <v>31</v>
      </c>
      <c r="M190" s="1" t="s">
        <v>31</v>
      </c>
      <c r="N190" s="1" t="s">
        <v>31</v>
      </c>
      <c r="O190" s="1" t="s">
        <v>31</v>
      </c>
      <c r="P190" s="1" t="s">
        <v>31</v>
      </c>
      <c r="Q190" s="1" t="str">
        <f ca="1">IFERROR(__xludf.DUMMYFUNCTION("GOOGLETRANSLATE(G190, ""auto"", ""en"")
"),"#VALUE!")</f>
        <v>#VALUE!</v>
      </c>
    </row>
    <row r="191" spans="1:17" ht="16.5" customHeight="1" x14ac:dyDescent="0.35">
      <c r="A191" s="1" t="s">
        <v>831</v>
      </c>
      <c r="B191" s="1" t="s">
        <v>832</v>
      </c>
      <c r="C191" s="1" t="s">
        <v>833</v>
      </c>
      <c r="D191" s="1" t="s">
        <v>19</v>
      </c>
      <c r="E191" s="1" t="s">
        <v>20</v>
      </c>
      <c r="F191" s="1" t="s">
        <v>137</v>
      </c>
      <c r="G191" s="1" t="s">
        <v>31</v>
      </c>
      <c r="H191" s="1" t="s">
        <v>31</v>
      </c>
      <c r="I191" s="1" t="s">
        <v>31</v>
      </c>
      <c r="J191" s="1" t="s">
        <v>31</v>
      </c>
      <c r="K191" s="1" t="s">
        <v>31</v>
      </c>
      <c r="L191" s="1" t="s">
        <v>31</v>
      </c>
      <c r="M191" s="1" t="s">
        <v>31</v>
      </c>
      <c r="N191" s="1" t="s">
        <v>31</v>
      </c>
      <c r="O191" s="1" t="s">
        <v>31</v>
      </c>
      <c r="P191" s="1" t="s">
        <v>31</v>
      </c>
      <c r="Q191" s="1" t="str">
        <f ca="1">IFERROR(__xludf.DUMMYFUNCTION("GOOGLETRANSLATE(G191, ""auto"", ""en"")
"),"#VALUE!")</f>
        <v>#VALUE!</v>
      </c>
    </row>
    <row r="192" spans="1:17" ht="16.5" customHeight="1" x14ac:dyDescent="0.35">
      <c r="A192" s="1" t="s">
        <v>834</v>
      </c>
      <c r="B192" s="1" t="s">
        <v>835</v>
      </c>
      <c r="C192" s="1" t="s">
        <v>836</v>
      </c>
      <c r="D192" s="1" t="s">
        <v>19</v>
      </c>
      <c r="E192" s="1" t="s">
        <v>20</v>
      </c>
      <c r="F192" s="1" t="s">
        <v>201</v>
      </c>
      <c r="G192" s="1" t="s">
        <v>31</v>
      </c>
      <c r="H192" s="1" t="s">
        <v>31</v>
      </c>
      <c r="I192" s="1" t="s">
        <v>31</v>
      </c>
      <c r="J192" s="1" t="s">
        <v>31</v>
      </c>
      <c r="K192" s="1" t="s">
        <v>65</v>
      </c>
      <c r="L192" s="1" t="s">
        <v>31</v>
      </c>
      <c r="M192" s="1" t="s">
        <v>31</v>
      </c>
      <c r="N192" s="1" t="s">
        <v>31</v>
      </c>
      <c r="O192" s="1" t="s">
        <v>31</v>
      </c>
      <c r="P192" s="1" t="s">
        <v>31</v>
      </c>
      <c r="Q192" s="1" t="str">
        <f ca="1">IFERROR(__xludf.DUMMYFUNCTION("GOOGLETRANSLATE(G192, ""auto"", ""en"")
"),"#VALUE!")</f>
        <v>#VALUE!</v>
      </c>
    </row>
    <row r="193" spans="1:17" ht="16.5" customHeight="1" x14ac:dyDescent="0.35">
      <c r="A193" s="1" t="s">
        <v>837</v>
      </c>
      <c r="B193" s="1" t="s">
        <v>838</v>
      </c>
      <c r="C193" s="1" t="s">
        <v>839</v>
      </c>
      <c r="D193" s="1" t="s">
        <v>19</v>
      </c>
      <c r="E193" s="1" t="s">
        <v>20</v>
      </c>
      <c r="F193" s="1" t="s">
        <v>201</v>
      </c>
      <c r="G193" s="1" t="s">
        <v>31</v>
      </c>
      <c r="H193" s="1" t="s">
        <v>31</v>
      </c>
      <c r="I193" s="1" t="s">
        <v>31</v>
      </c>
      <c r="J193" s="1" t="s">
        <v>31</v>
      </c>
      <c r="K193" s="1" t="s">
        <v>31</v>
      </c>
      <c r="L193" s="1" t="s">
        <v>31</v>
      </c>
      <c r="M193" s="1" t="s">
        <v>31</v>
      </c>
      <c r="N193" s="1" t="s">
        <v>31</v>
      </c>
      <c r="O193" s="1" t="s">
        <v>31</v>
      </c>
      <c r="P193" s="1" t="s">
        <v>31</v>
      </c>
      <c r="Q193" s="1" t="str">
        <f ca="1">IFERROR(__xludf.DUMMYFUNCTION("GOOGLETRANSLATE(G193, ""auto"", ""en"")
"),"#VALUE!")</f>
        <v>#VALUE!</v>
      </c>
    </row>
    <row r="194" spans="1:17" ht="16.5" customHeight="1" x14ac:dyDescent="0.35">
      <c r="A194" s="1" t="s">
        <v>840</v>
      </c>
      <c r="B194" s="1" t="s">
        <v>841</v>
      </c>
      <c r="C194" s="1" t="s">
        <v>842</v>
      </c>
      <c r="D194" s="1" t="s">
        <v>19</v>
      </c>
      <c r="E194" s="1" t="s">
        <v>20</v>
      </c>
      <c r="F194" s="1" t="s">
        <v>201</v>
      </c>
      <c r="G194" s="1" t="s">
        <v>843</v>
      </c>
      <c r="H194" s="1" t="s">
        <v>31</v>
      </c>
      <c r="I194" s="1" t="s">
        <v>31</v>
      </c>
      <c r="J194" s="1" t="s">
        <v>796</v>
      </c>
      <c r="K194" s="1" t="s">
        <v>31</v>
      </c>
      <c r="L194" s="1" t="s">
        <v>27</v>
      </c>
      <c r="M194" s="1" t="s">
        <v>28</v>
      </c>
      <c r="N194" s="1" t="s">
        <v>29</v>
      </c>
      <c r="O194" s="1" t="s">
        <v>30</v>
      </c>
      <c r="P194" s="1" t="s">
        <v>31</v>
      </c>
      <c r="Q194" s="1" t="str">
        <f ca="1">IFERROR(__xludf.DUMMYFUNCTION("GOOGLETRANSLATE(G194, ""auto"", ""en"")
"),"Delicious!")</f>
        <v>Delicious!</v>
      </c>
    </row>
    <row r="195" spans="1:17" ht="16.5" customHeight="1" x14ac:dyDescent="0.35">
      <c r="A195" s="1" t="s">
        <v>844</v>
      </c>
      <c r="B195" s="1" t="s">
        <v>845</v>
      </c>
      <c r="C195" s="1" t="s">
        <v>846</v>
      </c>
      <c r="D195" s="1" t="s">
        <v>19</v>
      </c>
      <c r="E195" s="1" t="s">
        <v>20</v>
      </c>
      <c r="F195" s="1" t="s">
        <v>201</v>
      </c>
      <c r="G195" s="1" t="s">
        <v>31</v>
      </c>
      <c r="H195" s="1" t="s">
        <v>31</v>
      </c>
      <c r="I195" s="1" t="s">
        <v>31</v>
      </c>
      <c r="J195" s="1" t="s">
        <v>31</v>
      </c>
      <c r="K195" s="1" t="s">
        <v>31</v>
      </c>
      <c r="L195" s="1" t="s">
        <v>31</v>
      </c>
      <c r="M195" s="1" t="s">
        <v>31</v>
      </c>
      <c r="N195" s="1" t="s">
        <v>31</v>
      </c>
      <c r="O195" s="1" t="s">
        <v>31</v>
      </c>
      <c r="P195" s="1" t="s">
        <v>31</v>
      </c>
      <c r="Q195" s="1" t="str">
        <f ca="1">IFERROR(__xludf.DUMMYFUNCTION("GOOGLETRANSLATE(G195, ""auto"", ""en"")
"),"#VALUE!")</f>
        <v>#VALUE!</v>
      </c>
    </row>
    <row r="196" spans="1:17" ht="16.5" customHeight="1" x14ac:dyDescent="0.35">
      <c r="A196" s="1" t="s">
        <v>847</v>
      </c>
      <c r="B196" s="1" t="s">
        <v>848</v>
      </c>
      <c r="C196" s="1" t="s">
        <v>849</v>
      </c>
      <c r="D196" s="1" t="s">
        <v>19</v>
      </c>
      <c r="E196" s="1" t="s">
        <v>20</v>
      </c>
      <c r="F196" s="1" t="s">
        <v>137</v>
      </c>
      <c r="G196" s="1" t="s">
        <v>850</v>
      </c>
      <c r="H196" s="1" t="s">
        <v>31</v>
      </c>
      <c r="I196" s="1" t="s">
        <v>31</v>
      </c>
      <c r="J196" s="1" t="s">
        <v>796</v>
      </c>
      <c r="K196" s="1" t="s">
        <v>31</v>
      </c>
      <c r="L196" s="1" t="s">
        <v>27</v>
      </c>
      <c r="M196" s="1" t="s">
        <v>28</v>
      </c>
      <c r="N196" s="1" t="s">
        <v>29</v>
      </c>
      <c r="O196" s="1" t="s">
        <v>30</v>
      </c>
      <c r="P196" s="1" t="s">
        <v>31</v>
      </c>
      <c r="Q196" s="1" t="str">
        <f ca="1">IFERROR(__xludf.DUMMYFUNCTION("GOOGLETRANSLATE(G196, ""auto"", ""en"")
"),"Delicious 😋 …")</f>
        <v>Delicious 😋 …</v>
      </c>
    </row>
    <row r="197" spans="1:17" ht="16.5" customHeight="1" x14ac:dyDescent="0.35">
      <c r="A197" s="1" t="s">
        <v>851</v>
      </c>
      <c r="B197" s="1" t="s">
        <v>852</v>
      </c>
      <c r="C197" s="1" t="s">
        <v>853</v>
      </c>
      <c r="D197" s="1" t="s">
        <v>19</v>
      </c>
      <c r="E197" s="1" t="s">
        <v>20</v>
      </c>
      <c r="F197" s="1" t="s">
        <v>137</v>
      </c>
      <c r="G197" s="1" t="s">
        <v>854</v>
      </c>
      <c r="H197" s="1" t="s">
        <v>31</v>
      </c>
      <c r="I197" s="1" t="s">
        <v>31</v>
      </c>
      <c r="J197" s="1" t="s">
        <v>796</v>
      </c>
      <c r="K197" s="1" t="s">
        <v>31</v>
      </c>
      <c r="L197" s="1" t="s">
        <v>27</v>
      </c>
      <c r="M197" s="1" t="s">
        <v>28</v>
      </c>
      <c r="N197" s="1" t="s">
        <v>29</v>
      </c>
      <c r="O197" s="1" t="s">
        <v>30</v>
      </c>
      <c r="P197" s="1" t="s">
        <v>31</v>
      </c>
      <c r="Q197" s="1" t="str">
        <f ca="1">IFERROR(__xludf.DUMMYFUNCTION("GOOGLETRANSLATE(G197, ""auto"", ""en"")
"),"tasty!")</f>
        <v>tasty!</v>
      </c>
    </row>
    <row r="198" spans="1:17" ht="16.5" customHeight="1" x14ac:dyDescent="0.35">
      <c r="A198" s="1" t="s">
        <v>855</v>
      </c>
      <c r="B198" s="1" t="s">
        <v>856</v>
      </c>
      <c r="C198" s="1" t="s">
        <v>857</v>
      </c>
      <c r="D198" s="1" t="s">
        <v>19</v>
      </c>
      <c r="E198" s="1" t="s">
        <v>20</v>
      </c>
      <c r="F198" s="1" t="s">
        <v>201</v>
      </c>
      <c r="G198" s="1" t="s">
        <v>31</v>
      </c>
      <c r="H198" s="1" t="s">
        <v>23</v>
      </c>
      <c r="I198" s="1" t="s">
        <v>75</v>
      </c>
      <c r="J198" s="1" t="s">
        <v>31</v>
      </c>
      <c r="K198" s="1" t="s">
        <v>31</v>
      </c>
      <c r="L198" s="1" t="s">
        <v>27</v>
      </c>
      <c r="M198" s="1" t="s">
        <v>28</v>
      </c>
      <c r="N198" s="1" t="s">
        <v>29</v>
      </c>
      <c r="O198" s="1" t="s">
        <v>30</v>
      </c>
      <c r="P198" s="1" t="s">
        <v>38</v>
      </c>
      <c r="Q198" s="1" t="str">
        <f ca="1">IFERROR(__xludf.DUMMYFUNCTION("GOOGLETRANSLATE(G198, ""auto"", ""en"")
"),"#VALUE!")</f>
        <v>#VALUE!</v>
      </c>
    </row>
    <row r="199" spans="1:17" ht="16.5" customHeight="1" x14ac:dyDescent="0.35">
      <c r="A199" s="1" t="s">
        <v>858</v>
      </c>
      <c r="B199" s="1" t="s">
        <v>859</v>
      </c>
      <c r="C199" s="1" t="s">
        <v>860</v>
      </c>
      <c r="D199" s="1" t="s">
        <v>19</v>
      </c>
      <c r="E199" s="1" t="s">
        <v>20</v>
      </c>
      <c r="F199" s="1" t="s">
        <v>201</v>
      </c>
      <c r="G199" s="1" t="s">
        <v>31</v>
      </c>
      <c r="H199" s="1" t="s">
        <v>31</v>
      </c>
      <c r="I199" s="1" t="s">
        <v>31</v>
      </c>
      <c r="J199" s="1" t="s">
        <v>31</v>
      </c>
      <c r="K199" s="1" t="s">
        <v>31</v>
      </c>
      <c r="L199" s="1" t="s">
        <v>31</v>
      </c>
      <c r="M199" s="1" t="s">
        <v>31</v>
      </c>
      <c r="N199" s="1" t="s">
        <v>31</v>
      </c>
      <c r="O199" s="1" t="s">
        <v>31</v>
      </c>
      <c r="P199" s="1" t="s">
        <v>31</v>
      </c>
      <c r="Q199" s="1" t="str">
        <f ca="1">IFERROR(__xludf.DUMMYFUNCTION("GOOGLETRANSLATE(G199, ""auto"", ""en"")
"),"#VALUE!")</f>
        <v>#VALUE!</v>
      </c>
    </row>
    <row r="200" spans="1:17" ht="16.5" customHeight="1" x14ac:dyDescent="0.35">
      <c r="A200" s="1" t="s">
        <v>861</v>
      </c>
      <c r="B200" s="1" t="s">
        <v>862</v>
      </c>
      <c r="C200" s="1" t="s">
        <v>863</v>
      </c>
      <c r="D200" s="1" t="s">
        <v>19</v>
      </c>
      <c r="E200" s="1" t="s">
        <v>20</v>
      </c>
      <c r="F200" s="1" t="s">
        <v>201</v>
      </c>
      <c r="G200" s="1" t="s">
        <v>31</v>
      </c>
      <c r="H200" s="1" t="s">
        <v>31</v>
      </c>
      <c r="I200" s="1" t="s">
        <v>31</v>
      </c>
      <c r="J200" s="1" t="s">
        <v>31</v>
      </c>
      <c r="K200" s="1" t="s">
        <v>31</v>
      </c>
      <c r="L200" s="1" t="s">
        <v>31</v>
      </c>
      <c r="M200" s="1" t="s">
        <v>31</v>
      </c>
      <c r="N200" s="1" t="s">
        <v>31</v>
      </c>
      <c r="O200" s="1" t="s">
        <v>31</v>
      </c>
      <c r="P200" s="1" t="s">
        <v>31</v>
      </c>
      <c r="Q200" s="1" t="str">
        <f ca="1">IFERROR(__xludf.DUMMYFUNCTION("GOOGLETRANSLATE(G200, ""auto"", ""en"")
"),"#VALUE!")</f>
        <v>#VALUE!</v>
      </c>
    </row>
    <row r="201" spans="1:17" ht="16.5" customHeight="1" x14ac:dyDescent="0.35">
      <c r="A201" s="1" t="s">
        <v>864</v>
      </c>
      <c r="B201" s="1" t="s">
        <v>865</v>
      </c>
      <c r="C201" s="1" t="s">
        <v>866</v>
      </c>
      <c r="D201" s="1" t="s">
        <v>19</v>
      </c>
      <c r="E201" s="1" t="s">
        <v>20</v>
      </c>
      <c r="F201" s="1" t="s">
        <v>102</v>
      </c>
      <c r="G201" s="1" t="s">
        <v>867</v>
      </c>
      <c r="H201" s="1" t="s">
        <v>23</v>
      </c>
      <c r="I201" s="1" t="s">
        <v>75</v>
      </c>
      <c r="J201" s="1" t="s">
        <v>796</v>
      </c>
      <c r="K201" s="1" t="s">
        <v>31</v>
      </c>
      <c r="L201" s="1" t="s">
        <v>27</v>
      </c>
      <c r="M201" s="1" t="s">
        <v>28</v>
      </c>
      <c r="N201" s="1" t="s">
        <v>29</v>
      </c>
      <c r="O201" s="1" t="s">
        <v>30</v>
      </c>
      <c r="P201" s="1" t="s">
        <v>38</v>
      </c>
      <c r="Q201" s="1" t="str">
        <f ca="1">IFERROR(__xludf.DUMMYFUNCTION("GOOGLETRANSLATE(G201, ""auto"", ""en"")
"),"Not delicious")</f>
        <v>Not delicious</v>
      </c>
    </row>
    <row r="202" spans="1:17" ht="16.5" customHeight="1" x14ac:dyDescent="0.35">
      <c r="A202" s="1" t="s">
        <v>868</v>
      </c>
      <c r="B202" s="1" t="s">
        <v>869</v>
      </c>
      <c r="C202" s="1" t="s">
        <v>833</v>
      </c>
      <c r="D202" s="1" t="s">
        <v>19</v>
      </c>
      <c r="E202" s="1" t="s">
        <v>20</v>
      </c>
      <c r="F202" s="1" t="s">
        <v>201</v>
      </c>
      <c r="G202" s="1" t="s">
        <v>870</v>
      </c>
      <c r="H202" s="1" t="s">
        <v>31</v>
      </c>
      <c r="I202" s="1" t="s">
        <v>31</v>
      </c>
      <c r="J202" s="1" t="s">
        <v>796</v>
      </c>
      <c r="K202" s="1" t="s">
        <v>31</v>
      </c>
      <c r="L202" s="1" t="s">
        <v>27</v>
      </c>
      <c r="M202" s="1" t="s">
        <v>28</v>
      </c>
      <c r="N202" s="1" t="s">
        <v>29</v>
      </c>
      <c r="O202" s="1" t="s">
        <v>30</v>
      </c>
      <c r="P202" s="1" t="s">
        <v>31</v>
      </c>
      <c r="Q202" s="1" t="str">
        <f ca="1">IFERROR(__xludf.DUMMYFUNCTION("GOOGLETRANSLATE(G202, ""auto"", ""en"")
"),"tasty")</f>
        <v>tasty</v>
      </c>
    </row>
    <row r="203" spans="1:17" ht="16.5" customHeight="1" x14ac:dyDescent="0.35">
      <c r="A203" s="1" t="s">
        <v>871</v>
      </c>
      <c r="B203" s="1" t="s">
        <v>872</v>
      </c>
      <c r="C203" s="1" t="s">
        <v>873</v>
      </c>
      <c r="D203" s="1" t="s">
        <v>19</v>
      </c>
      <c r="E203" s="1" t="s">
        <v>20</v>
      </c>
      <c r="F203" s="1" t="s">
        <v>137</v>
      </c>
      <c r="G203" s="1" t="s">
        <v>874</v>
      </c>
      <c r="H203" s="1" t="s">
        <v>31</v>
      </c>
      <c r="I203" s="1" t="s">
        <v>31</v>
      </c>
      <c r="J203" s="1" t="s">
        <v>796</v>
      </c>
      <c r="K203" s="1" t="s">
        <v>31</v>
      </c>
      <c r="L203" s="1" t="s">
        <v>27</v>
      </c>
      <c r="M203" s="1" t="s">
        <v>28</v>
      </c>
      <c r="N203" s="1" t="s">
        <v>29</v>
      </c>
      <c r="O203" s="1" t="s">
        <v>30</v>
      </c>
      <c r="P203" s="1" t="s">
        <v>31</v>
      </c>
      <c r="Q203" s="1" t="str">
        <f ca="1">IFERROR(__xludf.DUMMYFUNCTION("GOOGLETRANSLATE(G203, ""auto"", ""en"")
"),"Very good store")</f>
        <v>Very good store</v>
      </c>
    </row>
    <row r="204" spans="1:17" ht="16.5" customHeight="1" x14ac:dyDescent="0.35">
      <c r="A204" s="1" t="s">
        <v>875</v>
      </c>
      <c r="B204" s="1" t="s">
        <v>876</v>
      </c>
      <c r="C204" s="1" t="s">
        <v>341</v>
      </c>
      <c r="D204" s="1" t="s">
        <v>19</v>
      </c>
      <c r="E204" s="1" t="s">
        <v>20</v>
      </c>
      <c r="F204" s="1" t="s">
        <v>201</v>
      </c>
      <c r="G204" s="1" t="s">
        <v>31</v>
      </c>
      <c r="H204" s="1" t="s">
        <v>23</v>
      </c>
      <c r="I204" s="1" t="s">
        <v>75</v>
      </c>
      <c r="J204" s="1" t="s">
        <v>31</v>
      </c>
      <c r="K204" s="1" t="s">
        <v>31</v>
      </c>
      <c r="L204" s="1" t="s">
        <v>27</v>
      </c>
      <c r="M204" s="1" t="s">
        <v>28</v>
      </c>
      <c r="N204" s="1" t="s">
        <v>29</v>
      </c>
      <c r="O204" s="1" t="s">
        <v>30</v>
      </c>
      <c r="P204" s="1" t="s">
        <v>38</v>
      </c>
      <c r="Q204" s="1" t="str">
        <f ca="1">IFERROR(__xludf.DUMMYFUNCTION("GOOGLETRANSLATE(G204, ""auto"", ""en"")
"),"#VALUE!")</f>
        <v>#VALUE!</v>
      </c>
    </row>
    <row r="205" spans="1:17" ht="16.5" customHeight="1" x14ac:dyDescent="0.35">
      <c r="A205" s="1" t="s">
        <v>877</v>
      </c>
      <c r="B205" s="1" t="s">
        <v>878</v>
      </c>
      <c r="C205" s="1" t="s">
        <v>879</v>
      </c>
      <c r="D205" s="1" t="s">
        <v>19</v>
      </c>
      <c r="E205" s="1" t="s">
        <v>20</v>
      </c>
      <c r="F205" s="1" t="s">
        <v>137</v>
      </c>
      <c r="G205" s="1" t="s">
        <v>880</v>
      </c>
      <c r="H205" s="1" t="s">
        <v>158</v>
      </c>
      <c r="I205" s="1" t="s">
        <v>159</v>
      </c>
      <c r="J205" s="1" t="s">
        <v>796</v>
      </c>
      <c r="K205" s="1" t="s">
        <v>31</v>
      </c>
      <c r="L205" s="1" t="s">
        <v>27</v>
      </c>
      <c r="M205" s="1" t="s">
        <v>28</v>
      </c>
      <c r="N205" s="1" t="s">
        <v>29</v>
      </c>
      <c r="O205" s="1" t="s">
        <v>30</v>
      </c>
      <c r="P205" s="1" t="s">
        <v>38</v>
      </c>
      <c r="Q205" s="1" t="str">
        <f ca="1">IFERROR(__xludf.DUMMYFUNCTION("GOOGLETRANSLATE(G205, ""auto"", ""en"")
"),"Delicious curry.")</f>
        <v>Delicious curry.</v>
      </c>
    </row>
    <row r="206" spans="1:17" ht="16.5" customHeight="1" x14ac:dyDescent="0.35">
      <c r="A206" s="1" t="s">
        <v>881</v>
      </c>
      <c r="B206" s="1" t="s">
        <v>882</v>
      </c>
      <c r="C206" s="1" t="s">
        <v>883</v>
      </c>
      <c r="D206" s="1" t="s">
        <v>19</v>
      </c>
      <c r="E206" s="1" t="s">
        <v>20</v>
      </c>
      <c r="F206" s="1" t="s">
        <v>201</v>
      </c>
      <c r="G206" s="1" t="s">
        <v>31</v>
      </c>
      <c r="H206" s="1" t="s">
        <v>23</v>
      </c>
      <c r="I206" s="1" t="s">
        <v>24</v>
      </c>
      <c r="J206" s="1" t="s">
        <v>31</v>
      </c>
      <c r="K206" s="1" t="s">
        <v>31</v>
      </c>
      <c r="L206" s="1" t="s">
        <v>27</v>
      </c>
      <c r="M206" s="1" t="s">
        <v>28</v>
      </c>
      <c r="N206" s="1" t="s">
        <v>29</v>
      </c>
      <c r="O206" s="1" t="s">
        <v>30</v>
      </c>
      <c r="P206" s="1" t="s">
        <v>31</v>
      </c>
      <c r="Q206" s="1" t="str">
        <f ca="1">IFERROR(__xludf.DUMMYFUNCTION("GOOGLETRANSLATE(G206, ""auto"", ""en"")
"),"#VALUE!")</f>
        <v>#VALUE!</v>
      </c>
    </row>
    <row r="207" spans="1:17" ht="16.5" customHeight="1" x14ac:dyDescent="0.35">
      <c r="A207" s="1" t="s">
        <v>884</v>
      </c>
      <c r="B207" s="1" t="s">
        <v>885</v>
      </c>
      <c r="C207" s="1" t="s">
        <v>886</v>
      </c>
      <c r="D207" s="1" t="s">
        <v>19</v>
      </c>
      <c r="E207" s="1" t="s">
        <v>20</v>
      </c>
      <c r="F207" s="1" t="s">
        <v>201</v>
      </c>
      <c r="G207" s="1" t="s">
        <v>31</v>
      </c>
      <c r="H207" s="1" t="s">
        <v>23</v>
      </c>
      <c r="I207" s="1" t="s">
        <v>75</v>
      </c>
      <c r="J207" s="1" t="s">
        <v>31</v>
      </c>
      <c r="K207" s="1" t="s">
        <v>31</v>
      </c>
      <c r="L207" s="1" t="s">
        <v>27</v>
      </c>
      <c r="M207" s="1" t="s">
        <v>28</v>
      </c>
      <c r="N207" s="1" t="s">
        <v>29</v>
      </c>
      <c r="O207" s="1" t="s">
        <v>30</v>
      </c>
      <c r="P207" s="1" t="s">
        <v>38</v>
      </c>
      <c r="Q207" s="1" t="str">
        <f ca="1">IFERROR(__xludf.DUMMYFUNCTION("GOOGLETRANSLATE(G207, ""auto"", ""en"")
"),"#VALUE!")</f>
        <v>#VALUE!</v>
      </c>
    </row>
    <row r="208" spans="1:17" ht="16.5" customHeight="1" x14ac:dyDescent="0.35">
      <c r="A208" s="1" t="s">
        <v>887</v>
      </c>
      <c r="B208" s="1" t="s">
        <v>888</v>
      </c>
      <c r="C208" s="1" t="s">
        <v>889</v>
      </c>
      <c r="D208" s="1" t="s">
        <v>19</v>
      </c>
      <c r="E208" s="1" t="s">
        <v>20</v>
      </c>
      <c r="F208" s="1" t="s">
        <v>201</v>
      </c>
      <c r="G208" s="1" t="s">
        <v>31</v>
      </c>
      <c r="H208" s="1" t="s">
        <v>23</v>
      </c>
      <c r="I208" s="1" t="s">
        <v>75</v>
      </c>
      <c r="J208" s="1" t="s">
        <v>31</v>
      </c>
      <c r="K208" s="1" t="s">
        <v>31</v>
      </c>
      <c r="L208" s="1" t="s">
        <v>27</v>
      </c>
      <c r="M208" s="1" t="s">
        <v>28</v>
      </c>
      <c r="N208" s="1" t="s">
        <v>29</v>
      </c>
      <c r="O208" s="1" t="s">
        <v>30</v>
      </c>
      <c r="P208" s="1" t="s">
        <v>38</v>
      </c>
      <c r="Q208" s="1" t="str">
        <f ca="1">IFERROR(__xludf.DUMMYFUNCTION("GOOGLETRANSLATE(G208, ""auto"", ""en"")
"),"#VALUE!")</f>
        <v>#VALUE!</v>
      </c>
    </row>
    <row r="209" spans="1:17" ht="16.5" customHeight="1" x14ac:dyDescent="0.35">
      <c r="A209" s="1" t="s">
        <v>890</v>
      </c>
      <c r="B209" s="1" t="s">
        <v>891</v>
      </c>
      <c r="C209" s="1" t="s">
        <v>892</v>
      </c>
      <c r="D209" s="1" t="s">
        <v>19</v>
      </c>
      <c r="E209" s="1" t="s">
        <v>20</v>
      </c>
      <c r="F209" s="1" t="s">
        <v>201</v>
      </c>
      <c r="G209" s="1" t="s">
        <v>31</v>
      </c>
      <c r="H209" s="1" t="s">
        <v>23</v>
      </c>
      <c r="I209" s="1" t="s">
        <v>681</v>
      </c>
      <c r="J209" s="1" t="s">
        <v>31</v>
      </c>
      <c r="K209" s="1" t="s">
        <v>31</v>
      </c>
      <c r="L209" s="1" t="s">
        <v>27</v>
      </c>
      <c r="M209" s="1" t="s">
        <v>28</v>
      </c>
      <c r="N209" s="1" t="s">
        <v>29</v>
      </c>
      <c r="O209" s="1" t="s">
        <v>30</v>
      </c>
      <c r="P209" s="1" t="s">
        <v>38</v>
      </c>
      <c r="Q209" s="1" t="str">
        <f ca="1">IFERROR(__xludf.DUMMYFUNCTION("GOOGLETRANSLATE(G209, ""auto"", ""en"")
"),"#VALUE!")</f>
        <v>#VALUE!</v>
      </c>
    </row>
    <row r="210" spans="1:17" ht="16.5" customHeight="1" x14ac:dyDescent="0.35">
      <c r="A210" s="1" t="s">
        <v>893</v>
      </c>
      <c r="B210" s="1" t="s">
        <v>894</v>
      </c>
      <c r="C210" s="1" t="s">
        <v>895</v>
      </c>
      <c r="D210" s="1" t="s">
        <v>19</v>
      </c>
      <c r="E210" s="1" t="s">
        <v>20</v>
      </c>
      <c r="F210" s="1" t="s">
        <v>201</v>
      </c>
      <c r="G210" s="1" t="s">
        <v>31</v>
      </c>
      <c r="H210" s="1" t="s">
        <v>816</v>
      </c>
      <c r="I210" s="1" t="s">
        <v>817</v>
      </c>
      <c r="J210" s="1" t="s">
        <v>31</v>
      </c>
      <c r="K210" s="1" t="s">
        <v>31</v>
      </c>
      <c r="L210" s="1" t="s">
        <v>27</v>
      </c>
      <c r="M210" s="1" t="s">
        <v>28</v>
      </c>
      <c r="N210" s="1" t="s">
        <v>29</v>
      </c>
      <c r="O210" s="1" t="s">
        <v>30</v>
      </c>
      <c r="P210" s="1" t="s">
        <v>38</v>
      </c>
      <c r="Q210" s="1" t="str">
        <f ca="1">IFERROR(__xludf.DUMMYFUNCTION("GOOGLETRANSLATE(G210, ""auto"", ""en"")
"),"#VALUE!")</f>
        <v>#VALUE!</v>
      </c>
    </row>
    <row r="211" spans="1:17" ht="16.5" customHeight="1" x14ac:dyDescent="0.35">
      <c r="A211" s="1" t="s">
        <v>896</v>
      </c>
      <c r="B211" s="1" t="s">
        <v>897</v>
      </c>
      <c r="C211" s="1" t="s">
        <v>898</v>
      </c>
      <c r="D211" s="1" t="s">
        <v>19</v>
      </c>
      <c r="E211" s="1" t="s">
        <v>20</v>
      </c>
      <c r="F211" s="1" t="s">
        <v>201</v>
      </c>
      <c r="G211" s="1" t="s">
        <v>31</v>
      </c>
      <c r="H211" s="1" t="s">
        <v>23</v>
      </c>
      <c r="I211" s="1" t="s">
        <v>24</v>
      </c>
      <c r="J211" s="1" t="s">
        <v>31</v>
      </c>
      <c r="K211" s="1" t="s">
        <v>31</v>
      </c>
      <c r="L211" s="1" t="s">
        <v>27</v>
      </c>
      <c r="M211" s="1" t="s">
        <v>28</v>
      </c>
      <c r="N211" s="1" t="s">
        <v>29</v>
      </c>
      <c r="O211" s="1" t="s">
        <v>30</v>
      </c>
      <c r="P211" s="1" t="s">
        <v>31</v>
      </c>
      <c r="Q211" s="1" t="str">
        <f ca="1">IFERROR(__xludf.DUMMYFUNCTION("GOOGLETRANSLATE(G211, ""auto"", ""en"")
"),"#VALUE!")</f>
        <v>#VALUE!</v>
      </c>
    </row>
    <row r="212" spans="1:17" ht="16.5" customHeight="1" x14ac:dyDescent="0.35">
      <c r="A212" s="1" t="s">
        <v>899</v>
      </c>
      <c r="B212" s="1" t="s">
        <v>900</v>
      </c>
      <c r="C212" s="1" t="s">
        <v>901</v>
      </c>
      <c r="D212" s="1" t="s">
        <v>19</v>
      </c>
      <c r="E212" s="1" t="s">
        <v>20</v>
      </c>
      <c r="F212" s="1" t="s">
        <v>201</v>
      </c>
      <c r="G212" s="1" t="s">
        <v>31</v>
      </c>
      <c r="H212" s="1" t="s">
        <v>23</v>
      </c>
      <c r="I212" s="1" t="s">
        <v>75</v>
      </c>
      <c r="J212" s="1" t="s">
        <v>31</v>
      </c>
      <c r="K212" s="1" t="s">
        <v>31</v>
      </c>
      <c r="L212" s="1" t="s">
        <v>27</v>
      </c>
      <c r="M212" s="1" t="s">
        <v>28</v>
      </c>
      <c r="N212" s="1" t="s">
        <v>29</v>
      </c>
      <c r="O212" s="1" t="s">
        <v>30</v>
      </c>
      <c r="P212" s="1" t="s">
        <v>38</v>
      </c>
      <c r="Q212" s="1" t="str">
        <f ca="1">IFERROR(__xludf.DUMMYFUNCTION("GOOGLETRANSLATE(G212, ""auto"", ""en"")
"),"#VALUE!")</f>
        <v>#VALUE!</v>
      </c>
    </row>
    <row r="213" spans="1:17" ht="16.5" customHeight="1" x14ac:dyDescent="0.35">
      <c r="A213" s="1" t="s">
        <v>902</v>
      </c>
      <c r="B213" s="1" t="s">
        <v>903</v>
      </c>
      <c r="C213" s="1" t="s">
        <v>904</v>
      </c>
      <c r="D213" s="1" t="s">
        <v>19</v>
      </c>
      <c r="E213" s="1" t="s">
        <v>20</v>
      </c>
      <c r="F213" s="1" t="s">
        <v>201</v>
      </c>
      <c r="G213" s="1" t="s">
        <v>905</v>
      </c>
      <c r="H213" s="1" t="s">
        <v>31</v>
      </c>
      <c r="I213" s="1" t="s">
        <v>31</v>
      </c>
      <c r="J213" s="1" t="s">
        <v>796</v>
      </c>
      <c r="K213" s="1" t="s">
        <v>31</v>
      </c>
      <c r="L213" s="1" t="s">
        <v>27</v>
      </c>
      <c r="M213" s="1" t="s">
        <v>28</v>
      </c>
      <c r="N213" s="1" t="s">
        <v>29</v>
      </c>
      <c r="O213" s="1" t="s">
        <v>30</v>
      </c>
      <c r="P213" s="1" t="s">
        <v>31</v>
      </c>
      <c r="Q213" s="1" t="str">
        <f ca="1">IFERROR(__xludf.DUMMYFUNCTION("GOOGLETRANSLATE(G213, ""auto"", ""en"")
"),"So delicious 😋 …")</f>
        <v>So delicious 😋 …</v>
      </c>
    </row>
    <row r="214" spans="1:17" ht="16.5" customHeight="1" x14ac:dyDescent="0.35">
      <c r="A214" s="1" t="s">
        <v>906</v>
      </c>
      <c r="B214" s="1" t="s">
        <v>907</v>
      </c>
      <c r="C214" s="1" t="s">
        <v>908</v>
      </c>
      <c r="D214" s="1" t="s">
        <v>19</v>
      </c>
      <c r="E214" s="1" t="s">
        <v>20</v>
      </c>
      <c r="F214" s="1" t="s">
        <v>909</v>
      </c>
      <c r="G214" s="1" t="s">
        <v>31</v>
      </c>
      <c r="H214" s="1" t="s">
        <v>816</v>
      </c>
      <c r="I214" s="1" t="s">
        <v>817</v>
      </c>
      <c r="J214" s="1" t="s">
        <v>31</v>
      </c>
      <c r="K214" s="1" t="s">
        <v>31</v>
      </c>
      <c r="L214" s="1" t="s">
        <v>27</v>
      </c>
      <c r="M214" s="1" t="s">
        <v>28</v>
      </c>
      <c r="N214" s="1" t="s">
        <v>29</v>
      </c>
      <c r="O214" s="1" t="s">
        <v>30</v>
      </c>
      <c r="P214" s="1" t="s">
        <v>38</v>
      </c>
      <c r="Q214" s="1" t="str">
        <f ca="1">IFERROR(__xludf.DUMMYFUNCTION("GOOGLETRANSLATE(G214, ""auto"", ""en"")
"),"#VALUE!")</f>
        <v>#VALUE!</v>
      </c>
    </row>
    <row r="215" spans="1:17" ht="16.5" customHeight="1" x14ac:dyDescent="0.35">
      <c r="A215" s="1" t="s">
        <v>910</v>
      </c>
      <c r="B215" s="1" t="s">
        <v>911</v>
      </c>
      <c r="C215" s="1" t="s">
        <v>912</v>
      </c>
      <c r="D215" s="1" t="s">
        <v>19</v>
      </c>
      <c r="E215" s="1" t="s">
        <v>20</v>
      </c>
      <c r="F215" s="1" t="s">
        <v>913</v>
      </c>
      <c r="G215" s="1" t="s">
        <v>31</v>
      </c>
      <c r="H215" s="1" t="s">
        <v>23</v>
      </c>
      <c r="I215" s="1" t="s">
        <v>75</v>
      </c>
      <c r="J215" s="1" t="s">
        <v>31</v>
      </c>
      <c r="K215" s="1" t="s">
        <v>31</v>
      </c>
      <c r="L215" s="1" t="s">
        <v>27</v>
      </c>
      <c r="M215" s="1" t="s">
        <v>28</v>
      </c>
      <c r="N215" s="1" t="s">
        <v>29</v>
      </c>
      <c r="O215" s="1" t="s">
        <v>30</v>
      </c>
      <c r="P215" s="1" t="s">
        <v>38</v>
      </c>
      <c r="Q215" s="1" t="str">
        <f ca="1">IFERROR(__xludf.DUMMYFUNCTION("GOOGLETRANSLATE(G215, ""auto"", ""en"")
"),"#VALUE!")</f>
        <v>#VALUE!</v>
      </c>
    </row>
    <row r="216" spans="1:17" ht="16.5" customHeight="1" x14ac:dyDescent="0.35">
      <c r="A216" s="1" t="s">
        <v>914</v>
      </c>
      <c r="B216" s="1" t="s">
        <v>915</v>
      </c>
      <c r="C216" s="1" t="s">
        <v>916</v>
      </c>
      <c r="D216" s="1" t="s">
        <v>19</v>
      </c>
      <c r="E216" s="1" t="s">
        <v>20</v>
      </c>
      <c r="F216" s="1" t="s">
        <v>42</v>
      </c>
      <c r="G216" s="1" t="s">
        <v>31</v>
      </c>
      <c r="H216" s="1" t="s">
        <v>23</v>
      </c>
      <c r="I216" s="1" t="s">
        <v>75</v>
      </c>
      <c r="J216" s="1" t="s">
        <v>31</v>
      </c>
      <c r="K216" s="1" t="s">
        <v>31</v>
      </c>
      <c r="L216" s="1" t="s">
        <v>27</v>
      </c>
      <c r="M216" s="1" t="s">
        <v>28</v>
      </c>
      <c r="N216" s="1" t="s">
        <v>29</v>
      </c>
      <c r="O216" s="1" t="s">
        <v>30</v>
      </c>
      <c r="P216" s="1" t="s">
        <v>38</v>
      </c>
      <c r="Q216" s="1" t="str">
        <f ca="1">IFERROR(__xludf.DUMMYFUNCTION("GOOGLETRANSLATE(G216, ""auto"", ""en"")
"),"#VALUE!")</f>
        <v>#VALUE!</v>
      </c>
    </row>
    <row r="217" spans="1:17" ht="16.5" customHeight="1" x14ac:dyDescent="0.35">
      <c r="A217" s="1" t="s">
        <v>917</v>
      </c>
      <c r="B217" s="1" t="s">
        <v>918</v>
      </c>
      <c r="C217" s="1" t="s">
        <v>919</v>
      </c>
      <c r="D217" s="1" t="s">
        <v>19</v>
      </c>
      <c r="E217" s="1" t="s">
        <v>20</v>
      </c>
      <c r="F217" s="1" t="s">
        <v>42</v>
      </c>
      <c r="G217" s="1" t="s">
        <v>31</v>
      </c>
      <c r="H217" s="1" t="s">
        <v>158</v>
      </c>
      <c r="I217" s="1" t="s">
        <v>817</v>
      </c>
      <c r="J217" s="1" t="s">
        <v>31</v>
      </c>
      <c r="K217" s="1" t="s">
        <v>31</v>
      </c>
      <c r="L217" s="1" t="s">
        <v>27</v>
      </c>
      <c r="M217" s="1" t="s">
        <v>28</v>
      </c>
      <c r="N217" s="1" t="s">
        <v>29</v>
      </c>
      <c r="O217" s="1" t="s">
        <v>30</v>
      </c>
      <c r="P217" s="1" t="s">
        <v>38</v>
      </c>
      <c r="Q217" s="1" t="str">
        <f ca="1">IFERROR(__xludf.DUMMYFUNCTION("GOOGLETRANSLATE(G217, ""auto"", ""en"")
"),"#VALUE!")</f>
        <v>#VALUE!</v>
      </c>
    </row>
    <row r="218" spans="1:17" ht="16.5" customHeight="1" x14ac:dyDescent="0.35">
      <c r="A218" s="1" t="s">
        <v>920</v>
      </c>
      <c r="B218" s="1" t="s">
        <v>921</v>
      </c>
      <c r="C218" s="1" t="s">
        <v>922</v>
      </c>
      <c r="D218" s="1" t="s">
        <v>19</v>
      </c>
      <c r="E218" s="1" t="s">
        <v>20</v>
      </c>
      <c r="F218" s="1" t="s">
        <v>42</v>
      </c>
      <c r="G218" s="1" t="s">
        <v>31</v>
      </c>
      <c r="H218" s="1" t="s">
        <v>23</v>
      </c>
      <c r="I218" s="1" t="s">
        <v>75</v>
      </c>
      <c r="J218" s="1" t="s">
        <v>31</v>
      </c>
      <c r="K218" s="1" t="s">
        <v>153</v>
      </c>
      <c r="L218" s="1" t="s">
        <v>27</v>
      </c>
      <c r="M218" s="1" t="s">
        <v>28</v>
      </c>
      <c r="N218" s="1" t="s">
        <v>29</v>
      </c>
      <c r="O218" s="1" t="s">
        <v>30</v>
      </c>
      <c r="P218" s="1" t="s">
        <v>38</v>
      </c>
      <c r="Q218" s="1" t="str">
        <f ca="1">IFERROR(__xludf.DUMMYFUNCTION("GOOGLETRANSLATE(G218, ""auto"", ""en"")
"),"#VALUE!")</f>
        <v>#VALUE!</v>
      </c>
    </row>
    <row r="219" spans="1:17" ht="16.5" customHeight="1" x14ac:dyDescent="0.35">
      <c r="A219" s="1" t="s">
        <v>923</v>
      </c>
      <c r="B219" s="1" t="s">
        <v>924</v>
      </c>
      <c r="C219" s="1" t="s">
        <v>925</v>
      </c>
      <c r="D219" s="1" t="s">
        <v>19</v>
      </c>
      <c r="E219" s="1" t="s">
        <v>20</v>
      </c>
      <c r="F219" s="1" t="s">
        <v>42</v>
      </c>
      <c r="G219" s="1" t="s">
        <v>31</v>
      </c>
      <c r="H219" s="1" t="s">
        <v>31</v>
      </c>
      <c r="I219" s="1" t="s">
        <v>31</v>
      </c>
      <c r="J219" s="1" t="s">
        <v>31</v>
      </c>
      <c r="K219" s="1" t="s">
        <v>31</v>
      </c>
      <c r="L219" s="1" t="s">
        <v>31</v>
      </c>
      <c r="M219" s="1" t="s">
        <v>31</v>
      </c>
      <c r="N219" s="1" t="s">
        <v>31</v>
      </c>
      <c r="O219" s="1" t="s">
        <v>31</v>
      </c>
      <c r="P219" s="1" t="s">
        <v>31</v>
      </c>
      <c r="Q219" s="1" t="str">
        <f ca="1">IFERROR(__xludf.DUMMYFUNCTION("GOOGLETRANSLATE(G219, ""auto"", ""en"")
"),"#VALUE!")</f>
        <v>#VALUE!</v>
      </c>
    </row>
    <row r="220" spans="1:17" ht="16.5" customHeight="1" x14ac:dyDescent="0.35">
      <c r="A220" s="1" t="s">
        <v>926</v>
      </c>
      <c r="B220" s="1" t="s">
        <v>927</v>
      </c>
      <c r="C220" s="1" t="s">
        <v>928</v>
      </c>
      <c r="D220" s="1" t="s">
        <v>19</v>
      </c>
      <c r="E220" s="1" t="s">
        <v>20</v>
      </c>
      <c r="F220" s="1" t="s">
        <v>35</v>
      </c>
      <c r="G220" s="1" t="s">
        <v>31</v>
      </c>
      <c r="H220" s="1" t="s">
        <v>23</v>
      </c>
      <c r="I220" s="1" t="s">
        <v>75</v>
      </c>
      <c r="J220" s="1" t="s">
        <v>31</v>
      </c>
      <c r="K220" s="1" t="s">
        <v>31</v>
      </c>
      <c r="L220" s="1" t="s">
        <v>27</v>
      </c>
      <c r="M220" s="1" t="s">
        <v>28</v>
      </c>
      <c r="N220" s="1" t="s">
        <v>29</v>
      </c>
      <c r="O220" s="1" t="s">
        <v>30</v>
      </c>
      <c r="P220" s="1" t="s">
        <v>38</v>
      </c>
      <c r="Q220" s="1" t="str">
        <f ca="1">IFERROR(__xludf.DUMMYFUNCTION("GOOGLETRANSLATE(G220, ""auto"", ""en"")
"),"#VALUE!")</f>
        <v>#VALUE!</v>
      </c>
    </row>
    <row r="221" spans="1:17" ht="16.5" customHeight="1" x14ac:dyDescent="0.35">
      <c r="A221" s="1" t="s">
        <v>929</v>
      </c>
      <c r="B221" s="1" t="s">
        <v>930</v>
      </c>
      <c r="C221" s="1" t="s">
        <v>931</v>
      </c>
      <c r="D221" s="1" t="s">
        <v>19</v>
      </c>
      <c r="E221" s="1" t="s">
        <v>20</v>
      </c>
      <c r="F221" s="1" t="s">
        <v>56</v>
      </c>
      <c r="G221" s="1" t="s">
        <v>31</v>
      </c>
      <c r="H221" s="1" t="s">
        <v>23</v>
      </c>
      <c r="I221" s="1" t="s">
        <v>75</v>
      </c>
      <c r="J221" s="1" t="s">
        <v>31</v>
      </c>
      <c r="K221" s="1" t="s">
        <v>31</v>
      </c>
      <c r="L221" s="1" t="s">
        <v>27</v>
      </c>
      <c r="M221" s="1" t="s">
        <v>28</v>
      </c>
      <c r="N221" s="1" t="s">
        <v>29</v>
      </c>
      <c r="O221" s="1" t="s">
        <v>30</v>
      </c>
      <c r="P221" s="1" t="s">
        <v>38</v>
      </c>
      <c r="Q221" s="1" t="str">
        <f ca="1">IFERROR(__xludf.DUMMYFUNCTION("GOOGLETRANSLATE(G221, ""auto"", ""en"")
"),"#VALUE!")</f>
        <v>#VALUE!</v>
      </c>
    </row>
    <row r="222" spans="1:17" ht="16.5" customHeight="1" x14ac:dyDescent="0.35">
      <c r="A222" s="1" t="s">
        <v>932</v>
      </c>
      <c r="B222" s="1" t="s">
        <v>933</v>
      </c>
      <c r="C222" s="1" t="s">
        <v>934</v>
      </c>
      <c r="D222" s="1" t="s">
        <v>19</v>
      </c>
      <c r="E222" s="1" t="s">
        <v>20</v>
      </c>
      <c r="F222" s="1" t="s">
        <v>56</v>
      </c>
      <c r="G222" s="1" t="s">
        <v>31</v>
      </c>
      <c r="H222" s="1" t="s">
        <v>31</v>
      </c>
      <c r="I222" s="1" t="s">
        <v>31</v>
      </c>
      <c r="J222" s="1" t="s">
        <v>31</v>
      </c>
      <c r="K222" s="1" t="s">
        <v>31</v>
      </c>
      <c r="L222" s="1" t="s">
        <v>31</v>
      </c>
      <c r="M222" s="1" t="s">
        <v>31</v>
      </c>
      <c r="N222" s="1" t="s">
        <v>31</v>
      </c>
      <c r="O222" s="1" t="s">
        <v>31</v>
      </c>
      <c r="P222" s="1" t="s">
        <v>31</v>
      </c>
      <c r="Q222" s="1" t="str">
        <f ca="1">IFERROR(__xludf.DUMMYFUNCTION("GOOGLETRANSLATE(G222, ""auto"", ""en"")
"),"#VALUE!")</f>
        <v>#VALUE!</v>
      </c>
    </row>
    <row r="223" spans="1:17" ht="16.5" customHeight="1" x14ac:dyDescent="0.35">
      <c r="A223" s="1" t="s">
        <v>935</v>
      </c>
      <c r="B223" s="1" t="s">
        <v>936</v>
      </c>
      <c r="C223" s="1" t="s">
        <v>937</v>
      </c>
      <c r="D223" s="1" t="s">
        <v>19</v>
      </c>
      <c r="E223" s="1" t="s">
        <v>20</v>
      </c>
      <c r="F223" s="1" t="s">
        <v>62</v>
      </c>
      <c r="G223" s="1" t="s">
        <v>31</v>
      </c>
      <c r="H223" s="1" t="s">
        <v>23</v>
      </c>
      <c r="I223" s="1" t="s">
        <v>75</v>
      </c>
      <c r="J223" s="1" t="s">
        <v>31</v>
      </c>
      <c r="K223" s="1" t="s">
        <v>31</v>
      </c>
      <c r="L223" s="1" t="s">
        <v>27</v>
      </c>
      <c r="M223" s="1" t="s">
        <v>28</v>
      </c>
      <c r="N223" s="1" t="s">
        <v>29</v>
      </c>
      <c r="O223" s="1" t="s">
        <v>30</v>
      </c>
      <c r="P223" s="1" t="s">
        <v>38</v>
      </c>
      <c r="Q223" s="1" t="str">
        <f ca="1">IFERROR(__xludf.DUMMYFUNCTION("GOOGLETRANSLATE(G223, ""auto"", ""en"")
"),"#VALUE!")</f>
        <v>#VALUE!</v>
      </c>
    </row>
    <row r="224" spans="1:17" ht="16.5" customHeight="1" x14ac:dyDescent="0.35">
      <c r="A224" s="1" t="s">
        <v>938</v>
      </c>
      <c r="B224" s="1" t="s">
        <v>939</v>
      </c>
      <c r="C224" s="1" t="s">
        <v>940</v>
      </c>
      <c r="D224" s="1" t="s">
        <v>19</v>
      </c>
      <c r="E224" s="1" t="s">
        <v>20</v>
      </c>
      <c r="F224" s="1" t="s">
        <v>62</v>
      </c>
      <c r="G224" s="1" t="s">
        <v>31</v>
      </c>
      <c r="H224" s="1" t="s">
        <v>23</v>
      </c>
      <c r="I224" s="1" t="s">
        <v>75</v>
      </c>
      <c r="J224" s="1" t="s">
        <v>31</v>
      </c>
      <c r="K224" s="1" t="s">
        <v>31</v>
      </c>
      <c r="L224" s="1" t="s">
        <v>27</v>
      </c>
      <c r="M224" s="1" t="s">
        <v>28</v>
      </c>
      <c r="N224" s="1" t="s">
        <v>29</v>
      </c>
      <c r="O224" s="1" t="s">
        <v>30</v>
      </c>
      <c r="P224" s="1" t="s">
        <v>38</v>
      </c>
      <c r="Q224" s="1" t="str">
        <f ca="1">IFERROR(__xludf.DUMMYFUNCTION("GOOGLETRANSLATE(G224, ""auto"", ""en"")
"),"#VALUE!")</f>
        <v>#VALUE!</v>
      </c>
    </row>
    <row r="225" spans="1:17" ht="16.5" customHeight="1" x14ac:dyDescent="0.35">
      <c r="A225" s="1" t="s">
        <v>941</v>
      </c>
      <c r="B225" s="1" t="s">
        <v>942</v>
      </c>
      <c r="C225" s="1" t="s">
        <v>943</v>
      </c>
      <c r="D225" s="1" t="s">
        <v>19</v>
      </c>
      <c r="E225" s="1" t="s">
        <v>20</v>
      </c>
      <c r="F225" s="1" t="s">
        <v>171</v>
      </c>
      <c r="G225" s="1" t="s">
        <v>31</v>
      </c>
      <c r="H225" s="1" t="s">
        <v>23</v>
      </c>
      <c r="I225" s="1" t="s">
        <v>75</v>
      </c>
      <c r="J225" s="1" t="s">
        <v>31</v>
      </c>
      <c r="K225" s="1" t="s">
        <v>65</v>
      </c>
      <c r="L225" s="1" t="s">
        <v>27</v>
      </c>
      <c r="M225" s="1" t="s">
        <v>28</v>
      </c>
      <c r="N225" s="1" t="s">
        <v>29</v>
      </c>
      <c r="O225" s="1" t="s">
        <v>30</v>
      </c>
      <c r="P225" s="1" t="s">
        <v>38</v>
      </c>
      <c r="Q225" s="1" t="str">
        <f ca="1">IFERROR(__xludf.DUMMYFUNCTION("GOOGLETRANSLATE(G225, ""auto"", ""en"")
"),"#VALUE!")</f>
        <v>#VALUE!</v>
      </c>
    </row>
    <row r="226" spans="1:17" ht="16.5" customHeight="1" x14ac:dyDescent="0.35">
      <c r="A226" s="1" t="s">
        <v>944</v>
      </c>
      <c r="B226" s="1" t="s">
        <v>945</v>
      </c>
      <c r="C226" s="1" t="s">
        <v>946</v>
      </c>
      <c r="D226" s="1" t="s">
        <v>19</v>
      </c>
      <c r="E226" s="1" t="s">
        <v>20</v>
      </c>
      <c r="F226" s="1" t="s">
        <v>171</v>
      </c>
      <c r="G226" s="1" t="s">
        <v>31</v>
      </c>
      <c r="H226" s="1" t="s">
        <v>23</v>
      </c>
      <c r="I226" s="1" t="s">
        <v>75</v>
      </c>
      <c r="J226" s="1" t="s">
        <v>31</v>
      </c>
      <c r="K226" s="1" t="s">
        <v>31</v>
      </c>
      <c r="L226" s="1" t="s">
        <v>27</v>
      </c>
      <c r="M226" s="1" t="s">
        <v>28</v>
      </c>
      <c r="N226" s="1" t="s">
        <v>29</v>
      </c>
      <c r="O226" s="1" t="s">
        <v>30</v>
      </c>
      <c r="P226" s="1" t="s">
        <v>38</v>
      </c>
      <c r="Q226" s="1" t="str">
        <f ca="1">IFERROR(__xludf.DUMMYFUNCTION("GOOGLETRANSLATE(G226, ""auto"", ""en"")
"),"#VALUE!")</f>
        <v>#VALUE!</v>
      </c>
    </row>
    <row r="227" spans="1:17" ht="16.5" customHeight="1" x14ac:dyDescent="0.35">
      <c r="A227" s="1" t="s">
        <v>947</v>
      </c>
      <c r="B227" s="1" t="s">
        <v>948</v>
      </c>
      <c r="C227" s="1" t="s">
        <v>949</v>
      </c>
      <c r="D227" s="1" t="s">
        <v>19</v>
      </c>
      <c r="E227" s="1" t="s">
        <v>20</v>
      </c>
      <c r="F227" s="1" t="s">
        <v>171</v>
      </c>
      <c r="G227" s="1" t="s">
        <v>31</v>
      </c>
      <c r="H227" s="1" t="s">
        <v>31</v>
      </c>
      <c r="I227" s="1" t="s">
        <v>31</v>
      </c>
      <c r="J227" s="1" t="s">
        <v>31</v>
      </c>
      <c r="K227" s="1" t="s">
        <v>31</v>
      </c>
      <c r="L227" s="1" t="s">
        <v>31</v>
      </c>
      <c r="M227" s="1" t="s">
        <v>31</v>
      </c>
      <c r="N227" s="1" t="s">
        <v>31</v>
      </c>
      <c r="O227" s="1" t="s">
        <v>31</v>
      </c>
      <c r="P227" s="1" t="s">
        <v>31</v>
      </c>
      <c r="Q227" s="1" t="str">
        <f ca="1">IFERROR(__xludf.DUMMYFUNCTION("GOOGLETRANSLATE(G227, ""auto"", ""en"")
"),"#VALUE!")</f>
        <v>#VALUE!</v>
      </c>
    </row>
    <row r="228" spans="1:17" ht="16.5" customHeight="1" x14ac:dyDescent="0.35">
      <c r="A228" s="1" t="s">
        <v>950</v>
      </c>
      <c r="B228" s="1" t="s">
        <v>951</v>
      </c>
      <c r="C228" s="1" t="s">
        <v>952</v>
      </c>
      <c r="D228" s="1" t="s">
        <v>19</v>
      </c>
      <c r="E228" s="1" t="s">
        <v>20</v>
      </c>
      <c r="F228" s="1" t="s">
        <v>73</v>
      </c>
      <c r="G228" s="1" t="s">
        <v>31</v>
      </c>
      <c r="H228" s="1" t="s">
        <v>31</v>
      </c>
      <c r="I228" s="1" t="s">
        <v>31</v>
      </c>
      <c r="J228" s="1" t="s">
        <v>31</v>
      </c>
      <c r="K228" s="1" t="s">
        <v>31</v>
      </c>
      <c r="L228" s="1" t="s">
        <v>31</v>
      </c>
      <c r="M228" s="1" t="s">
        <v>31</v>
      </c>
      <c r="N228" s="1" t="s">
        <v>31</v>
      </c>
      <c r="O228" s="1" t="s">
        <v>31</v>
      </c>
      <c r="P228" s="1" t="s">
        <v>31</v>
      </c>
      <c r="Q228" s="1" t="str">
        <f ca="1">IFERROR(__xludf.DUMMYFUNCTION("GOOGLETRANSLATE(G228, ""auto"", ""en"")
"),"#VALUE!")</f>
        <v>#VALUE!</v>
      </c>
    </row>
    <row r="229" spans="1:17" ht="16.5" customHeight="1" x14ac:dyDescent="0.35">
      <c r="A229" s="1" t="s">
        <v>953</v>
      </c>
      <c r="B229" s="1" t="s">
        <v>954</v>
      </c>
      <c r="C229" s="1" t="s">
        <v>608</v>
      </c>
      <c r="D229" s="1" t="s">
        <v>19</v>
      </c>
      <c r="E229" s="1" t="s">
        <v>20</v>
      </c>
      <c r="F229" s="1" t="s">
        <v>102</v>
      </c>
      <c r="G229" s="1" t="s">
        <v>31</v>
      </c>
      <c r="H229" s="1" t="s">
        <v>158</v>
      </c>
      <c r="I229" s="1" t="s">
        <v>817</v>
      </c>
      <c r="J229" s="1" t="s">
        <v>31</v>
      </c>
      <c r="K229" s="1" t="s">
        <v>31</v>
      </c>
      <c r="L229" s="1" t="s">
        <v>27</v>
      </c>
      <c r="M229" s="1" t="s">
        <v>28</v>
      </c>
      <c r="N229" s="1" t="s">
        <v>29</v>
      </c>
      <c r="O229" s="1" t="s">
        <v>30</v>
      </c>
      <c r="P229" s="1" t="s">
        <v>38</v>
      </c>
      <c r="Q229" s="1" t="str">
        <f ca="1">IFERROR(__xludf.DUMMYFUNCTION("GOOGLETRANSLATE(G229, ""auto"", ""en"")
"),"#VALUE!")</f>
        <v>#VALUE!</v>
      </c>
    </row>
    <row r="230" spans="1:17" ht="16.5" customHeight="1" x14ac:dyDescent="0.35">
      <c r="A230" s="1" t="s">
        <v>955</v>
      </c>
      <c r="B230" s="1" t="s">
        <v>956</v>
      </c>
      <c r="C230" s="1" t="s">
        <v>957</v>
      </c>
      <c r="D230" s="1" t="s">
        <v>19</v>
      </c>
      <c r="E230" s="1" t="s">
        <v>20</v>
      </c>
      <c r="F230" s="1" t="s">
        <v>102</v>
      </c>
      <c r="G230" s="1" t="s">
        <v>31</v>
      </c>
      <c r="H230" s="1" t="s">
        <v>158</v>
      </c>
      <c r="I230" s="1" t="s">
        <v>817</v>
      </c>
      <c r="J230" s="1" t="s">
        <v>31</v>
      </c>
      <c r="K230" s="1" t="s">
        <v>31</v>
      </c>
      <c r="L230" s="1" t="s">
        <v>27</v>
      </c>
      <c r="M230" s="1" t="s">
        <v>28</v>
      </c>
      <c r="N230" s="1" t="s">
        <v>29</v>
      </c>
      <c r="O230" s="1" t="s">
        <v>30</v>
      </c>
      <c r="P230" s="1" t="s">
        <v>38</v>
      </c>
      <c r="Q230" s="1" t="str">
        <f ca="1">IFERROR(__xludf.DUMMYFUNCTION("GOOGLETRANSLATE(G230, ""auto"", ""en"")
"),"#VALUE!")</f>
        <v>#VALUE!</v>
      </c>
    </row>
    <row r="231" spans="1:17" ht="16.5" customHeight="1" x14ac:dyDescent="0.35">
      <c r="A231" s="1" t="s">
        <v>958</v>
      </c>
      <c r="B231" s="1" t="s">
        <v>959</v>
      </c>
      <c r="C231" s="1" t="s">
        <v>960</v>
      </c>
      <c r="D231" s="1" t="s">
        <v>19</v>
      </c>
      <c r="E231" s="1" t="s">
        <v>20</v>
      </c>
      <c r="F231" s="1" t="s">
        <v>122</v>
      </c>
      <c r="G231" s="1" t="s">
        <v>31</v>
      </c>
      <c r="H231" s="1" t="s">
        <v>158</v>
      </c>
      <c r="I231" s="1" t="s">
        <v>817</v>
      </c>
      <c r="J231" s="1" t="s">
        <v>31</v>
      </c>
      <c r="K231" s="1" t="s">
        <v>31</v>
      </c>
      <c r="L231" s="1" t="s">
        <v>27</v>
      </c>
      <c r="M231" s="1" t="s">
        <v>28</v>
      </c>
      <c r="N231" s="1" t="s">
        <v>29</v>
      </c>
      <c r="O231" s="1" t="s">
        <v>30</v>
      </c>
      <c r="P231" s="1" t="s">
        <v>38</v>
      </c>
      <c r="Q231" s="1" t="str">
        <f ca="1">IFERROR(__xludf.DUMMYFUNCTION("GOOGLETRANSLATE(G231, ""auto"", ""en"")
"),"#VALUE!")</f>
        <v>#VALUE!</v>
      </c>
    </row>
    <row r="232" spans="1:17" ht="16.5" customHeight="1" x14ac:dyDescent="0.35"/>
    <row r="233" spans="1:17" ht="16.5" customHeight="1" x14ac:dyDescent="0.35"/>
    <row r="234" spans="1:17" ht="16.5" customHeight="1" x14ac:dyDescent="0.35"/>
    <row r="235" spans="1:17" ht="16.5" customHeight="1" x14ac:dyDescent="0.35"/>
    <row r="236" spans="1:17" ht="16.5" customHeight="1" x14ac:dyDescent="0.35"/>
    <row r="237" spans="1:17" ht="16.5" customHeight="1" x14ac:dyDescent="0.35"/>
    <row r="238" spans="1:17" ht="16.5" customHeight="1" x14ac:dyDescent="0.35"/>
    <row r="239" spans="1:17" ht="16.5" customHeight="1" x14ac:dyDescent="0.35"/>
    <row r="240" spans="1:17" ht="16.5" customHeight="1" x14ac:dyDescent="0.35"/>
    <row r="241" ht="16.5" customHeight="1" x14ac:dyDescent="0.35"/>
    <row r="242" ht="16.5" customHeight="1" x14ac:dyDescent="0.35"/>
    <row r="243" ht="16.5" customHeight="1" x14ac:dyDescent="0.35"/>
    <row r="244" ht="16.5" customHeight="1" x14ac:dyDescent="0.35"/>
    <row r="245" ht="16.5" customHeight="1" x14ac:dyDescent="0.35"/>
    <row r="246" ht="16.5" customHeight="1" x14ac:dyDescent="0.35"/>
    <row r="247" ht="16.5" customHeight="1" x14ac:dyDescent="0.35"/>
    <row r="248" ht="16.5" customHeight="1" x14ac:dyDescent="0.35"/>
    <row r="249" ht="16.5" customHeight="1" x14ac:dyDescent="0.35"/>
    <row r="250" ht="16.5" customHeight="1" x14ac:dyDescent="0.35"/>
    <row r="251" ht="16.5" customHeight="1" x14ac:dyDescent="0.35"/>
    <row r="252" ht="16.5" customHeight="1" x14ac:dyDescent="0.35"/>
    <row r="253" ht="16.5" customHeight="1" x14ac:dyDescent="0.35"/>
    <row r="254" ht="16.5" customHeight="1" x14ac:dyDescent="0.35"/>
    <row r="255" ht="16.5" customHeight="1" x14ac:dyDescent="0.35"/>
    <row r="256" ht="16.5" customHeight="1" x14ac:dyDescent="0.35"/>
    <row r="257" ht="16.5" customHeight="1" x14ac:dyDescent="0.35"/>
    <row r="258" ht="16.5" customHeight="1" x14ac:dyDescent="0.35"/>
    <row r="259" ht="16.5" customHeight="1" x14ac:dyDescent="0.35"/>
    <row r="260" ht="16.5" customHeight="1" x14ac:dyDescent="0.35"/>
    <row r="261" ht="16.5" customHeight="1" x14ac:dyDescent="0.35"/>
    <row r="262" ht="16.5" customHeight="1" x14ac:dyDescent="0.35"/>
    <row r="263" ht="16.5" customHeight="1" x14ac:dyDescent="0.35"/>
    <row r="264" ht="16.5" customHeight="1" x14ac:dyDescent="0.35"/>
    <row r="265" ht="16.5" customHeight="1" x14ac:dyDescent="0.35"/>
    <row r="266" ht="16.5" customHeight="1" x14ac:dyDescent="0.35"/>
    <row r="267" ht="16.5" customHeight="1" x14ac:dyDescent="0.35"/>
    <row r="268" ht="16.5" customHeight="1" x14ac:dyDescent="0.35"/>
    <row r="269" ht="16.5" customHeight="1" x14ac:dyDescent="0.35"/>
    <row r="270" ht="16.5" customHeight="1" x14ac:dyDescent="0.35"/>
    <row r="271" ht="16.5" customHeight="1" x14ac:dyDescent="0.35"/>
    <row r="272" ht="16.5" customHeight="1" x14ac:dyDescent="0.35"/>
    <row r="273" ht="16.5" customHeight="1" x14ac:dyDescent="0.35"/>
    <row r="274" ht="16.5" customHeight="1" x14ac:dyDescent="0.35"/>
    <row r="275" ht="16.5" customHeight="1" x14ac:dyDescent="0.35"/>
    <row r="276" ht="16.5" customHeight="1" x14ac:dyDescent="0.35"/>
    <row r="277" ht="16.5" customHeight="1" x14ac:dyDescent="0.35"/>
    <row r="278" ht="16.5" customHeight="1" x14ac:dyDescent="0.35"/>
    <row r="279" ht="16.5" customHeight="1" x14ac:dyDescent="0.35"/>
    <row r="280" ht="16.5" customHeight="1" x14ac:dyDescent="0.35"/>
    <row r="281" ht="16.5" customHeight="1" x14ac:dyDescent="0.35"/>
    <row r="282" ht="16.5" customHeight="1" x14ac:dyDescent="0.35"/>
    <row r="283" ht="16.5" customHeight="1" x14ac:dyDescent="0.35"/>
    <row r="284" ht="16.5" customHeight="1" x14ac:dyDescent="0.35"/>
    <row r="285" ht="16.5" customHeight="1" x14ac:dyDescent="0.35"/>
    <row r="286" ht="16.5" customHeight="1" x14ac:dyDescent="0.35"/>
    <row r="287" ht="16.5" customHeight="1" x14ac:dyDescent="0.35"/>
    <row r="288" ht="16.5" customHeight="1" x14ac:dyDescent="0.35"/>
    <row r="289" ht="16.5" customHeight="1" x14ac:dyDescent="0.35"/>
    <row r="290" ht="16.5" customHeight="1" x14ac:dyDescent="0.35"/>
    <row r="291" ht="16.5" customHeight="1" x14ac:dyDescent="0.35"/>
    <row r="292" ht="16.5" customHeight="1" x14ac:dyDescent="0.35"/>
    <row r="293" ht="16.5" customHeight="1" x14ac:dyDescent="0.35"/>
    <row r="294" ht="16.5" customHeight="1" x14ac:dyDescent="0.35"/>
    <row r="295" ht="16.5" customHeight="1" x14ac:dyDescent="0.35"/>
    <row r="296" ht="16.5" customHeight="1" x14ac:dyDescent="0.35"/>
    <row r="297" ht="16.5" customHeight="1" x14ac:dyDescent="0.35"/>
    <row r="298" ht="16.5" customHeight="1" x14ac:dyDescent="0.35"/>
    <row r="299" ht="16.5" customHeight="1" x14ac:dyDescent="0.35"/>
    <row r="300" ht="16.5" customHeight="1" x14ac:dyDescent="0.35"/>
    <row r="301" ht="16.5" customHeight="1" x14ac:dyDescent="0.35"/>
    <row r="302" ht="16.5" customHeight="1" x14ac:dyDescent="0.35"/>
    <row r="303" ht="16.5" customHeight="1" x14ac:dyDescent="0.35"/>
    <row r="304" ht="16.5" customHeight="1" x14ac:dyDescent="0.35"/>
    <row r="305" ht="16.5" customHeight="1" x14ac:dyDescent="0.35"/>
    <row r="306" ht="16.5" customHeight="1" x14ac:dyDescent="0.35"/>
    <row r="307" ht="16.5" customHeight="1" x14ac:dyDescent="0.35"/>
    <row r="308" ht="16.5" customHeight="1" x14ac:dyDescent="0.35"/>
    <row r="309" ht="16.5" customHeight="1" x14ac:dyDescent="0.35"/>
    <row r="310" ht="16.5" customHeight="1" x14ac:dyDescent="0.35"/>
    <row r="311" ht="16.5" customHeight="1" x14ac:dyDescent="0.35"/>
    <row r="312" ht="16.5" customHeight="1" x14ac:dyDescent="0.35"/>
    <row r="313" ht="16.5" customHeight="1" x14ac:dyDescent="0.35"/>
    <row r="314" ht="16.5" customHeight="1" x14ac:dyDescent="0.35"/>
    <row r="315" ht="16.5" customHeight="1" x14ac:dyDescent="0.35"/>
    <row r="316" ht="16.5" customHeight="1" x14ac:dyDescent="0.35"/>
    <row r="317" ht="16.5" customHeight="1" x14ac:dyDescent="0.35"/>
    <row r="318" ht="16.5" customHeight="1" x14ac:dyDescent="0.35"/>
    <row r="319" ht="16.5" customHeight="1" x14ac:dyDescent="0.35"/>
    <row r="320" ht="16.5" customHeight="1" x14ac:dyDescent="0.35"/>
    <row r="321" ht="16.5" customHeight="1" x14ac:dyDescent="0.35"/>
    <row r="322" ht="16.5" customHeight="1" x14ac:dyDescent="0.35"/>
    <row r="323" ht="16.5" customHeight="1" x14ac:dyDescent="0.35"/>
    <row r="324" ht="16.5" customHeight="1" x14ac:dyDescent="0.35"/>
    <row r="325" ht="16.5" customHeight="1" x14ac:dyDescent="0.35"/>
    <row r="326" ht="16.5" customHeight="1" x14ac:dyDescent="0.35"/>
    <row r="327" ht="16.5" customHeight="1" x14ac:dyDescent="0.35"/>
    <row r="328" ht="16.5" customHeight="1" x14ac:dyDescent="0.35"/>
    <row r="329" ht="16.5" customHeight="1" x14ac:dyDescent="0.35"/>
    <row r="330" ht="16.5" customHeight="1" x14ac:dyDescent="0.35"/>
    <row r="331" ht="16.5" customHeight="1" x14ac:dyDescent="0.35"/>
    <row r="332" ht="16.5" customHeight="1" x14ac:dyDescent="0.35"/>
    <row r="333" ht="16.5" customHeight="1" x14ac:dyDescent="0.35"/>
    <row r="334" ht="16.5" customHeight="1" x14ac:dyDescent="0.35"/>
    <row r="335" ht="16.5" customHeight="1" x14ac:dyDescent="0.35"/>
    <row r="336" ht="16.5" customHeight="1" x14ac:dyDescent="0.35"/>
    <row r="337" ht="16.5" customHeight="1" x14ac:dyDescent="0.35"/>
    <row r="338" ht="16.5" customHeight="1" x14ac:dyDescent="0.35"/>
    <row r="339" ht="16.5" customHeight="1" x14ac:dyDescent="0.35"/>
    <row r="340" ht="16.5" customHeight="1" x14ac:dyDescent="0.35"/>
    <row r="341" ht="16.5" customHeight="1" x14ac:dyDescent="0.35"/>
    <row r="342" ht="16.5" customHeight="1" x14ac:dyDescent="0.35"/>
    <row r="343" ht="16.5" customHeight="1" x14ac:dyDescent="0.35"/>
    <row r="344" ht="16.5" customHeight="1" x14ac:dyDescent="0.35"/>
    <row r="345" ht="16.5" customHeight="1" x14ac:dyDescent="0.35"/>
    <row r="346" ht="16.5" customHeight="1" x14ac:dyDescent="0.35"/>
    <row r="347" ht="16.5" customHeight="1" x14ac:dyDescent="0.35"/>
    <row r="348" ht="16.5" customHeight="1" x14ac:dyDescent="0.35"/>
    <row r="349" ht="16.5" customHeight="1" x14ac:dyDescent="0.35"/>
    <row r="350" ht="16.5" customHeight="1" x14ac:dyDescent="0.35"/>
    <row r="351" ht="16.5" customHeight="1" x14ac:dyDescent="0.35"/>
    <row r="352" ht="16.5" customHeight="1" x14ac:dyDescent="0.35"/>
    <row r="353" ht="16.5" customHeight="1" x14ac:dyDescent="0.35"/>
    <row r="354" ht="16.5" customHeight="1" x14ac:dyDescent="0.35"/>
    <row r="355" ht="16.5" customHeight="1" x14ac:dyDescent="0.35"/>
    <row r="356" ht="16.5" customHeight="1" x14ac:dyDescent="0.35"/>
    <row r="357" ht="16.5" customHeight="1" x14ac:dyDescent="0.35"/>
    <row r="358" ht="16.5" customHeight="1" x14ac:dyDescent="0.35"/>
    <row r="359" ht="16.5" customHeight="1" x14ac:dyDescent="0.35"/>
    <row r="360" ht="16.5" customHeight="1" x14ac:dyDescent="0.35"/>
    <row r="361" ht="16.5" customHeight="1" x14ac:dyDescent="0.35"/>
    <row r="362" ht="16.5" customHeight="1" x14ac:dyDescent="0.35"/>
    <row r="363" ht="16.5" customHeight="1" x14ac:dyDescent="0.35"/>
    <row r="364" ht="16.5" customHeight="1" x14ac:dyDescent="0.35"/>
    <row r="365" ht="16.5" customHeight="1" x14ac:dyDescent="0.35"/>
    <row r="366" ht="16.5" customHeight="1" x14ac:dyDescent="0.35"/>
    <row r="367" ht="16.5" customHeight="1" x14ac:dyDescent="0.35"/>
    <row r="368" ht="16.5" customHeight="1" x14ac:dyDescent="0.35"/>
    <row r="369" ht="16.5" customHeight="1" x14ac:dyDescent="0.35"/>
    <row r="370" ht="16.5" customHeight="1" x14ac:dyDescent="0.35"/>
    <row r="371" ht="16.5" customHeight="1" x14ac:dyDescent="0.35"/>
    <row r="372" ht="16.5" customHeight="1" x14ac:dyDescent="0.35"/>
    <row r="373" ht="16.5" customHeight="1" x14ac:dyDescent="0.35"/>
    <row r="374" ht="16.5" customHeight="1" x14ac:dyDescent="0.35"/>
    <row r="375" ht="16.5" customHeight="1" x14ac:dyDescent="0.35"/>
    <row r="376" ht="16.5" customHeight="1" x14ac:dyDescent="0.35"/>
    <row r="377" ht="16.5" customHeight="1" x14ac:dyDescent="0.35"/>
    <row r="378" ht="16.5" customHeight="1" x14ac:dyDescent="0.35"/>
    <row r="379" ht="16.5" customHeight="1" x14ac:dyDescent="0.35"/>
    <row r="380" ht="16.5" customHeight="1" x14ac:dyDescent="0.35"/>
    <row r="381" ht="16.5" customHeight="1" x14ac:dyDescent="0.35"/>
    <row r="382" ht="16.5" customHeight="1" x14ac:dyDescent="0.35"/>
    <row r="383" ht="16.5" customHeight="1" x14ac:dyDescent="0.35"/>
    <row r="384" ht="16.5" customHeight="1" x14ac:dyDescent="0.35"/>
    <row r="385" ht="16.5" customHeight="1" x14ac:dyDescent="0.35"/>
    <row r="386" ht="16.5" customHeight="1" x14ac:dyDescent="0.35"/>
    <row r="387" ht="16.5" customHeight="1" x14ac:dyDescent="0.35"/>
    <row r="388" ht="16.5" customHeight="1" x14ac:dyDescent="0.35"/>
    <row r="389" ht="16.5" customHeight="1" x14ac:dyDescent="0.35"/>
    <row r="390" ht="16.5" customHeight="1" x14ac:dyDescent="0.35"/>
    <row r="391" ht="16.5" customHeight="1" x14ac:dyDescent="0.35"/>
    <row r="392" ht="16.5" customHeight="1" x14ac:dyDescent="0.35"/>
    <row r="393" ht="16.5" customHeight="1" x14ac:dyDescent="0.35"/>
    <row r="394" ht="16.5" customHeight="1" x14ac:dyDescent="0.35"/>
    <row r="395" ht="16.5" customHeight="1" x14ac:dyDescent="0.35"/>
    <row r="396" ht="16.5" customHeight="1" x14ac:dyDescent="0.35"/>
    <row r="397" ht="16.5" customHeight="1" x14ac:dyDescent="0.35"/>
    <row r="398" ht="16.5" customHeight="1" x14ac:dyDescent="0.35"/>
    <row r="399" ht="16.5" customHeight="1" x14ac:dyDescent="0.35"/>
    <row r="400" ht="16.5" customHeight="1" x14ac:dyDescent="0.35"/>
    <row r="401" ht="16.5" customHeight="1" x14ac:dyDescent="0.35"/>
    <row r="402" ht="16.5" customHeight="1" x14ac:dyDescent="0.35"/>
    <row r="403" ht="16.5" customHeight="1" x14ac:dyDescent="0.35"/>
    <row r="404" ht="16.5" customHeight="1" x14ac:dyDescent="0.35"/>
    <row r="405" ht="16.5" customHeight="1" x14ac:dyDescent="0.35"/>
    <row r="406" ht="16.5" customHeight="1" x14ac:dyDescent="0.35"/>
    <row r="407" ht="16.5" customHeight="1" x14ac:dyDescent="0.35"/>
    <row r="408" ht="16.5" customHeight="1" x14ac:dyDescent="0.35"/>
    <row r="409" ht="16.5" customHeight="1" x14ac:dyDescent="0.35"/>
    <row r="410" ht="16.5" customHeight="1" x14ac:dyDescent="0.35"/>
    <row r="411" ht="16.5" customHeight="1" x14ac:dyDescent="0.35"/>
    <row r="412" ht="16.5" customHeight="1" x14ac:dyDescent="0.35"/>
    <row r="413" ht="16.5" customHeight="1" x14ac:dyDescent="0.35"/>
    <row r="414" ht="16.5" customHeight="1" x14ac:dyDescent="0.35"/>
    <row r="415" ht="16.5" customHeight="1" x14ac:dyDescent="0.35"/>
    <row r="416" ht="16.5" customHeight="1" x14ac:dyDescent="0.35"/>
    <row r="417" ht="16.5" customHeight="1" x14ac:dyDescent="0.35"/>
    <row r="418" ht="16.5" customHeight="1" x14ac:dyDescent="0.35"/>
    <row r="419" ht="16.5" customHeight="1" x14ac:dyDescent="0.35"/>
    <row r="420" ht="16.5" customHeight="1" x14ac:dyDescent="0.35"/>
    <row r="421" ht="16.5" customHeight="1" x14ac:dyDescent="0.35"/>
    <row r="422" ht="16.5" customHeight="1" x14ac:dyDescent="0.35"/>
    <row r="423" ht="16.5" customHeight="1" x14ac:dyDescent="0.35"/>
    <row r="424" ht="16.5" customHeight="1" x14ac:dyDescent="0.35"/>
    <row r="425" ht="16.5" customHeight="1" x14ac:dyDescent="0.35"/>
    <row r="426" ht="16.5" customHeight="1" x14ac:dyDescent="0.35"/>
    <row r="427" ht="16.5" customHeight="1" x14ac:dyDescent="0.35"/>
    <row r="428" ht="16.5" customHeight="1" x14ac:dyDescent="0.35"/>
    <row r="429" ht="16.5" customHeight="1" x14ac:dyDescent="0.35"/>
    <row r="430" ht="16.5" customHeight="1" x14ac:dyDescent="0.35"/>
    <row r="431" ht="16.5" customHeight="1" x14ac:dyDescent="0.35"/>
    <row r="432" ht="16.5" customHeight="1" x14ac:dyDescent="0.35"/>
    <row r="433" ht="16.5" customHeight="1" x14ac:dyDescent="0.35"/>
    <row r="434" ht="16.5" customHeight="1" x14ac:dyDescent="0.35"/>
    <row r="435" ht="16.5" customHeight="1" x14ac:dyDescent="0.35"/>
    <row r="436" ht="16.5" customHeight="1" x14ac:dyDescent="0.35"/>
    <row r="437" ht="16.5" customHeight="1" x14ac:dyDescent="0.35"/>
    <row r="438" ht="16.5" customHeight="1" x14ac:dyDescent="0.35"/>
    <row r="439" ht="16.5" customHeight="1" x14ac:dyDescent="0.35"/>
    <row r="440" ht="16.5" customHeight="1" x14ac:dyDescent="0.35"/>
    <row r="441" ht="16.5" customHeight="1" x14ac:dyDescent="0.35"/>
    <row r="442" ht="16.5" customHeight="1" x14ac:dyDescent="0.35"/>
    <row r="443" ht="16.5" customHeight="1" x14ac:dyDescent="0.35"/>
    <row r="444" ht="16.5" customHeight="1" x14ac:dyDescent="0.35"/>
    <row r="445" ht="16.5" customHeight="1" x14ac:dyDescent="0.35"/>
    <row r="446" ht="16.5" customHeight="1" x14ac:dyDescent="0.35"/>
    <row r="447" ht="16.5" customHeight="1" x14ac:dyDescent="0.35"/>
    <row r="448" ht="16.5" customHeight="1" x14ac:dyDescent="0.35"/>
    <row r="449" ht="16.5" customHeight="1" x14ac:dyDescent="0.35"/>
    <row r="450" ht="16.5" customHeight="1" x14ac:dyDescent="0.35"/>
    <row r="451" ht="16.5" customHeight="1" x14ac:dyDescent="0.35"/>
    <row r="452" ht="16.5" customHeight="1" x14ac:dyDescent="0.35"/>
    <row r="453" ht="16.5" customHeight="1" x14ac:dyDescent="0.35"/>
    <row r="454" ht="16.5" customHeight="1" x14ac:dyDescent="0.35"/>
    <row r="455" ht="16.5" customHeight="1" x14ac:dyDescent="0.35"/>
    <row r="456" ht="16.5" customHeight="1" x14ac:dyDescent="0.35"/>
    <row r="457" ht="16.5" customHeight="1" x14ac:dyDescent="0.35"/>
    <row r="458" ht="16.5" customHeight="1" x14ac:dyDescent="0.35"/>
    <row r="459" ht="16.5" customHeight="1" x14ac:dyDescent="0.35"/>
    <row r="460" ht="16.5" customHeight="1" x14ac:dyDescent="0.35"/>
    <row r="461" ht="16.5" customHeight="1" x14ac:dyDescent="0.35"/>
    <row r="462" ht="16.5" customHeight="1" x14ac:dyDescent="0.35"/>
    <row r="463" ht="16.5" customHeight="1" x14ac:dyDescent="0.35"/>
    <row r="464" ht="16.5" customHeight="1" x14ac:dyDescent="0.35"/>
    <row r="465" ht="16.5" customHeight="1" x14ac:dyDescent="0.35"/>
    <row r="466" ht="16.5" customHeight="1" x14ac:dyDescent="0.35"/>
    <row r="467" ht="16.5" customHeight="1" x14ac:dyDescent="0.35"/>
    <row r="468" ht="16.5" customHeight="1" x14ac:dyDescent="0.35"/>
    <row r="469" ht="16.5" customHeight="1" x14ac:dyDescent="0.35"/>
    <row r="470" ht="16.5" customHeight="1" x14ac:dyDescent="0.35"/>
    <row r="471" ht="16.5" customHeight="1" x14ac:dyDescent="0.35"/>
    <row r="472" ht="16.5" customHeight="1" x14ac:dyDescent="0.35"/>
    <row r="473" ht="16.5" customHeight="1" x14ac:dyDescent="0.35"/>
    <row r="474" ht="16.5" customHeight="1" x14ac:dyDescent="0.35"/>
    <row r="475" ht="16.5" customHeight="1" x14ac:dyDescent="0.35"/>
    <row r="476" ht="16.5" customHeight="1" x14ac:dyDescent="0.35"/>
    <row r="477" ht="16.5" customHeight="1" x14ac:dyDescent="0.35"/>
    <row r="478" ht="16.5" customHeight="1" x14ac:dyDescent="0.35"/>
    <row r="479" ht="16.5" customHeight="1" x14ac:dyDescent="0.35"/>
    <row r="480" ht="16.5" customHeight="1" x14ac:dyDescent="0.35"/>
    <row r="481" ht="16.5" customHeight="1" x14ac:dyDescent="0.35"/>
    <row r="482" ht="16.5" customHeight="1" x14ac:dyDescent="0.35"/>
    <row r="483" ht="16.5" customHeight="1" x14ac:dyDescent="0.35"/>
    <row r="484" ht="16.5" customHeight="1" x14ac:dyDescent="0.35"/>
    <row r="485" ht="16.5" customHeight="1" x14ac:dyDescent="0.35"/>
    <row r="486" ht="16.5" customHeight="1" x14ac:dyDescent="0.35"/>
    <row r="487" ht="16.5" customHeight="1" x14ac:dyDescent="0.35"/>
    <row r="488" ht="16.5" customHeight="1" x14ac:dyDescent="0.35"/>
    <row r="489" ht="16.5" customHeight="1" x14ac:dyDescent="0.35"/>
    <row r="490" ht="16.5" customHeight="1" x14ac:dyDescent="0.35"/>
    <row r="491" ht="16.5" customHeight="1" x14ac:dyDescent="0.35"/>
    <row r="492" ht="16.5" customHeight="1" x14ac:dyDescent="0.35"/>
    <row r="493" ht="16.5" customHeight="1" x14ac:dyDescent="0.35"/>
    <row r="494" ht="16.5" customHeight="1" x14ac:dyDescent="0.35"/>
    <row r="495" ht="16.5" customHeight="1" x14ac:dyDescent="0.35"/>
    <row r="496" ht="16.5" customHeight="1" x14ac:dyDescent="0.35"/>
    <row r="497" ht="16.5" customHeight="1" x14ac:dyDescent="0.35"/>
    <row r="498" ht="16.5" customHeight="1" x14ac:dyDescent="0.35"/>
    <row r="499" ht="16.5" customHeight="1" x14ac:dyDescent="0.35"/>
    <row r="500" ht="16.5" customHeight="1" x14ac:dyDescent="0.35"/>
    <row r="501" ht="16.5" customHeight="1" x14ac:dyDescent="0.35"/>
    <row r="502" ht="16.5" customHeight="1" x14ac:dyDescent="0.35"/>
    <row r="503" ht="16.5" customHeight="1" x14ac:dyDescent="0.35"/>
    <row r="504" ht="16.5" customHeight="1" x14ac:dyDescent="0.35"/>
    <row r="505" ht="16.5" customHeight="1" x14ac:dyDescent="0.35"/>
    <row r="506" ht="16.5" customHeight="1" x14ac:dyDescent="0.35"/>
    <row r="507" ht="16.5" customHeight="1" x14ac:dyDescent="0.35"/>
    <row r="508" ht="16.5" customHeight="1" x14ac:dyDescent="0.35"/>
    <row r="509" ht="16.5" customHeight="1" x14ac:dyDescent="0.35"/>
    <row r="510" ht="16.5" customHeight="1" x14ac:dyDescent="0.35"/>
    <row r="511" ht="16.5" customHeight="1" x14ac:dyDescent="0.35"/>
    <row r="512" ht="16.5" customHeight="1" x14ac:dyDescent="0.35"/>
    <row r="513" ht="16.5" customHeight="1" x14ac:dyDescent="0.35"/>
    <row r="514" ht="16.5" customHeight="1" x14ac:dyDescent="0.35"/>
    <row r="515" ht="16.5" customHeight="1" x14ac:dyDescent="0.35"/>
    <row r="516" ht="16.5" customHeight="1" x14ac:dyDescent="0.35"/>
    <row r="517" ht="16.5" customHeight="1" x14ac:dyDescent="0.35"/>
    <row r="518" ht="16.5" customHeight="1" x14ac:dyDescent="0.35"/>
    <row r="519" ht="16.5" customHeight="1" x14ac:dyDescent="0.35"/>
    <row r="520" ht="16.5" customHeight="1" x14ac:dyDescent="0.35"/>
    <row r="521" ht="16.5" customHeight="1" x14ac:dyDescent="0.35"/>
    <row r="522" ht="16.5" customHeight="1" x14ac:dyDescent="0.35"/>
    <row r="523" ht="16.5" customHeight="1" x14ac:dyDescent="0.35"/>
    <row r="524" ht="16.5" customHeight="1" x14ac:dyDescent="0.35"/>
    <row r="525" ht="16.5" customHeight="1" x14ac:dyDescent="0.35"/>
    <row r="526" ht="16.5" customHeight="1" x14ac:dyDescent="0.35"/>
    <row r="527" ht="16.5" customHeight="1" x14ac:dyDescent="0.35"/>
    <row r="528" ht="16.5" customHeight="1" x14ac:dyDescent="0.35"/>
    <row r="529" ht="16.5" customHeight="1" x14ac:dyDescent="0.35"/>
    <row r="530" ht="16.5" customHeight="1" x14ac:dyDescent="0.35"/>
    <row r="531" ht="16.5" customHeight="1" x14ac:dyDescent="0.35"/>
    <row r="532" ht="16.5" customHeight="1" x14ac:dyDescent="0.35"/>
    <row r="533" ht="16.5" customHeight="1" x14ac:dyDescent="0.35"/>
    <row r="534" ht="16.5" customHeight="1" x14ac:dyDescent="0.35"/>
    <row r="535" ht="16.5" customHeight="1" x14ac:dyDescent="0.35"/>
    <row r="536" ht="16.5" customHeight="1" x14ac:dyDescent="0.35"/>
    <row r="537" ht="16.5" customHeight="1" x14ac:dyDescent="0.35"/>
    <row r="538" ht="16.5" customHeight="1" x14ac:dyDescent="0.35"/>
    <row r="539" ht="16.5" customHeight="1" x14ac:dyDescent="0.35"/>
    <row r="540" ht="16.5" customHeight="1" x14ac:dyDescent="0.35"/>
    <row r="541" ht="16.5" customHeight="1" x14ac:dyDescent="0.35"/>
    <row r="542" ht="16.5" customHeight="1" x14ac:dyDescent="0.35"/>
    <row r="543" ht="16.5" customHeight="1" x14ac:dyDescent="0.35"/>
    <row r="544" ht="16.5" customHeight="1" x14ac:dyDescent="0.35"/>
    <row r="545" ht="16.5" customHeight="1" x14ac:dyDescent="0.35"/>
    <row r="546" ht="16.5" customHeight="1" x14ac:dyDescent="0.35"/>
    <row r="547" ht="16.5" customHeight="1" x14ac:dyDescent="0.35"/>
    <row r="548" ht="16.5" customHeight="1" x14ac:dyDescent="0.35"/>
    <row r="549" ht="16.5" customHeight="1" x14ac:dyDescent="0.35"/>
    <row r="550" ht="16.5" customHeight="1" x14ac:dyDescent="0.35"/>
    <row r="551" ht="16.5" customHeight="1" x14ac:dyDescent="0.35"/>
    <row r="552" ht="16.5" customHeight="1" x14ac:dyDescent="0.35"/>
    <row r="553" ht="16.5" customHeight="1" x14ac:dyDescent="0.35"/>
    <row r="554" ht="16.5" customHeight="1" x14ac:dyDescent="0.35"/>
    <row r="555" ht="16.5" customHeight="1" x14ac:dyDescent="0.35"/>
    <row r="556" ht="16.5" customHeight="1" x14ac:dyDescent="0.35"/>
    <row r="557" ht="16.5" customHeight="1" x14ac:dyDescent="0.35"/>
    <row r="558" ht="16.5" customHeight="1" x14ac:dyDescent="0.35"/>
    <row r="559" ht="16.5" customHeight="1" x14ac:dyDescent="0.35"/>
    <row r="560" ht="16.5" customHeight="1" x14ac:dyDescent="0.35"/>
    <row r="561" ht="16.5" customHeight="1" x14ac:dyDescent="0.35"/>
    <row r="562" ht="16.5" customHeight="1" x14ac:dyDescent="0.35"/>
    <row r="563" ht="16.5" customHeight="1" x14ac:dyDescent="0.35"/>
    <row r="564" ht="16.5" customHeight="1" x14ac:dyDescent="0.35"/>
    <row r="565" ht="16.5" customHeight="1" x14ac:dyDescent="0.35"/>
    <row r="566" ht="16.5" customHeight="1" x14ac:dyDescent="0.35"/>
    <row r="567" ht="16.5" customHeight="1" x14ac:dyDescent="0.35"/>
    <row r="568" ht="16.5" customHeight="1" x14ac:dyDescent="0.35"/>
    <row r="569" ht="16.5" customHeight="1" x14ac:dyDescent="0.35"/>
    <row r="570" ht="16.5" customHeight="1" x14ac:dyDescent="0.35"/>
    <row r="571" ht="16.5" customHeight="1" x14ac:dyDescent="0.35"/>
    <row r="572" ht="16.5" customHeight="1" x14ac:dyDescent="0.35"/>
    <row r="573" ht="16.5" customHeight="1" x14ac:dyDescent="0.35"/>
    <row r="574" ht="16.5" customHeight="1" x14ac:dyDescent="0.35"/>
    <row r="575" ht="16.5" customHeight="1" x14ac:dyDescent="0.35"/>
    <row r="576" ht="16.5" customHeight="1" x14ac:dyDescent="0.35"/>
    <row r="577" ht="16.5" customHeight="1" x14ac:dyDescent="0.35"/>
    <row r="578" ht="16.5" customHeight="1" x14ac:dyDescent="0.35"/>
    <row r="579" ht="16.5" customHeight="1" x14ac:dyDescent="0.35"/>
    <row r="580" ht="16.5" customHeight="1" x14ac:dyDescent="0.35"/>
    <row r="581" ht="16.5" customHeight="1" x14ac:dyDescent="0.35"/>
    <row r="582" ht="16.5" customHeight="1" x14ac:dyDescent="0.35"/>
    <row r="583" ht="16.5" customHeight="1" x14ac:dyDescent="0.35"/>
    <row r="584" ht="16.5" customHeight="1" x14ac:dyDescent="0.35"/>
    <row r="585" ht="16.5" customHeight="1" x14ac:dyDescent="0.35"/>
    <row r="586" ht="16.5" customHeight="1" x14ac:dyDescent="0.35"/>
    <row r="587" ht="16.5" customHeight="1" x14ac:dyDescent="0.35"/>
    <row r="588" ht="16.5" customHeight="1" x14ac:dyDescent="0.35"/>
    <row r="589" ht="16.5" customHeight="1" x14ac:dyDescent="0.35"/>
    <row r="590" ht="16.5" customHeight="1" x14ac:dyDescent="0.35"/>
    <row r="591" ht="16.5" customHeight="1" x14ac:dyDescent="0.35"/>
    <row r="592" ht="16.5" customHeight="1" x14ac:dyDescent="0.35"/>
    <row r="593" ht="16.5" customHeight="1" x14ac:dyDescent="0.35"/>
    <row r="594" ht="16.5" customHeight="1" x14ac:dyDescent="0.35"/>
    <row r="595" ht="16.5" customHeight="1" x14ac:dyDescent="0.35"/>
    <row r="596" ht="16.5" customHeight="1" x14ac:dyDescent="0.35"/>
    <row r="597" ht="16.5" customHeight="1" x14ac:dyDescent="0.35"/>
    <row r="598" ht="16.5" customHeight="1" x14ac:dyDescent="0.35"/>
    <row r="599" ht="16.5" customHeight="1" x14ac:dyDescent="0.35"/>
    <row r="600" ht="16.5" customHeight="1" x14ac:dyDescent="0.35"/>
    <row r="601" ht="16.5" customHeight="1" x14ac:dyDescent="0.35"/>
    <row r="602" ht="16.5" customHeight="1" x14ac:dyDescent="0.35"/>
    <row r="603" ht="16.5" customHeight="1" x14ac:dyDescent="0.35"/>
    <row r="604" ht="16.5" customHeight="1" x14ac:dyDescent="0.35"/>
    <row r="605" ht="16.5" customHeight="1" x14ac:dyDescent="0.35"/>
    <row r="606" ht="16.5" customHeight="1" x14ac:dyDescent="0.35"/>
    <row r="607" ht="16.5" customHeight="1" x14ac:dyDescent="0.35"/>
    <row r="608" ht="16.5" customHeight="1" x14ac:dyDescent="0.35"/>
    <row r="609" ht="16.5" customHeight="1" x14ac:dyDescent="0.35"/>
    <row r="610" ht="16.5" customHeight="1" x14ac:dyDescent="0.35"/>
    <row r="611" ht="16.5" customHeight="1" x14ac:dyDescent="0.35"/>
    <row r="612" ht="16.5" customHeight="1" x14ac:dyDescent="0.35"/>
    <row r="613" ht="16.5" customHeight="1" x14ac:dyDescent="0.35"/>
    <row r="614" ht="16.5" customHeight="1" x14ac:dyDescent="0.35"/>
    <row r="615" ht="16.5" customHeight="1" x14ac:dyDescent="0.35"/>
    <row r="616" ht="16.5" customHeight="1" x14ac:dyDescent="0.35"/>
    <row r="617" ht="16.5" customHeight="1" x14ac:dyDescent="0.35"/>
    <row r="618" ht="16.5" customHeight="1" x14ac:dyDescent="0.35"/>
    <row r="619" ht="16.5" customHeight="1" x14ac:dyDescent="0.35"/>
    <row r="620" ht="16.5" customHeight="1" x14ac:dyDescent="0.35"/>
    <row r="621" ht="16.5" customHeight="1" x14ac:dyDescent="0.35"/>
    <row r="622" ht="16.5" customHeight="1" x14ac:dyDescent="0.35"/>
    <row r="623" ht="16.5" customHeight="1" x14ac:dyDescent="0.35"/>
    <row r="624" ht="16.5" customHeight="1" x14ac:dyDescent="0.35"/>
    <row r="625" ht="16.5" customHeight="1" x14ac:dyDescent="0.35"/>
    <row r="626" ht="16.5" customHeight="1" x14ac:dyDescent="0.35"/>
    <row r="627" ht="16.5" customHeight="1" x14ac:dyDescent="0.35"/>
    <row r="628" ht="16.5" customHeight="1" x14ac:dyDescent="0.35"/>
    <row r="629" ht="16.5" customHeight="1" x14ac:dyDescent="0.35"/>
    <row r="630" ht="16.5" customHeight="1" x14ac:dyDescent="0.35"/>
    <row r="631" ht="16.5" customHeight="1" x14ac:dyDescent="0.35"/>
    <row r="632" ht="16.5" customHeight="1" x14ac:dyDescent="0.35"/>
    <row r="633" ht="16.5" customHeight="1" x14ac:dyDescent="0.35"/>
    <row r="634" ht="16.5" customHeight="1" x14ac:dyDescent="0.35"/>
    <row r="635" ht="16.5" customHeight="1" x14ac:dyDescent="0.35"/>
    <row r="636" ht="16.5" customHeight="1" x14ac:dyDescent="0.35"/>
    <row r="637" ht="16.5" customHeight="1" x14ac:dyDescent="0.35"/>
    <row r="638" ht="16.5" customHeight="1" x14ac:dyDescent="0.35"/>
    <row r="639" ht="16.5" customHeight="1" x14ac:dyDescent="0.35"/>
    <row r="640" ht="16.5" customHeight="1" x14ac:dyDescent="0.35"/>
    <row r="641" ht="16.5" customHeight="1" x14ac:dyDescent="0.35"/>
    <row r="642" ht="16.5" customHeight="1" x14ac:dyDescent="0.35"/>
    <row r="643" ht="16.5" customHeight="1" x14ac:dyDescent="0.35"/>
    <row r="644" ht="16.5" customHeight="1" x14ac:dyDescent="0.35"/>
    <row r="645" ht="16.5" customHeight="1" x14ac:dyDescent="0.35"/>
    <row r="646" ht="16.5" customHeight="1" x14ac:dyDescent="0.35"/>
    <row r="647" ht="16.5" customHeight="1" x14ac:dyDescent="0.35"/>
    <row r="648" ht="16.5" customHeight="1" x14ac:dyDescent="0.35"/>
    <row r="649" ht="16.5" customHeight="1" x14ac:dyDescent="0.35"/>
    <row r="650" ht="16.5" customHeight="1" x14ac:dyDescent="0.35"/>
    <row r="651" ht="16.5" customHeight="1" x14ac:dyDescent="0.35"/>
    <row r="652" ht="16.5" customHeight="1" x14ac:dyDescent="0.35"/>
    <row r="653" ht="16.5" customHeight="1" x14ac:dyDescent="0.35"/>
    <row r="654" ht="16.5" customHeight="1" x14ac:dyDescent="0.35"/>
    <row r="655" ht="16.5" customHeight="1" x14ac:dyDescent="0.35"/>
    <row r="656" ht="16.5" customHeight="1" x14ac:dyDescent="0.35"/>
    <row r="657" ht="16.5" customHeight="1" x14ac:dyDescent="0.35"/>
    <row r="658" ht="16.5" customHeight="1" x14ac:dyDescent="0.35"/>
    <row r="659" ht="16.5" customHeight="1" x14ac:dyDescent="0.35"/>
    <row r="660" ht="16.5" customHeight="1" x14ac:dyDescent="0.35"/>
    <row r="661" ht="16.5" customHeight="1" x14ac:dyDescent="0.35"/>
    <row r="662" ht="16.5" customHeight="1" x14ac:dyDescent="0.35"/>
    <row r="663" ht="16.5" customHeight="1" x14ac:dyDescent="0.35"/>
    <row r="664" ht="16.5" customHeight="1" x14ac:dyDescent="0.35"/>
    <row r="665" ht="16.5" customHeight="1" x14ac:dyDescent="0.35"/>
    <row r="666" ht="16.5" customHeight="1" x14ac:dyDescent="0.35"/>
    <row r="667" ht="16.5" customHeight="1" x14ac:dyDescent="0.35"/>
    <row r="668" ht="16.5" customHeight="1" x14ac:dyDescent="0.35"/>
    <row r="669" ht="16.5" customHeight="1" x14ac:dyDescent="0.35"/>
    <row r="670" ht="16.5" customHeight="1" x14ac:dyDescent="0.35"/>
    <row r="671" ht="16.5" customHeight="1" x14ac:dyDescent="0.35"/>
    <row r="672" ht="16.5" customHeight="1" x14ac:dyDescent="0.35"/>
    <row r="673" ht="16.5" customHeight="1" x14ac:dyDescent="0.35"/>
    <row r="674" ht="16.5" customHeight="1" x14ac:dyDescent="0.35"/>
    <row r="675" ht="16.5" customHeight="1" x14ac:dyDescent="0.35"/>
    <row r="676" ht="16.5" customHeight="1" x14ac:dyDescent="0.35"/>
    <row r="677" ht="16.5" customHeight="1" x14ac:dyDescent="0.35"/>
    <row r="678" ht="16.5" customHeight="1" x14ac:dyDescent="0.35"/>
    <row r="679" ht="16.5" customHeight="1" x14ac:dyDescent="0.35"/>
    <row r="680" ht="16.5" customHeight="1" x14ac:dyDescent="0.35"/>
    <row r="681" ht="16.5" customHeight="1" x14ac:dyDescent="0.35"/>
    <row r="682" ht="16.5" customHeight="1" x14ac:dyDescent="0.35"/>
    <row r="683" ht="16.5" customHeight="1" x14ac:dyDescent="0.35"/>
    <row r="684" ht="16.5" customHeight="1" x14ac:dyDescent="0.35"/>
    <row r="685" ht="16.5" customHeight="1" x14ac:dyDescent="0.35"/>
    <row r="686" ht="16.5" customHeight="1" x14ac:dyDescent="0.35"/>
    <row r="687" ht="16.5" customHeight="1" x14ac:dyDescent="0.35"/>
    <row r="688" ht="16.5" customHeight="1" x14ac:dyDescent="0.35"/>
    <row r="689" ht="16.5" customHeight="1" x14ac:dyDescent="0.35"/>
    <row r="690" ht="16.5" customHeight="1" x14ac:dyDescent="0.35"/>
    <row r="691" ht="16.5" customHeight="1" x14ac:dyDescent="0.35"/>
    <row r="692" ht="16.5" customHeight="1" x14ac:dyDescent="0.35"/>
    <row r="693" ht="16.5" customHeight="1" x14ac:dyDescent="0.35"/>
    <row r="694" ht="16.5" customHeight="1" x14ac:dyDescent="0.35"/>
    <row r="695" ht="16.5" customHeight="1" x14ac:dyDescent="0.35"/>
    <row r="696" ht="16.5" customHeight="1" x14ac:dyDescent="0.35"/>
    <row r="697" ht="16.5" customHeight="1" x14ac:dyDescent="0.35"/>
    <row r="698" ht="16.5" customHeight="1" x14ac:dyDescent="0.35"/>
    <row r="699" ht="16.5" customHeight="1" x14ac:dyDescent="0.35"/>
    <row r="700" ht="16.5" customHeight="1" x14ac:dyDescent="0.35"/>
    <row r="701" ht="16.5" customHeight="1" x14ac:dyDescent="0.35"/>
    <row r="702" ht="16.5" customHeight="1" x14ac:dyDescent="0.35"/>
    <row r="703" ht="16.5" customHeight="1" x14ac:dyDescent="0.35"/>
    <row r="704" ht="16.5" customHeight="1" x14ac:dyDescent="0.35"/>
    <row r="705" ht="16.5" customHeight="1" x14ac:dyDescent="0.35"/>
    <row r="706" ht="16.5" customHeight="1" x14ac:dyDescent="0.35"/>
    <row r="707" ht="16.5" customHeight="1" x14ac:dyDescent="0.35"/>
    <row r="708" ht="16.5" customHeight="1" x14ac:dyDescent="0.35"/>
    <row r="709" ht="16.5" customHeight="1" x14ac:dyDescent="0.35"/>
    <row r="710" ht="16.5" customHeight="1" x14ac:dyDescent="0.35"/>
    <row r="711" ht="16.5" customHeight="1" x14ac:dyDescent="0.35"/>
    <row r="712" ht="16.5" customHeight="1" x14ac:dyDescent="0.35"/>
    <row r="713" ht="16.5" customHeight="1" x14ac:dyDescent="0.35"/>
    <row r="714" ht="16.5" customHeight="1" x14ac:dyDescent="0.35"/>
    <row r="715" ht="16.5" customHeight="1" x14ac:dyDescent="0.35"/>
    <row r="716" ht="16.5" customHeight="1" x14ac:dyDescent="0.35"/>
    <row r="717" ht="16.5" customHeight="1" x14ac:dyDescent="0.35"/>
    <row r="718" ht="16.5" customHeight="1" x14ac:dyDescent="0.35"/>
    <row r="719" ht="16.5" customHeight="1" x14ac:dyDescent="0.35"/>
    <row r="720" ht="16.5" customHeight="1" x14ac:dyDescent="0.35"/>
    <row r="721" ht="16.5" customHeight="1" x14ac:dyDescent="0.35"/>
    <row r="722" ht="16.5" customHeight="1" x14ac:dyDescent="0.35"/>
    <row r="723" ht="16.5" customHeight="1" x14ac:dyDescent="0.35"/>
    <row r="724" ht="16.5" customHeight="1" x14ac:dyDescent="0.35"/>
    <row r="725" ht="16.5" customHeight="1" x14ac:dyDescent="0.35"/>
    <row r="726" ht="16.5" customHeight="1" x14ac:dyDescent="0.35"/>
    <row r="727" ht="16.5" customHeight="1" x14ac:dyDescent="0.35"/>
    <row r="728" ht="16.5" customHeight="1" x14ac:dyDescent="0.35"/>
    <row r="729" ht="16.5" customHeight="1" x14ac:dyDescent="0.35"/>
    <row r="730" ht="16.5" customHeight="1" x14ac:dyDescent="0.35"/>
    <row r="731" ht="16.5" customHeight="1" x14ac:dyDescent="0.35"/>
    <row r="732" ht="16.5" customHeight="1" x14ac:dyDescent="0.35"/>
    <row r="733" ht="16.5" customHeight="1" x14ac:dyDescent="0.35"/>
    <row r="734" ht="16.5" customHeight="1" x14ac:dyDescent="0.35"/>
    <row r="735" ht="16.5" customHeight="1" x14ac:dyDescent="0.35"/>
    <row r="736" ht="16.5" customHeight="1" x14ac:dyDescent="0.35"/>
    <row r="737" ht="16.5" customHeight="1" x14ac:dyDescent="0.35"/>
    <row r="738" ht="16.5" customHeight="1" x14ac:dyDescent="0.35"/>
    <row r="739" ht="16.5" customHeight="1" x14ac:dyDescent="0.35"/>
    <row r="740" ht="16.5" customHeight="1" x14ac:dyDescent="0.35"/>
    <row r="741" ht="16.5" customHeight="1" x14ac:dyDescent="0.35"/>
    <row r="742" ht="16.5" customHeight="1" x14ac:dyDescent="0.35"/>
    <row r="743" ht="16.5" customHeight="1" x14ac:dyDescent="0.35"/>
    <row r="744" ht="16.5" customHeight="1" x14ac:dyDescent="0.35"/>
    <row r="745" ht="16.5" customHeight="1" x14ac:dyDescent="0.35"/>
    <row r="746" ht="16.5" customHeight="1" x14ac:dyDescent="0.35"/>
    <row r="747" ht="16.5" customHeight="1" x14ac:dyDescent="0.35"/>
    <row r="748" ht="16.5" customHeight="1" x14ac:dyDescent="0.35"/>
    <row r="749" ht="16.5" customHeight="1" x14ac:dyDescent="0.35"/>
    <row r="750" ht="16.5" customHeight="1" x14ac:dyDescent="0.35"/>
    <row r="751" ht="16.5" customHeight="1" x14ac:dyDescent="0.35"/>
    <row r="752" ht="16.5" customHeight="1" x14ac:dyDescent="0.35"/>
    <row r="753" ht="16.5" customHeight="1" x14ac:dyDescent="0.35"/>
    <row r="754" ht="16.5" customHeight="1" x14ac:dyDescent="0.35"/>
    <row r="755" ht="16.5" customHeight="1" x14ac:dyDescent="0.35"/>
    <row r="756" ht="16.5" customHeight="1" x14ac:dyDescent="0.35"/>
    <row r="757" ht="16.5" customHeight="1" x14ac:dyDescent="0.35"/>
    <row r="758" ht="16.5" customHeight="1" x14ac:dyDescent="0.35"/>
    <row r="759" ht="16.5" customHeight="1" x14ac:dyDescent="0.35"/>
    <row r="760" ht="16.5" customHeight="1" x14ac:dyDescent="0.35"/>
    <row r="761" ht="16.5" customHeight="1" x14ac:dyDescent="0.35"/>
    <row r="762" ht="16.5" customHeight="1" x14ac:dyDescent="0.35"/>
    <row r="763" ht="16.5" customHeight="1" x14ac:dyDescent="0.35"/>
    <row r="764" ht="16.5" customHeight="1" x14ac:dyDescent="0.35"/>
    <row r="765" ht="16.5" customHeight="1" x14ac:dyDescent="0.35"/>
    <row r="766" ht="16.5" customHeight="1" x14ac:dyDescent="0.35"/>
    <row r="767" ht="16.5" customHeight="1" x14ac:dyDescent="0.35"/>
    <row r="768" ht="16.5" customHeight="1" x14ac:dyDescent="0.35"/>
    <row r="769" ht="16.5" customHeight="1" x14ac:dyDescent="0.35"/>
    <row r="770" ht="16.5" customHeight="1" x14ac:dyDescent="0.35"/>
    <row r="771" ht="16.5" customHeight="1" x14ac:dyDescent="0.35"/>
    <row r="772" ht="16.5" customHeight="1" x14ac:dyDescent="0.35"/>
    <row r="773" ht="16.5" customHeight="1" x14ac:dyDescent="0.35"/>
    <row r="774" ht="16.5" customHeight="1" x14ac:dyDescent="0.35"/>
    <row r="775" ht="16.5" customHeight="1" x14ac:dyDescent="0.35"/>
    <row r="776" ht="16.5" customHeight="1" x14ac:dyDescent="0.35"/>
    <row r="777" ht="16.5" customHeight="1" x14ac:dyDescent="0.35"/>
    <row r="778" ht="16.5" customHeight="1" x14ac:dyDescent="0.35"/>
    <row r="779" ht="16.5" customHeight="1" x14ac:dyDescent="0.35"/>
    <row r="780" ht="16.5" customHeight="1" x14ac:dyDescent="0.35"/>
    <row r="781" ht="16.5" customHeight="1" x14ac:dyDescent="0.35"/>
    <row r="782" ht="16.5" customHeight="1" x14ac:dyDescent="0.35"/>
    <row r="783" ht="16.5" customHeight="1" x14ac:dyDescent="0.35"/>
    <row r="784" ht="16.5" customHeight="1" x14ac:dyDescent="0.35"/>
    <row r="785" ht="16.5" customHeight="1" x14ac:dyDescent="0.35"/>
    <row r="786" ht="16.5" customHeight="1" x14ac:dyDescent="0.35"/>
    <row r="787" ht="16.5" customHeight="1" x14ac:dyDescent="0.35"/>
    <row r="788" ht="16.5" customHeight="1" x14ac:dyDescent="0.35"/>
    <row r="789" ht="16.5" customHeight="1" x14ac:dyDescent="0.35"/>
    <row r="790" ht="16.5" customHeight="1" x14ac:dyDescent="0.35"/>
    <row r="791" ht="16.5" customHeight="1" x14ac:dyDescent="0.35"/>
    <row r="792" ht="16.5" customHeight="1" x14ac:dyDescent="0.35"/>
    <row r="793" ht="16.5" customHeight="1" x14ac:dyDescent="0.35"/>
    <row r="794" ht="16.5" customHeight="1" x14ac:dyDescent="0.35"/>
    <row r="795" ht="16.5" customHeight="1" x14ac:dyDescent="0.35"/>
    <row r="796" ht="16.5" customHeight="1" x14ac:dyDescent="0.35"/>
    <row r="797" ht="16.5" customHeight="1" x14ac:dyDescent="0.35"/>
    <row r="798" ht="16.5" customHeight="1" x14ac:dyDescent="0.35"/>
    <row r="799" ht="16.5" customHeight="1" x14ac:dyDescent="0.35"/>
    <row r="800" ht="16.5" customHeight="1" x14ac:dyDescent="0.35"/>
    <row r="801" ht="16.5" customHeight="1" x14ac:dyDescent="0.35"/>
    <row r="802" ht="16.5" customHeight="1" x14ac:dyDescent="0.35"/>
    <row r="803" ht="16.5" customHeight="1" x14ac:dyDescent="0.35"/>
    <row r="804" ht="16.5" customHeight="1" x14ac:dyDescent="0.35"/>
    <row r="805" ht="16.5" customHeight="1" x14ac:dyDescent="0.35"/>
    <row r="806" ht="16.5" customHeight="1" x14ac:dyDescent="0.35"/>
    <row r="807" ht="16.5" customHeight="1" x14ac:dyDescent="0.35"/>
    <row r="808" ht="16.5" customHeight="1" x14ac:dyDescent="0.35"/>
    <row r="809" ht="16.5" customHeight="1" x14ac:dyDescent="0.35"/>
    <row r="810" ht="16.5" customHeight="1" x14ac:dyDescent="0.35"/>
    <row r="811" ht="16.5" customHeight="1" x14ac:dyDescent="0.35"/>
    <row r="812" ht="16.5" customHeight="1" x14ac:dyDescent="0.35"/>
    <row r="813" ht="16.5" customHeight="1" x14ac:dyDescent="0.35"/>
    <row r="814" ht="16.5" customHeight="1" x14ac:dyDescent="0.35"/>
    <row r="815" ht="16.5" customHeight="1" x14ac:dyDescent="0.35"/>
    <row r="816" ht="16.5" customHeight="1" x14ac:dyDescent="0.35"/>
    <row r="817" ht="16.5" customHeight="1" x14ac:dyDescent="0.35"/>
    <row r="818" ht="16.5" customHeight="1" x14ac:dyDescent="0.35"/>
    <row r="819" ht="16.5" customHeight="1" x14ac:dyDescent="0.35"/>
    <row r="820" ht="16.5" customHeight="1" x14ac:dyDescent="0.35"/>
    <row r="821" ht="16.5" customHeight="1" x14ac:dyDescent="0.35"/>
    <row r="822" ht="16.5" customHeight="1" x14ac:dyDescent="0.35"/>
    <row r="823" ht="16.5" customHeight="1" x14ac:dyDescent="0.35"/>
    <row r="824" ht="16.5" customHeight="1" x14ac:dyDescent="0.35"/>
    <row r="825" ht="16.5" customHeight="1" x14ac:dyDescent="0.35"/>
    <row r="826" ht="16.5" customHeight="1" x14ac:dyDescent="0.35"/>
    <row r="827" ht="16.5" customHeight="1" x14ac:dyDescent="0.35"/>
    <row r="828" ht="16.5" customHeight="1" x14ac:dyDescent="0.35"/>
    <row r="829" ht="16.5" customHeight="1" x14ac:dyDescent="0.35"/>
    <row r="830" ht="16.5" customHeight="1" x14ac:dyDescent="0.35"/>
    <row r="831" ht="16.5" customHeight="1" x14ac:dyDescent="0.35"/>
    <row r="832" ht="16.5" customHeight="1" x14ac:dyDescent="0.35"/>
    <row r="833" ht="16.5" customHeight="1" x14ac:dyDescent="0.35"/>
    <row r="834" ht="16.5" customHeight="1" x14ac:dyDescent="0.35"/>
    <row r="835" ht="16.5" customHeight="1" x14ac:dyDescent="0.35"/>
    <row r="836" ht="16.5" customHeight="1" x14ac:dyDescent="0.35"/>
    <row r="837" ht="16.5" customHeight="1" x14ac:dyDescent="0.35"/>
    <row r="838" ht="16.5" customHeight="1" x14ac:dyDescent="0.35"/>
    <row r="839" ht="16.5" customHeight="1" x14ac:dyDescent="0.35"/>
    <row r="840" ht="16.5" customHeight="1" x14ac:dyDescent="0.35"/>
    <row r="841" ht="16.5" customHeight="1" x14ac:dyDescent="0.35"/>
    <row r="842" ht="16.5" customHeight="1" x14ac:dyDescent="0.35"/>
    <row r="843" ht="16.5" customHeight="1" x14ac:dyDescent="0.35"/>
    <row r="844" ht="16.5" customHeight="1" x14ac:dyDescent="0.35"/>
    <row r="845" ht="16.5" customHeight="1" x14ac:dyDescent="0.35"/>
    <row r="846" ht="16.5" customHeight="1" x14ac:dyDescent="0.35"/>
    <row r="847" ht="16.5" customHeight="1" x14ac:dyDescent="0.35"/>
    <row r="848" ht="16.5" customHeight="1" x14ac:dyDescent="0.35"/>
    <row r="849" ht="16.5" customHeight="1" x14ac:dyDescent="0.35"/>
    <row r="850" ht="16.5" customHeight="1" x14ac:dyDescent="0.35"/>
    <row r="851" ht="16.5" customHeight="1" x14ac:dyDescent="0.35"/>
    <row r="852" ht="16.5" customHeight="1" x14ac:dyDescent="0.35"/>
    <row r="853" ht="16.5" customHeight="1" x14ac:dyDescent="0.35"/>
    <row r="854" ht="16.5" customHeight="1" x14ac:dyDescent="0.35"/>
    <row r="855" ht="16.5" customHeight="1" x14ac:dyDescent="0.35"/>
    <row r="856" ht="16.5" customHeight="1" x14ac:dyDescent="0.35"/>
    <row r="857" ht="16.5" customHeight="1" x14ac:dyDescent="0.35"/>
    <row r="858" ht="16.5" customHeight="1" x14ac:dyDescent="0.35"/>
    <row r="859" ht="16.5" customHeight="1" x14ac:dyDescent="0.35"/>
    <row r="860" ht="16.5" customHeight="1" x14ac:dyDescent="0.35"/>
    <row r="861" ht="16.5" customHeight="1" x14ac:dyDescent="0.35"/>
    <row r="862" ht="16.5" customHeight="1" x14ac:dyDescent="0.35"/>
    <row r="863" ht="16.5" customHeight="1" x14ac:dyDescent="0.35"/>
    <row r="864" ht="16.5" customHeight="1" x14ac:dyDescent="0.35"/>
    <row r="865" ht="16.5" customHeight="1" x14ac:dyDescent="0.35"/>
    <row r="866" ht="16.5" customHeight="1" x14ac:dyDescent="0.35"/>
    <row r="867" ht="16.5" customHeight="1" x14ac:dyDescent="0.35"/>
    <row r="868" ht="16.5" customHeight="1" x14ac:dyDescent="0.35"/>
    <row r="869" ht="16.5" customHeight="1" x14ac:dyDescent="0.35"/>
    <row r="870" ht="16.5" customHeight="1" x14ac:dyDescent="0.35"/>
    <row r="871" ht="16.5" customHeight="1" x14ac:dyDescent="0.35"/>
    <row r="872" ht="16.5" customHeight="1" x14ac:dyDescent="0.35"/>
    <row r="873" ht="16.5" customHeight="1" x14ac:dyDescent="0.35"/>
    <row r="874" ht="16.5" customHeight="1" x14ac:dyDescent="0.35"/>
    <row r="875" ht="16.5" customHeight="1" x14ac:dyDescent="0.35"/>
    <row r="876" ht="16.5" customHeight="1" x14ac:dyDescent="0.35"/>
    <row r="877" ht="16.5" customHeight="1" x14ac:dyDescent="0.35"/>
    <row r="878" ht="16.5" customHeight="1" x14ac:dyDescent="0.35"/>
    <row r="879" ht="16.5" customHeight="1" x14ac:dyDescent="0.35"/>
    <row r="880" ht="16.5" customHeight="1" x14ac:dyDescent="0.35"/>
    <row r="881" ht="16.5" customHeight="1" x14ac:dyDescent="0.35"/>
    <row r="882" ht="16.5" customHeight="1" x14ac:dyDescent="0.35"/>
    <row r="883" ht="16.5" customHeight="1" x14ac:dyDescent="0.35"/>
    <row r="884" ht="16.5" customHeight="1" x14ac:dyDescent="0.35"/>
    <row r="885" ht="16.5" customHeight="1" x14ac:dyDescent="0.35"/>
    <row r="886" ht="16.5" customHeight="1" x14ac:dyDescent="0.35"/>
    <row r="887" ht="16.5" customHeight="1" x14ac:dyDescent="0.35"/>
    <row r="888" ht="16.5" customHeight="1" x14ac:dyDescent="0.35"/>
    <row r="889" ht="16.5" customHeight="1" x14ac:dyDescent="0.35"/>
    <row r="890" ht="16.5" customHeight="1" x14ac:dyDescent="0.35"/>
    <row r="891" ht="16.5" customHeight="1" x14ac:dyDescent="0.35"/>
    <row r="892" ht="16.5" customHeight="1" x14ac:dyDescent="0.35"/>
    <row r="893" ht="16.5" customHeight="1" x14ac:dyDescent="0.35"/>
    <row r="894" ht="16.5" customHeight="1" x14ac:dyDescent="0.35"/>
    <row r="895" ht="16.5" customHeight="1" x14ac:dyDescent="0.35"/>
    <row r="896" ht="16.5" customHeight="1" x14ac:dyDescent="0.35"/>
    <row r="897" ht="16.5" customHeight="1" x14ac:dyDescent="0.35"/>
    <row r="898" ht="16.5" customHeight="1" x14ac:dyDescent="0.35"/>
    <row r="899" ht="16.5" customHeight="1" x14ac:dyDescent="0.35"/>
    <row r="900" ht="16.5" customHeight="1" x14ac:dyDescent="0.35"/>
    <row r="901" ht="16.5" customHeight="1" x14ac:dyDescent="0.35"/>
    <row r="902" ht="16.5" customHeight="1" x14ac:dyDescent="0.35"/>
    <row r="903" ht="16.5" customHeight="1" x14ac:dyDescent="0.35"/>
    <row r="904" ht="16.5" customHeight="1" x14ac:dyDescent="0.35"/>
    <row r="905" ht="16.5" customHeight="1" x14ac:dyDescent="0.35"/>
    <row r="906" ht="16.5" customHeight="1" x14ac:dyDescent="0.35"/>
    <row r="907" ht="16.5" customHeight="1" x14ac:dyDescent="0.35"/>
    <row r="908" ht="16.5" customHeight="1" x14ac:dyDescent="0.35"/>
    <row r="909" ht="16.5" customHeight="1" x14ac:dyDescent="0.35"/>
    <row r="910" ht="16.5" customHeight="1" x14ac:dyDescent="0.35"/>
    <row r="911" ht="16.5" customHeight="1" x14ac:dyDescent="0.35"/>
    <row r="912" ht="16.5" customHeight="1" x14ac:dyDescent="0.35"/>
    <row r="913" ht="16.5" customHeight="1" x14ac:dyDescent="0.35"/>
    <row r="914" ht="16.5" customHeight="1" x14ac:dyDescent="0.35"/>
    <row r="915" ht="16.5" customHeight="1" x14ac:dyDescent="0.35"/>
    <row r="916" ht="16.5" customHeight="1" x14ac:dyDescent="0.35"/>
    <row r="917" ht="16.5" customHeight="1" x14ac:dyDescent="0.35"/>
    <row r="918" ht="16.5" customHeight="1" x14ac:dyDescent="0.35"/>
    <row r="919" ht="16.5" customHeight="1" x14ac:dyDescent="0.35"/>
    <row r="920" ht="16.5" customHeight="1" x14ac:dyDescent="0.35"/>
    <row r="921" ht="16.5" customHeight="1" x14ac:dyDescent="0.35"/>
    <row r="922" ht="16.5" customHeight="1" x14ac:dyDescent="0.35"/>
    <row r="923" ht="16.5" customHeight="1" x14ac:dyDescent="0.35"/>
    <row r="924" ht="16.5" customHeight="1" x14ac:dyDescent="0.35"/>
    <row r="925" ht="16.5" customHeight="1" x14ac:dyDescent="0.35"/>
    <row r="926" ht="16.5" customHeight="1" x14ac:dyDescent="0.35"/>
    <row r="927" ht="16.5" customHeight="1" x14ac:dyDescent="0.35"/>
    <row r="928" ht="16.5" customHeight="1" x14ac:dyDescent="0.35"/>
    <row r="929" ht="16.5" customHeight="1" x14ac:dyDescent="0.35"/>
    <row r="930" ht="16.5" customHeight="1" x14ac:dyDescent="0.35"/>
    <row r="931" ht="16.5" customHeight="1" x14ac:dyDescent="0.35"/>
    <row r="932" ht="16.5" customHeight="1" x14ac:dyDescent="0.35"/>
    <row r="933" ht="16.5" customHeight="1" x14ac:dyDescent="0.35"/>
    <row r="934" ht="16.5" customHeight="1" x14ac:dyDescent="0.35"/>
    <row r="935" ht="16.5" customHeight="1" x14ac:dyDescent="0.35"/>
    <row r="936" ht="16.5" customHeight="1" x14ac:dyDescent="0.35"/>
    <row r="937" ht="16.5" customHeight="1" x14ac:dyDescent="0.35"/>
    <row r="938" ht="16.5" customHeight="1" x14ac:dyDescent="0.35"/>
    <row r="939" ht="16.5" customHeight="1" x14ac:dyDescent="0.35"/>
    <row r="940" ht="16.5" customHeight="1" x14ac:dyDescent="0.35"/>
    <row r="941" ht="16.5" customHeight="1" x14ac:dyDescent="0.35"/>
    <row r="942" ht="16.5" customHeight="1" x14ac:dyDescent="0.35"/>
    <row r="943" ht="16.5" customHeight="1" x14ac:dyDescent="0.35"/>
    <row r="944" ht="16.5" customHeight="1" x14ac:dyDescent="0.35"/>
    <row r="945" ht="16.5" customHeight="1" x14ac:dyDescent="0.35"/>
    <row r="946" ht="16.5" customHeight="1" x14ac:dyDescent="0.35"/>
    <row r="947" ht="16.5" customHeight="1" x14ac:dyDescent="0.35"/>
    <row r="948" ht="16.5" customHeight="1" x14ac:dyDescent="0.35"/>
    <row r="949" ht="16.5" customHeight="1" x14ac:dyDescent="0.35"/>
    <row r="950" ht="16.5" customHeight="1" x14ac:dyDescent="0.35"/>
    <row r="951" ht="16.5" customHeight="1" x14ac:dyDescent="0.35"/>
    <row r="952" ht="16.5" customHeight="1" x14ac:dyDescent="0.35"/>
    <row r="953" ht="16.5" customHeight="1" x14ac:dyDescent="0.35"/>
    <row r="954" ht="16.5" customHeight="1" x14ac:dyDescent="0.35"/>
    <row r="955" ht="16.5" customHeight="1" x14ac:dyDescent="0.35"/>
    <row r="956" ht="16.5" customHeight="1" x14ac:dyDescent="0.35"/>
    <row r="957" ht="16.5" customHeight="1" x14ac:dyDescent="0.35"/>
    <row r="958" ht="16.5" customHeight="1" x14ac:dyDescent="0.35"/>
    <row r="959" ht="16.5" customHeight="1" x14ac:dyDescent="0.35"/>
    <row r="960" ht="16.5" customHeight="1" x14ac:dyDescent="0.35"/>
    <row r="961" ht="16.5" customHeight="1" x14ac:dyDescent="0.35"/>
    <row r="962" ht="16.5" customHeight="1" x14ac:dyDescent="0.35"/>
    <row r="963" ht="16.5" customHeight="1" x14ac:dyDescent="0.35"/>
    <row r="964" ht="16.5" customHeight="1" x14ac:dyDescent="0.35"/>
    <row r="965" ht="16.5" customHeight="1" x14ac:dyDescent="0.35"/>
    <row r="966" ht="16.5" customHeight="1" x14ac:dyDescent="0.35"/>
    <row r="967" ht="16.5" customHeight="1" x14ac:dyDescent="0.35"/>
    <row r="968" ht="16.5" customHeight="1" x14ac:dyDescent="0.35"/>
    <row r="969" ht="16.5" customHeight="1" x14ac:dyDescent="0.35"/>
    <row r="970" ht="16.5" customHeight="1" x14ac:dyDescent="0.35"/>
    <row r="971" ht="16.5" customHeight="1" x14ac:dyDescent="0.35"/>
    <row r="972" ht="16.5" customHeight="1" x14ac:dyDescent="0.35"/>
    <row r="973" ht="16.5" customHeight="1" x14ac:dyDescent="0.35"/>
    <row r="974" ht="16.5" customHeight="1" x14ac:dyDescent="0.35"/>
    <row r="975" ht="16.5" customHeight="1" x14ac:dyDescent="0.35"/>
    <row r="976" ht="16.5" customHeight="1" x14ac:dyDescent="0.35"/>
    <row r="977" ht="16.5" customHeight="1" x14ac:dyDescent="0.35"/>
    <row r="978" ht="16.5" customHeight="1" x14ac:dyDescent="0.35"/>
    <row r="979" ht="16.5" customHeight="1" x14ac:dyDescent="0.35"/>
    <row r="980" ht="16.5" customHeight="1" x14ac:dyDescent="0.35"/>
    <row r="981" ht="16.5" customHeight="1" x14ac:dyDescent="0.35"/>
    <row r="982" ht="16.5" customHeight="1" x14ac:dyDescent="0.35"/>
    <row r="983" ht="16.5" customHeight="1" x14ac:dyDescent="0.35"/>
    <row r="984" ht="16.5" customHeight="1" x14ac:dyDescent="0.35"/>
    <row r="985" ht="16.5" customHeight="1" x14ac:dyDescent="0.35"/>
    <row r="986" ht="16.5" customHeight="1" x14ac:dyDescent="0.35"/>
    <row r="987" ht="16.5" customHeight="1" x14ac:dyDescent="0.35"/>
    <row r="988" ht="16.5" customHeight="1" x14ac:dyDescent="0.35"/>
    <row r="989" ht="16.5" customHeight="1" x14ac:dyDescent="0.35"/>
    <row r="990" ht="16.5" customHeight="1" x14ac:dyDescent="0.35"/>
    <row r="991" ht="16.5" customHeight="1" x14ac:dyDescent="0.35"/>
    <row r="992" ht="16.5" customHeight="1" x14ac:dyDescent="0.35"/>
    <row r="993" ht="16.5" customHeight="1" x14ac:dyDescent="0.35"/>
    <row r="994" ht="16.5" customHeight="1" x14ac:dyDescent="0.35"/>
    <row r="995" ht="16.5" customHeight="1" x14ac:dyDescent="0.35"/>
    <row r="996" ht="16.5" customHeight="1" x14ac:dyDescent="0.35"/>
    <row r="997" ht="16.5" customHeight="1" x14ac:dyDescent="0.35"/>
    <row r="998" ht="16.5" customHeight="1" x14ac:dyDescent="0.35"/>
    <row r="999" ht="16.5" customHeight="1" x14ac:dyDescent="0.35"/>
    <row r="1000" ht="16.5" customHeight="1" x14ac:dyDescent="0.35"/>
  </sheetData>
  <phoneticPr fontId="2"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復原_工作表1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李博茗 LI, PO-MING</cp:lastModifiedBy>
  <dcterms:created xsi:type="dcterms:W3CDTF">2024-12-03T08:36:39Z</dcterms:created>
  <dcterms:modified xsi:type="dcterms:W3CDTF">2024-12-03T08:40:49Z</dcterms:modified>
</cp:coreProperties>
</file>