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"/>
    </mc:Choice>
  </mc:AlternateContent>
  <bookViews>
    <workbookView xWindow="0" yWindow="0" windowWidth="28800" windowHeight="11550"/>
  </bookViews>
  <sheets>
    <sheet name="Scorecard" sheetId="1" r:id="rId1"/>
    <sheet name="Customers" sheetId="3" state="hidden" r:id="rId2"/>
    <sheet name="Scoring Reference" sheetId="5" r:id="rId3"/>
    <sheet name="Data" sheetId="6" r:id="rId4"/>
  </sheets>
  <definedNames>
    <definedName name="ExternalData_1" localSheetId="3" hidden="1">Data!$A$1:$AT$21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1" l="1"/>
  <c r="M18" i="1"/>
  <c r="L18" i="1"/>
  <c r="K18" i="1"/>
  <c r="J18" i="1"/>
  <c r="I18" i="1"/>
  <c r="N17" i="1"/>
  <c r="M17" i="1"/>
  <c r="L17" i="1"/>
  <c r="K17" i="1"/>
  <c r="J17" i="1"/>
  <c r="I17" i="1"/>
  <c r="N16" i="1"/>
  <c r="I16" i="1" l="1"/>
  <c r="M16" i="1"/>
  <c r="L16" i="1"/>
  <c r="K16" i="1"/>
  <c r="J16" i="1"/>
  <c r="N15" i="1"/>
  <c r="D6" i="1"/>
  <c r="D5" i="1"/>
  <c r="D4" i="1"/>
  <c r="D3" i="1"/>
  <c r="D14" i="1" l="1"/>
  <c r="D15" i="1"/>
  <c r="D17" i="1"/>
  <c r="D16" i="1"/>
  <c r="H11" i="1"/>
  <c r="H10" i="1"/>
  <c r="H9" i="1"/>
  <c r="C9" i="1"/>
  <c r="C11" i="1"/>
  <c r="C10" i="1"/>
  <c r="I15" i="1"/>
  <c r="M15" i="1"/>
  <c r="L15" i="1"/>
  <c r="K15" i="1"/>
  <c r="J15" i="1"/>
  <c r="I14" i="1"/>
  <c r="N14" i="1"/>
  <c r="M14" i="1"/>
  <c r="L14" i="1"/>
  <c r="K14" i="1"/>
  <c r="J14" i="1"/>
</calcChain>
</file>

<file path=xl/connections.xml><?xml version="1.0" encoding="utf-8"?>
<connections xmlns="http://schemas.openxmlformats.org/spreadsheetml/2006/main">
  <connection id="1" keepAlive="1" name="Query - Sheet1" description="Connection to the 'Sheet1' query in the workbook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<sst xmlns="http://schemas.openxmlformats.org/spreadsheetml/2006/main" count="150" uniqueCount="117">
  <si>
    <t>CUSTOMER</t>
  </si>
  <si>
    <t>&lt;1 month</t>
  </si>
  <si>
    <t>1-2 months</t>
  </si>
  <si>
    <t>3-4 months</t>
  </si>
  <si>
    <t>5-6 months</t>
  </si>
  <si>
    <t>7-8 months</t>
  </si>
  <si>
    <t>9-12 months</t>
  </si>
  <si>
    <t>Customer ID</t>
  </si>
  <si>
    <t>Customer Name</t>
  </si>
  <si>
    <t>Business Corp</t>
  </si>
  <si>
    <t>Douglas</t>
  </si>
  <si>
    <t>Margaret's Company</t>
  </si>
  <si>
    <t>Envisiquizision</t>
  </si>
  <si>
    <t>Walmart</t>
  </si>
  <si>
    <t>Customer Since</t>
  </si>
  <si>
    <t>Representative</t>
  </si>
  <si>
    <t>Happiness</t>
  </si>
  <si>
    <t>Feedback Score</t>
  </si>
  <si>
    <t>Survey Response Text</t>
  </si>
  <si>
    <t>Success Stats</t>
  </si>
  <si>
    <t>Top Products</t>
  </si>
  <si>
    <t>Staffing</t>
  </si>
  <si>
    <t>Perception</t>
  </si>
  <si>
    <t>Performance</t>
  </si>
  <si>
    <t>Financial</t>
  </si>
  <si>
    <t>Overall</t>
  </si>
  <si>
    <t>Organization Size</t>
  </si>
  <si>
    <t>Organization Type</t>
  </si>
  <si>
    <t>CEO</t>
  </si>
  <si>
    <t>Days Since Last Incident</t>
  </si>
  <si>
    <t>Industry Ranking</t>
  </si>
  <si>
    <t>Indicators</t>
  </si>
  <si>
    <t>Top Request</t>
  </si>
  <si>
    <t>Small (&lt;50)</t>
  </si>
  <si>
    <t>Medium (51~250)</t>
  </si>
  <si>
    <t>Big (251~1000)</t>
  </si>
  <si>
    <t>Green at least</t>
  </si>
  <si>
    <t>Yellow at least</t>
  </si>
  <si>
    <t>Best value</t>
  </si>
  <si>
    <t>Worst value</t>
  </si>
  <si>
    <t>Midpoint</t>
  </si>
  <si>
    <t>Networking Percentile</t>
  </si>
  <si>
    <t>Worst</t>
  </si>
  <si>
    <t>Best</t>
  </si>
  <si>
    <t>Top Product 1</t>
  </si>
  <si>
    <t>Top Product 2</t>
  </si>
  <si>
    <t>Top Product 3</t>
  </si>
  <si>
    <t>Overall &lt;1 month</t>
  </si>
  <si>
    <t>Overall 1-2 months</t>
  </si>
  <si>
    <t>Overall 3-4 months</t>
  </si>
  <si>
    <t>Overall 5-6 months</t>
  </si>
  <si>
    <t>Overall 7-8 months</t>
  </si>
  <si>
    <t>Overall 9-12 months</t>
  </si>
  <si>
    <t>Financial &lt;1 month</t>
  </si>
  <si>
    <t>Financial 1-2 months</t>
  </si>
  <si>
    <t>Financial 3-4 months</t>
  </si>
  <si>
    <t>Financial 5-6 months</t>
  </si>
  <si>
    <t>Financial 7-8 months</t>
  </si>
  <si>
    <t>Financial 9-12 months</t>
  </si>
  <si>
    <t>Performance &lt;1 month</t>
  </si>
  <si>
    <t>Performance 1-2 months</t>
  </si>
  <si>
    <t>Performance 3-4 months</t>
  </si>
  <si>
    <t>Performance 5-6 months</t>
  </si>
  <si>
    <t>Performance 7-8 months</t>
  </si>
  <si>
    <t>Performance 9-12 months</t>
  </si>
  <si>
    <t>Perception &lt;1 month</t>
  </si>
  <si>
    <t>Perception 1-2 months</t>
  </si>
  <si>
    <t>Perception 3-4 months</t>
  </si>
  <si>
    <t>Perception 5-6 months</t>
  </si>
  <si>
    <t>Perception 7-8 months</t>
  </si>
  <si>
    <t>Perception 9-12 months</t>
  </si>
  <si>
    <t>Staffing &lt;1 month</t>
  </si>
  <si>
    <t>Staffing 1-2 months</t>
  </si>
  <si>
    <t>Staffing 3-4 months</t>
  </si>
  <si>
    <t>Staffing 5-6 months</t>
  </si>
  <si>
    <t>Staffing 7-8 months</t>
  </si>
  <si>
    <t>Staffing 9-12 months</t>
  </si>
  <si>
    <t>Bakery</t>
  </si>
  <si>
    <t>Look Dawn</t>
  </si>
  <si>
    <t>Dovid Greeg</t>
  </si>
  <si>
    <t>Firefighter Poles</t>
  </si>
  <si>
    <t>Super Yachts</t>
  </si>
  <si>
    <t>Cowboy Hats</t>
  </si>
  <si>
    <t>Very high quality - highly recommended</t>
  </si>
  <si>
    <t>Bigger slices</t>
  </si>
  <si>
    <t>Paper Mill</t>
  </si>
  <si>
    <t>Bodie Pill-Oh</t>
  </si>
  <si>
    <t>Boyron Membergrast</t>
  </si>
  <si>
    <t>Lug Nuts</t>
  </si>
  <si>
    <t>Crunk Lugs</t>
  </si>
  <si>
    <t>Slug Ducks</t>
  </si>
  <si>
    <t>They're grrreat!</t>
  </si>
  <si>
    <t>Cure for shingles</t>
  </si>
  <si>
    <t>Twitter Bots</t>
  </si>
  <si>
    <t>Prints</t>
  </si>
  <si>
    <t>Man George</t>
  </si>
  <si>
    <t>Pepper</t>
  </si>
  <si>
    <t>Math Textbooks</t>
  </si>
  <si>
    <t>Sleeveless Tops</t>
  </si>
  <si>
    <t>Best. Product / Service. Ever.</t>
  </si>
  <si>
    <t>Lower prices</t>
  </si>
  <si>
    <t>Salt Mining</t>
  </si>
  <si>
    <t>Otis the Floutist</t>
  </si>
  <si>
    <t>Stephenie Meyer</t>
  </si>
  <si>
    <t>Used Ikea Furniture</t>
  </si>
  <si>
    <t>Dowels</t>
  </si>
  <si>
    <t>Wedding Rings</t>
  </si>
  <si>
    <t>Reminds me of my mother</t>
  </si>
  <si>
    <t>More personalized greeting cards</t>
  </si>
  <si>
    <t>Fan Fiction Authors</t>
  </si>
  <si>
    <t>Jennifer Lopez</t>
  </si>
  <si>
    <t>Monica Bon Jovi</t>
  </si>
  <si>
    <t>Now That's What I Call Music! CDs</t>
  </si>
  <si>
    <t>Whiskey</t>
  </si>
  <si>
    <t>Piano Tuners</t>
  </si>
  <si>
    <t>They offer the best product since sliced bread.</t>
  </si>
  <si>
    <t>Better gift baskets at conferences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</si>
</sst>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;@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6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2060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16"/>
      <color theme="1" tint="0.14999847407452621"/>
      <name val="Calibri Light"/>
      <family val="2"/>
      <scheme val="major"/>
    </font>
    <font>
      <sz val="16"/>
      <color theme="2" tint="-0.74999237037263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3" fillId="0" borderId="0" xfId="0" applyFont="1"/>
    <xf numFmtId="0" fontId="0" fillId="2" borderId="0" xfId="0" applyFill="1"/>
    <xf numFmtId="0" fontId="5" fillId="0" borderId="0" xfId="0" applyFont="1" applyFill="1" applyBorder="1"/>
    <xf numFmtId="0" fontId="5" fillId="0" borderId="0" xfId="0" applyFont="1" applyBorder="1"/>
    <xf numFmtId="0" fontId="0" fillId="0" borderId="0" xfId="0" applyFill="1"/>
    <xf numFmtId="0" fontId="8" fillId="3" borderId="0" xfId="0" applyFont="1" applyFill="1"/>
    <xf numFmtId="0" fontId="5" fillId="0" borderId="0" xfId="0" applyFont="1"/>
    <xf numFmtId="0" fontId="5" fillId="0" borderId="0" xfId="0" applyFont="1" applyFill="1"/>
    <xf numFmtId="0" fontId="5" fillId="4" borderId="0" xfId="0" applyFont="1" applyFill="1"/>
    <xf numFmtId="0" fontId="5" fillId="0" borderId="0" xfId="0" applyFont="1" applyAlignment="1">
      <alignment horizontal="center"/>
    </xf>
    <xf numFmtId="164" fontId="5" fillId="4" borderId="0" xfId="0" applyNumberFormat="1" applyFont="1" applyFill="1" applyBorder="1"/>
    <xf numFmtId="0" fontId="5" fillId="0" borderId="0" xfId="0" applyFont="1" applyFill="1" applyAlignment="1">
      <alignment horizontal="center"/>
    </xf>
    <xf numFmtId="164" fontId="9" fillId="5" borderId="0" xfId="0" applyNumberFormat="1" applyFont="1" applyFill="1" applyBorder="1"/>
    <xf numFmtId="164" fontId="11" fillId="5" borderId="0" xfId="0" applyNumberFormat="1" applyFont="1" applyFill="1" applyBorder="1"/>
    <xf numFmtId="0" fontId="5" fillId="6" borderId="0" xfId="0" applyFont="1" applyFill="1"/>
    <xf numFmtId="165" fontId="5" fillId="0" borderId="0" xfId="0" applyNumberFormat="1" applyFont="1"/>
    <xf numFmtId="165" fontId="5" fillId="0" borderId="0" xfId="0" applyNumberFormat="1" applyFont="1" applyFill="1"/>
    <xf numFmtId="0" fontId="1" fillId="7" borderId="1" xfId="0" applyFont="1" applyFill="1" applyBorder="1"/>
    <xf numFmtId="0" fontId="1" fillId="7" borderId="2" xfId="0" applyFont="1" applyFill="1" applyBorder="1"/>
    <xf numFmtId="0" fontId="0" fillId="8" borderId="1" xfId="0" applyFont="1" applyFill="1" applyBorder="1"/>
    <xf numFmtId="0" fontId="0" fillId="8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2" fillId="0" borderId="0" xfId="0" applyFont="1"/>
    <xf numFmtId="0" fontId="4" fillId="0" borderId="0" xfId="0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4" fillId="6" borderId="3" xfId="0" applyFont="1" applyFill="1" applyBorder="1"/>
    <xf numFmtId="0" fontId="7" fillId="0" borderId="3" xfId="0" applyFont="1" applyBorder="1"/>
    <xf numFmtId="0" fontId="12" fillId="0" borderId="3" xfId="0" applyFont="1" applyFill="1" applyBorder="1" applyAlignment="1">
      <alignment horizontal="left" vertical="center" textRotation="45"/>
    </xf>
    <xf numFmtId="0" fontId="5" fillId="4" borderId="3" xfId="0" applyFont="1" applyFill="1" applyBorder="1"/>
    <xf numFmtId="0" fontId="7" fillId="0" borderId="3" xfId="0" applyNumberFormat="1" applyFont="1" applyBorder="1" applyAlignment="1">
      <alignment horizontal="center"/>
    </xf>
    <xf numFmtId="164" fontId="9" fillId="5" borderId="3" xfId="0" applyNumberFormat="1" applyFont="1" applyFill="1" applyBorder="1"/>
    <xf numFmtId="0" fontId="6" fillId="3" borderId="3" xfId="0" applyFont="1" applyFill="1" applyBorder="1" applyAlignment="1">
      <alignment horizontal="center"/>
    </xf>
    <xf numFmtId="0" fontId="3" fillId="2" borderId="3" xfId="0" applyFont="1" applyFill="1" applyBorder="1"/>
    <xf numFmtId="0" fontId="4" fillId="0" borderId="3" xfId="0" applyFont="1" applyBorder="1"/>
    <xf numFmtId="0" fontId="10" fillId="0" borderId="0" xfId="0" applyFont="1" applyBorder="1"/>
    <xf numFmtId="0" fontId="13" fillId="0" borderId="3" xfId="0" applyFont="1" applyBorder="1"/>
    <xf numFmtId="0" fontId="14" fillId="0" borderId="3" xfId="0" applyFont="1" applyFill="1" applyBorder="1"/>
    <xf numFmtId="0" fontId="12" fillId="0" borderId="0" xfId="0" applyFont="1" applyFill="1" applyBorder="1" applyAlignment="1">
      <alignment horizontal="left" vertical="center" textRotation="45"/>
    </xf>
    <xf numFmtId="1" fontId="5" fillId="0" borderId="0" xfId="0" applyNumberFormat="1" applyFont="1" applyAlignment="1">
      <alignment horizontal="center"/>
    </xf>
    <xf numFmtId="0" fontId="0" fillId="0" borderId="0" xfId="0" applyNumberFormat="1"/>
    <xf numFmtId="14" fontId="0" fillId="0" borderId="0" xfId="0" applyNumberFormat="1"/>
    <xf numFmtId="0" fontId="5" fillId="0" borderId="0" xfId="0" applyFont="1" applyFill="1" applyBorder="1" applyAlignment="1">
      <alignment horizontal="left" vertical="center"/>
    </xf>
    <xf numFmtId="0" fontId="4" fillId="0" borderId="3" xfId="0" applyFont="1" applyBorder="1" applyAlignment="1"/>
    <xf numFmtId="0" fontId="4" fillId="0" borderId="3" xfId="0" applyFont="1" applyBorder="1" applyAlignment="1"/>
    <xf numFmtId="0" fontId="0" fillId="0" borderId="3" xfId="0" applyBorder="1" applyAlignment="1"/>
    <xf numFmtId="0" fontId="5" fillId="0" borderId="0" xfId="0" applyNumberFormat="1" applyFont="1" applyAlignment="1">
      <alignment horizontal="left"/>
    </xf>
    <xf numFmtId="0" fontId="0" fillId="0" borderId="0" xfId="0" applyAlignment="1"/>
    <xf numFmtId="14" fontId="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Fill="1" applyBorder="1" applyAlignment="1"/>
  </cellXfs>
  <cellStyles count="1">
    <cellStyle name="Normal" xfId="0" builtinId="0"/>
  </cellStyles>
  <dxfs count="4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47">
    <queryTableFields count="46">
      <queryTableField id="1" name="Customer ID" tableColumnId="1"/>
      <queryTableField id="2" name="Customer Name" tableColumnId="2"/>
      <queryTableField id="3" name="Customer Since" tableColumnId="3"/>
      <queryTableField id="4" name="Organization Type" tableColumnId="4"/>
      <queryTableField id="5" name="CEO" tableColumnId="5"/>
      <queryTableField id="6" name="Representative" tableColumnId="6"/>
      <queryTableField id="7" name="Top Product 1" tableColumnId="7"/>
      <queryTableField id="8" name="Top Product 2" tableColumnId="8"/>
      <queryTableField id="9" name="Top Product 3" tableColumnId="9"/>
      <queryTableField id="10" name="Feedback Score" tableColumnId="10"/>
      <queryTableField id="11" name="Survey Response Text" tableColumnId="11"/>
      <queryTableField id="12" name="Top Request" tableColumnId="12"/>
      <queryTableField id="13" name="Organization Size" tableColumnId="13"/>
      <queryTableField id="14" name="Industry Ranking" tableColumnId="14"/>
      <queryTableField id="15" name="Networking Percentile" tableColumnId="15"/>
      <queryTableField id="16" name="Days Since Last Incident" tableColumnId="16"/>
      <queryTableField id="17" name="Overall &lt;1 month" tableColumnId="17"/>
      <queryTableField id="18" name="Overall 1-2 months" tableColumnId="18"/>
      <queryTableField id="19" name="Overall 3-4 months" tableColumnId="19"/>
      <queryTableField id="20" name="Overall 5-6 months" tableColumnId="20"/>
      <queryTableField id="21" name="Overall 7-8 months" tableColumnId="21"/>
      <queryTableField id="22" name="Overall 9-12 months" tableColumnId="22"/>
      <queryTableField id="23" name="Financial &lt;1 month" tableColumnId="23"/>
      <queryTableField id="24" name="Financial 1-2 months" tableColumnId="24"/>
      <queryTableField id="25" name="Financial 3-4 months" tableColumnId="25"/>
      <queryTableField id="26" name="Financial 5-6 months" tableColumnId="26"/>
      <queryTableField id="27" name="Financial 7-8 months" tableColumnId="27"/>
      <queryTableField id="28" name="Financial 9-12 months" tableColumnId="28"/>
      <queryTableField id="29" name="Performance &lt;1 month" tableColumnId="29"/>
      <queryTableField id="30" name="Performance 1-2 months" tableColumnId="30"/>
      <queryTableField id="31" name="Performance 3-4 months" tableColumnId="31"/>
      <queryTableField id="32" name="Performance 5-6 months" tableColumnId="32"/>
      <queryTableField id="33" name="Performance 7-8 months" tableColumnId="33"/>
      <queryTableField id="34" name="Performance 9-12 months" tableColumnId="34"/>
      <queryTableField id="35" name="Perception &lt;1 month" tableColumnId="35"/>
      <queryTableField id="36" name="Perception 1-2 months" tableColumnId="36"/>
      <queryTableField id="37" name="Perception 3-4 months" tableColumnId="37"/>
      <queryTableField id="38" name="Perception 5-6 months" tableColumnId="38"/>
      <queryTableField id="39" name="Perception 7-8 months" tableColumnId="39"/>
      <queryTableField id="40" name="Perception 9-12 months" tableColumnId="40"/>
      <queryTableField id="41" name="Staffing &lt;1 month" tableColumnId="41"/>
      <queryTableField id="42" name="Staffing 1-2 months" tableColumnId="42"/>
      <queryTableField id="43" name="Staffing 3-4 months" tableColumnId="43"/>
      <queryTableField id="44" name="Staffing 5-6 months" tableColumnId="44"/>
      <queryTableField id="45" name="Staffing 7-8 months" tableColumnId="45"/>
      <queryTableField id="46" name="Staffing 9-12 months" tableColumnId="4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Sheet1" displayName="Sheet1" ref="A1:AT21" tableType="queryTable" totalsRowShown="0">
  <autoFilter ref="A1:AT21"/>
  <tableColumns count="46">
    <tableColumn id="1" uniqueName="1" name="Customer ID" queryTableFieldId="1" dataDxfId="45"/>
    <tableColumn id="2" uniqueName="2" name="Customer Name" queryTableFieldId="2" dataDxfId="44"/>
    <tableColumn id="3" uniqueName="3" name="Customer Since" queryTableFieldId="3" dataDxfId="43"/>
    <tableColumn id="4" uniqueName="4" name="Organization Type" queryTableFieldId="4" dataDxfId="42"/>
    <tableColumn id="5" uniqueName="5" name="CEO" queryTableFieldId="5" dataDxfId="41"/>
    <tableColumn id="6" uniqueName="6" name="Representative" queryTableFieldId="6" dataDxfId="40"/>
    <tableColumn id="7" uniqueName="7" name="Top Product 1" queryTableFieldId="7" dataDxfId="39"/>
    <tableColumn id="8" uniqueName="8" name="Top Product 2" queryTableFieldId="8" dataDxfId="38"/>
    <tableColumn id="9" uniqueName="9" name="Top Product 3" queryTableFieldId="9" dataDxfId="37"/>
    <tableColumn id="10" uniqueName="10" name="Feedback Score" queryTableFieldId="10" dataDxfId="36"/>
    <tableColumn id="11" uniqueName="11" name="Survey Response Text" queryTableFieldId="11" dataDxfId="35"/>
    <tableColumn id="12" uniqueName="12" name="Top Request" queryTableFieldId="12" dataDxfId="34"/>
    <tableColumn id="13" uniqueName="13" name="Organization Size" queryTableFieldId="13" dataDxfId="33"/>
    <tableColumn id="14" uniqueName="14" name="Industry Ranking" queryTableFieldId="14" dataDxfId="32"/>
    <tableColumn id="15" uniqueName="15" name="Networking Percentile" queryTableFieldId="15" dataDxfId="31"/>
    <tableColumn id="16" uniqueName="16" name="Days Since Last Incident" queryTableFieldId="16" dataDxfId="30"/>
    <tableColumn id="17" uniqueName="17" name="Overall &lt;1 month" queryTableFieldId="17" dataDxfId="29"/>
    <tableColumn id="18" uniqueName="18" name="Overall 1-2 months" queryTableFieldId="18" dataDxfId="28"/>
    <tableColumn id="19" uniqueName="19" name="Overall 3-4 months" queryTableFieldId="19" dataDxfId="27"/>
    <tableColumn id="20" uniqueName="20" name="Overall 5-6 months" queryTableFieldId="20" dataDxfId="26"/>
    <tableColumn id="21" uniqueName="21" name="Overall 7-8 months" queryTableFieldId="21" dataDxfId="25"/>
    <tableColumn id="22" uniqueName="22" name="Overall 9-12 months" queryTableFieldId="22" dataDxfId="24"/>
    <tableColumn id="23" uniqueName="23" name="Financial &lt;1 month" queryTableFieldId="23" dataDxfId="23"/>
    <tableColumn id="24" uniqueName="24" name="Financial 1-2 months" queryTableFieldId="24" dataDxfId="22"/>
    <tableColumn id="25" uniqueName="25" name="Financial 3-4 months" queryTableFieldId="25" dataDxfId="21"/>
    <tableColumn id="26" uniqueName="26" name="Financial 5-6 months" queryTableFieldId="26" dataDxfId="20"/>
    <tableColumn id="27" uniqueName="27" name="Financial 7-8 months" queryTableFieldId="27" dataDxfId="19"/>
    <tableColumn id="28" uniqueName="28" name="Financial 9-12 months" queryTableFieldId="28" dataDxfId="18"/>
    <tableColumn id="29" uniqueName="29" name="Performance &lt;1 month" queryTableFieldId="29" dataDxfId="17"/>
    <tableColumn id="30" uniqueName="30" name="Performance 1-2 months" queryTableFieldId="30" dataDxfId="16"/>
    <tableColumn id="31" uniqueName="31" name="Performance 3-4 months" queryTableFieldId="31" dataDxfId="15"/>
    <tableColumn id="32" uniqueName="32" name="Performance 5-6 months" queryTableFieldId="32" dataDxfId="14"/>
    <tableColumn id="33" uniqueName="33" name="Performance 7-8 months" queryTableFieldId="33" dataDxfId="13"/>
    <tableColumn id="34" uniqueName="34" name="Performance 9-12 months" queryTableFieldId="34" dataDxfId="12"/>
    <tableColumn id="35" uniqueName="35" name="Perception &lt;1 month" queryTableFieldId="35" dataDxfId="11"/>
    <tableColumn id="36" uniqueName="36" name="Perception 1-2 months" queryTableFieldId="36" dataDxfId="10"/>
    <tableColumn id="37" uniqueName="37" name="Perception 3-4 months" queryTableFieldId="37" dataDxfId="9"/>
    <tableColumn id="38" uniqueName="38" name="Perception 5-6 months" queryTableFieldId="38" dataDxfId="8"/>
    <tableColumn id="39" uniqueName="39" name="Perception 7-8 months" queryTableFieldId="39" dataDxfId="7"/>
    <tableColumn id="40" uniqueName="40" name="Perception 9-12 months" queryTableFieldId="40" dataDxfId="6"/>
    <tableColumn id="41" uniqueName="41" name="Staffing &lt;1 month" queryTableFieldId="41" dataDxfId="5"/>
    <tableColumn id="42" uniqueName="42" name="Staffing 1-2 months" queryTableFieldId="42" dataDxfId="4"/>
    <tableColumn id="43" uniqueName="43" name="Staffing 3-4 months" queryTableFieldId="43" dataDxfId="3"/>
    <tableColumn id="44" uniqueName="44" name="Staffing 5-6 months" queryTableFieldId="44" dataDxfId="2"/>
    <tableColumn id="45" uniqueName="45" name="Staffing 7-8 months" queryTableFieldId="45" dataDxfId="1"/>
    <tableColumn id="46" uniqueName="46" name="Staffing 9-12 months" queryTableFieldId="4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E25" sqref="E25"/>
    </sheetView>
  </sheetViews>
  <sheetFormatPr defaultRowHeight="15" x14ac:dyDescent="0.25"/>
  <cols>
    <col min="1" max="1" width="1.42578125" customWidth="1"/>
    <col min="2" max="2" width="1.7109375" customWidth="1"/>
    <col min="3" max="3" width="30.85546875" bestFit="1" customWidth="1"/>
    <col min="4" max="4" width="5.42578125" customWidth="1"/>
    <col min="5" max="5" width="21.85546875" customWidth="1"/>
    <col min="6" max="6" width="1.7109375" customWidth="1"/>
    <col min="7" max="7" width="19.85546875" bestFit="1" customWidth="1"/>
  </cols>
  <sheetData>
    <row r="1" spans="2:14" x14ac:dyDescent="0.25">
      <c r="J1" s="5"/>
    </row>
    <row r="2" spans="2:14" ht="39.950000000000003" customHeight="1" x14ac:dyDescent="0.35">
      <c r="B2" s="40"/>
      <c r="C2" s="50" t="s">
        <v>0</v>
      </c>
      <c r="D2" s="51" t="s">
        <v>11</v>
      </c>
      <c r="E2" s="52"/>
      <c r="F2" s="41"/>
      <c r="G2" s="41"/>
      <c r="H2" s="41"/>
      <c r="I2" s="1"/>
      <c r="J2" s="24"/>
    </row>
    <row r="3" spans="2:14" x14ac:dyDescent="0.25">
      <c r="B3" s="2"/>
      <c r="C3" s="3" t="s">
        <v>14</v>
      </c>
      <c r="D3" s="55">
        <f>INDEX(Sheet1[#All],MATCH($D$2,Sheet1[Customer Name],0)+1,3)</f>
        <v>42110</v>
      </c>
      <c r="E3" s="56"/>
      <c r="G3" s="48"/>
      <c r="J3" s="25"/>
    </row>
    <row r="4" spans="2:14" x14ac:dyDescent="0.25">
      <c r="B4" s="2"/>
      <c r="C4" s="7" t="s">
        <v>27</v>
      </c>
      <c r="D4" s="57" t="str">
        <f>INDEX(Sheet1[#All],MATCH($D$2,Sheet1[Customer Name],0)+1,4)</f>
        <v>Paper Mill</v>
      </c>
      <c r="E4" s="54"/>
      <c r="J4" s="25"/>
    </row>
    <row r="5" spans="2:14" x14ac:dyDescent="0.25">
      <c r="B5" s="2"/>
      <c r="C5" s="3" t="s">
        <v>28</v>
      </c>
      <c r="D5" s="57" t="str">
        <f>INDEX(Sheet1[#All],MATCH($D$2,Sheet1[Customer Name],0)+1,5)</f>
        <v>Bodie Pill-Oh</v>
      </c>
      <c r="E5" s="54"/>
      <c r="F5" s="3"/>
      <c r="G5" s="5"/>
      <c r="J5" s="25"/>
    </row>
    <row r="6" spans="2:14" x14ac:dyDescent="0.25">
      <c r="B6" s="2"/>
      <c r="C6" s="3" t="s">
        <v>15</v>
      </c>
      <c r="D6" s="57" t="str">
        <f>INDEX(Sheet1[#All],MATCH($D$2,Sheet1[Customer Name],0)+1,6)</f>
        <v>Boyron Membergrast</v>
      </c>
      <c r="E6" s="54"/>
      <c r="F6" s="3"/>
      <c r="G6" s="5"/>
      <c r="J6" s="25"/>
    </row>
    <row r="7" spans="2:14" ht="15" customHeight="1" x14ac:dyDescent="0.25">
      <c r="C7" s="4"/>
      <c r="D7" s="4"/>
      <c r="E7" s="4"/>
      <c r="H7" s="42"/>
      <c r="I7" s="5"/>
      <c r="J7" s="25"/>
    </row>
    <row r="8" spans="2:14" ht="39.950000000000003" customHeight="1" x14ac:dyDescent="0.35">
      <c r="B8" s="38"/>
      <c r="C8" s="43" t="s">
        <v>20</v>
      </c>
      <c r="E8" s="30"/>
      <c r="F8" s="39"/>
      <c r="G8" s="43" t="s">
        <v>16</v>
      </c>
      <c r="H8" s="34"/>
    </row>
    <row r="9" spans="2:14" ht="15" customHeight="1" x14ac:dyDescent="0.25">
      <c r="B9" s="13"/>
      <c r="C9" s="8" t="str">
        <f>INDEX(Sheet1[#All],MATCH($D$2,Sheet1[Customer Name],0)+1,7)</f>
        <v>Lug Nuts</v>
      </c>
      <c r="E9" s="30"/>
      <c r="F9" s="6"/>
      <c r="G9" s="7" t="s">
        <v>17</v>
      </c>
      <c r="H9" s="46">
        <f>INDEX(Sheet1[#All],MATCH($D$2,Sheet1[Customer Name],0)+1,10)</f>
        <v>7</v>
      </c>
    </row>
    <row r="10" spans="2:14" x14ac:dyDescent="0.25">
      <c r="B10" s="14"/>
      <c r="C10" s="8" t="str">
        <f>INDEX(Sheet1[#All],MATCH($D$2,Sheet1[Customer Name],0)+1,8)</f>
        <v>Crunk Lugs</v>
      </c>
      <c r="E10" s="31"/>
      <c r="F10" s="6"/>
      <c r="G10" s="7" t="s">
        <v>18</v>
      </c>
      <c r="H10" s="53" t="str">
        <f>INDEX(Sheet1[#All],MATCH($D$2,Sheet1[Customer Name],0)+1,11)</f>
        <v>They're grrreat!</v>
      </c>
      <c r="I10" s="54"/>
      <c r="J10" s="54"/>
      <c r="K10" s="54"/>
      <c r="L10" s="54"/>
      <c r="M10" s="54"/>
      <c r="N10" s="54"/>
    </row>
    <row r="11" spans="2:14" x14ac:dyDescent="0.25">
      <c r="B11" s="14"/>
      <c r="C11" s="8" t="str">
        <f>INDEX(Sheet1[#All],MATCH($D$2,Sheet1[Customer Name],0)+1,9)</f>
        <v>Slug Ducks</v>
      </c>
      <c r="E11" s="32"/>
      <c r="F11" s="6"/>
      <c r="G11" s="7" t="s">
        <v>32</v>
      </c>
      <c r="H11" s="53" t="str">
        <f>INDEX(Sheet1[#All],MATCH($D$2,Sheet1[Customer Name],0)+1,12)</f>
        <v>Cure for shingles</v>
      </c>
      <c r="I11" s="54"/>
      <c r="J11" s="54"/>
      <c r="K11" s="54"/>
      <c r="L11" s="54"/>
      <c r="M11" s="54"/>
      <c r="N11" s="54"/>
    </row>
    <row r="12" spans="2:14" ht="15" customHeight="1" x14ac:dyDescent="0.25">
      <c r="E12" s="32"/>
    </row>
    <row r="13" spans="2:14" ht="39.950000000000003" customHeight="1" x14ac:dyDescent="0.35">
      <c r="B13" s="36"/>
      <c r="C13" s="43" t="s">
        <v>31</v>
      </c>
      <c r="D13" s="37"/>
      <c r="E13" s="32"/>
      <c r="F13" s="33"/>
      <c r="G13" s="44" t="s">
        <v>19</v>
      </c>
      <c r="H13" s="34"/>
      <c r="I13" s="35" t="s">
        <v>1</v>
      </c>
      <c r="J13" s="35" t="s">
        <v>2</v>
      </c>
      <c r="K13" s="35" t="s">
        <v>3</v>
      </c>
      <c r="L13" s="35" t="s">
        <v>4</v>
      </c>
      <c r="M13" s="35" t="s">
        <v>5</v>
      </c>
      <c r="N13" s="45" t="s">
        <v>6</v>
      </c>
    </row>
    <row r="14" spans="2:14" x14ac:dyDescent="0.25">
      <c r="B14" s="9"/>
      <c r="C14" s="7" t="s">
        <v>26</v>
      </c>
      <c r="D14" s="10">
        <f>INDEX('Scoring Reference'!A6:B8,MATCH(SUBSTITUTE(INDEX(Sheet1[#All],MATCH($D$2,Sheet1[Customer Name],0)+1,13),"~","~~"),'Scoring Reference'!A6:A8,0),2)</f>
        <v>2</v>
      </c>
      <c r="F14" s="15"/>
      <c r="G14" s="3" t="s">
        <v>25</v>
      </c>
      <c r="H14" s="17"/>
      <c r="I14" s="17">
        <f>INDEX(Sheet1[#All],MATCH($D$2,Sheet1[Customer Name],0)+1,17)</f>
        <v>2.9</v>
      </c>
      <c r="J14" s="17">
        <f>INDEX(Sheet1[#All],MATCH($D$2,Sheet1[Customer Name],0)+1,18)</f>
        <v>3.4</v>
      </c>
      <c r="K14" s="17">
        <f>INDEX(Sheet1[#All],MATCH($D$2,Sheet1[Customer Name],0)+1,19)</f>
        <v>3.5</v>
      </c>
      <c r="L14" s="17">
        <f>INDEX(Sheet1[#All],MATCH($D$2,Sheet1[Customer Name],0)+1,20)</f>
        <v>3.9</v>
      </c>
      <c r="M14" s="17">
        <f>INDEX(Sheet1[#All],MATCH($D$2,Sheet1[Customer Name],0)+1,21)</f>
        <v>3.7</v>
      </c>
      <c r="N14" s="17">
        <f>INDEX(Sheet1[#All],MATCH($D$2,Sheet1[Customer Name],0)+1,22)</f>
        <v>3.8</v>
      </c>
    </row>
    <row r="15" spans="2:14" x14ac:dyDescent="0.25">
      <c r="B15" s="11"/>
      <c r="C15" s="7" t="s">
        <v>30</v>
      </c>
      <c r="D15" s="12">
        <f>INDEX(Sheet1[#All],MATCH($D$2,Sheet1[Customer Name],0)+1,14)</f>
        <v>542</v>
      </c>
      <c r="F15" s="15"/>
      <c r="G15" s="3" t="s">
        <v>24</v>
      </c>
      <c r="H15" s="17"/>
      <c r="I15" s="17">
        <f>INDEX(Sheet1[#All],MATCH($D$2,Sheet1[Customer Name],0)+1,23)</f>
        <v>3.4</v>
      </c>
      <c r="J15" s="17">
        <f>INDEX(Sheet1[#All],MATCH($D$2,Sheet1[Customer Name],0)+1,24)</f>
        <v>2.9</v>
      </c>
      <c r="K15" s="17">
        <f>INDEX(Sheet1[#All],MATCH($D$2,Sheet1[Customer Name],0)+1,25)</f>
        <v>2.6</v>
      </c>
      <c r="L15" s="17">
        <f>INDEX(Sheet1[#All],MATCH($D$2,Sheet1[Customer Name],0)+1,26)</f>
        <v>2.8</v>
      </c>
      <c r="M15" s="17">
        <f>INDEX(Sheet1[#All],MATCH($D$2,Sheet1[Customer Name],0)+1,27)</f>
        <v>3.2</v>
      </c>
      <c r="N15" s="17">
        <f>INDEX(Sheet1[#All],MATCH($D$2,Sheet1[Customer Name],0)+1,28)</f>
        <v>3.5</v>
      </c>
    </row>
    <row r="16" spans="2:14" x14ac:dyDescent="0.25">
      <c r="B16" s="11"/>
      <c r="C16" s="7" t="s">
        <v>41</v>
      </c>
      <c r="D16" s="12">
        <f>INDEX(Sheet1[#All],MATCH($D$2,Sheet1[Customer Name],0)+1,15)</f>
        <v>67</v>
      </c>
      <c r="F16" s="15"/>
      <c r="G16" s="3" t="s">
        <v>23</v>
      </c>
      <c r="H16" s="17"/>
      <c r="I16" s="17">
        <f>INDEX(Sheet1[#All],MATCH($D$2,Sheet1[Customer Name],0)+1,29)</f>
        <v>2.2999999999999998</v>
      </c>
      <c r="J16" s="17">
        <f>INDEX(Sheet1[#All],MATCH($D$2,Sheet1[Customer Name],0)+1,30)</f>
        <v>2.4</v>
      </c>
      <c r="K16" s="17">
        <f>INDEX(Sheet1[#All],MATCH($D$2,Sheet1[Customer Name],0)+1,31)</f>
        <v>2.8</v>
      </c>
      <c r="L16" s="17">
        <f>INDEX(Sheet1[#All],MATCH($D$2,Sheet1[Customer Name],0)+1,32)</f>
        <v>2.6</v>
      </c>
      <c r="M16" s="17">
        <f>INDEX(Sheet1[#All],MATCH($D$2,Sheet1[Customer Name],0)+1,33)</f>
        <v>2.9</v>
      </c>
      <c r="N16" s="17">
        <f>INDEX(Sheet1[#All],MATCH($D$2,Sheet1[Customer Name],0)+1,34)</f>
        <v>3.3</v>
      </c>
    </row>
    <row r="17" spans="1:14" x14ac:dyDescent="0.25">
      <c r="B17" s="11"/>
      <c r="C17" s="7" t="s">
        <v>29</v>
      </c>
      <c r="D17" s="12">
        <f>INDEX(Sheet1[#All],MATCH($D$2,Sheet1[Customer Name],0)+1,16)</f>
        <v>253</v>
      </c>
      <c r="F17" s="15"/>
      <c r="G17" s="3" t="s">
        <v>22</v>
      </c>
      <c r="H17" s="16"/>
      <c r="I17" s="17">
        <f>INDEX(Sheet1[#All],MATCH($D$2,Sheet1[Customer Name],0)+1,35)</f>
        <v>2.8</v>
      </c>
      <c r="J17" s="17">
        <f>INDEX(Sheet1[#All],MATCH($D$2,Sheet1[Customer Name],0)+1,36)</f>
        <v>2.7</v>
      </c>
      <c r="K17" s="17">
        <f>INDEX(Sheet1[#All],MATCH($D$2,Sheet1[Customer Name],0)+1,37)</f>
        <v>2.9</v>
      </c>
      <c r="L17" s="17">
        <f>INDEX(Sheet1[#All],MATCH($D$2,Sheet1[Customer Name],0)+1,38)</f>
        <v>3.1</v>
      </c>
      <c r="M17" s="17">
        <f>INDEX(Sheet1[#All],MATCH($D$2,Sheet1[Customer Name],0)+1,39)</f>
        <v>3.2</v>
      </c>
      <c r="N17" s="17">
        <f>INDEX(Sheet1[#All],MATCH($D$2,Sheet1[Customer Name],0)+1,40)</f>
        <v>3.3</v>
      </c>
    </row>
    <row r="18" spans="1:14" x14ac:dyDescent="0.25">
      <c r="F18" s="15"/>
      <c r="G18" s="3" t="s">
        <v>21</v>
      </c>
      <c r="H18" s="16"/>
      <c r="I18" s="17">
        <f>INDEX(Sheet1[#All],MATCH($D$2,Sheet1[Customer Name],0)+1,41)</f>
        <v>2.9</v>
      </c>
      <c r="J18" s="17">
        <f>INDEX(Sheet1[#All],MATCH($D$2,Sheet1[Customer Name],0)+1,42)</f>
        <v>3.2</v>
      </c>
      <c r="K18" s="17">
        <f>INDEX(Sheet1[#All],MATCH($D$2,Sheet1[Customer Name],0)+1,43)</f>
        <v>3.1</v>
      </c>
      <c r="L18" s="17">
        <f>INDEX(Sheet1[#All],MATCH($D$2,Sheet1[Customer Name],0)+1,44)</f>
        <v>2.4</v>
      </c>
      <c r="M18" s="17">
        <f>INDEX(Sheet1[#All],MATCH($D$2,Sheet1[Customer Name],0)+1,45)</f>
        <v>3</v>
      </c>
      <c r="N18" s="17">
        <f>INDEX(Sheet1[#All],MATCH($D$2,Sheet1[Customer Name],0)+1,46)</f>
        <v>3.2</v>
      </c>
    </row>
    <row r="19" spans="1:14" x14ac:dyDescent="0.25">
      <c r="L19" s="28"/>
    </row>
    <row r="20" spans="1:14" x14ac:dyDescent="0.25">
      <c r="L20" s="27"/>
    </row>
    <row r="21" spans="1:14" x14ac:dyDescent="0.25">
      <c r="E21" s="25"/>
      <c r="F21" s="27"/>
      <c r="G21" s="27"/>
      <c r="H21" s="27"/>
      <c r="I21" s="27"/>
      <c r="J21" s="26"/>
      <c r="K21" s="27"/>
      <c r="L21" s="27"/>
    </row>
    <row r="22" spans="1:14" x14ac:dyDescent="0.25">
      <c r="E22" s="25"/>
      <c r="F22" s="27"/>
      <c r="G22" s="27"/>
      <c r="H22" s="27"/>
      <c r="I22" s="27"/>
      <c r="J22" s="49"/>
      <c r="K22" s="27"/>
    </row>
    <row r="23" spans="1:14" ht="14.25" customHeight="1" x14ac:dyDescent="0.25">
      <c r="A23" s="5"/>
      <c r="E23" s="5"/>
      <c r="F23" s="27"/>
      <c r="G23" s="27"/>
      <c r="H23" s="3"/>
      <c r="I23" s="3"/>
      <c r="J23" s="26"/>
      <c r="K23" s="27"/>
    </row>
    <row r="24" spans="1:14" x14ac:dyDescent="0.25">
      <c r="E24" s="5"/>
    </row>
    <row r="25" spans="1:14" x14ac:dyDescent="0.25">
      <c r="E25" s="5"/>
      <c r="L25" s="5"/>
    </row>
    <row r="26" spans="1:14" ht="15" customHeight="1" x14ac:dyDescent="0.25">
      <c r="E26" s="5"/>
      <c r="L26" s="5"/>
    </row>
    <row r="27" spans="1:14" x14ac:dyDescent="0.25">
      <c r="E27" s="5"/>
      <c r="L27" s="5"/>
    </row>
    <row r="28" spans="1:14" x14ac:dyDescent="0.25">
      <c r="L28" s="5"/>
    </row>
  </sheetData>
  <mergeCells count="7">
    <mergeCell ref="D2:E2"/>
    <mergeCell ref="H10:N10"/>
    <mergeCell ref="H11:N11"/>
    <mergeCell ref="D3:E3"/>
    <mergeCell ref="D4:E4"/>
    <mergeCell ref="D5:E5"/>
    <mergeCell ref="D6:E6"/>
  </mergeCells>
  <conditionalFormatting sqref="I23">
    <cfRule type="iconSet" priority="10">
      <iconSet showValue="0">
        <cfvo type="percent" val="0"/>
        <cfvo type="num" val="3"/>
        <cfvo type="num" val="5"/>
      </iconSet>
    </cfRule>
  </conditionalFormatting>
  <conditionalFormatting sqref="E11">
    <cfRule type="iconSet" priority="8">
      <iconSet showValue="0">
        <cfvo type="percent" val="0"/>
        <cfvo type="num" val="0"/>
        <cfvo type="num" val="150"/>
      </iconSet>
    </cfRule>
  </conditionalFormatting>
  <conditionalFormatting sqref="D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12FC2450-A41B-421B-8AD9-3217732A1D1C}">
            <x14:iconSet iconSet="3Triangles" showValue="0">
              <x14:cfvo type="percent">
                <xm:f>0</xm:f>
              </x14:cfvo>
              <x14:cfvo type="num">
                <xm:f>3</xm:f>
              </x14:cfvo>
              <x14:cfvo type="num">
                <xm:f>5</xm:f>
              </x14:cfvo>
            </x14:iconSet>
          </x14:cfRule>
          <xm:sqref>D13</xm:sqref>
        </x14:conditionalFormatting>
        <x14:conditionalFormatting xmlns:xm="http://schemas.microsoft.com/office/excel/2006/main">
          <x14:cfRule type="colorScale" priority="13" id="{5947696C-5309-48A9-8521-16C6E8116164}">
            <x14:colorScale>
              <x14:cfvo type="num">
                <xm:f>'Scoring Reference'!$B$21</xm:f>
              </x14:cfvo>
              <x14:cfvo type="num">
                <xm:f>'Scoring Reference'!$B$22</xm:f>
              </x14:cfvo>
              <x14:cfvo type="num">
                <xm:f>'Scoring Reference'!$B$23</xm:f>
              </x14:cfvo>
              <x14:color rgb="FFC00000"/>
              <x14:color theme="7"/>
              <x14:color theme="9"/>
            </x14:colorScale>
          </x14:cfRule>
          <xm:sqref>I14:N18</xm:sqref>
        </x14:conditionalFormatting>
        <x14:conditionalFormatting xmlns:xm="http://schemas.microsoft.com/office/excel/2006/main">
          <x14:cfRule type="iconSet" priority="11" id="{90F72C7B-971B-43B9-B88E-47D3B1DD74AD}">
            <x14:iconSet showValue="0">
              <x14:cfvo type="percent">
                <xm:f>0</xm:f>
              </x14:cfvo>
              <x14:cfvo type="num">
                <xm:f>'Scoring Reference'!$B$7</xm:f>
              </x14:cfvo>
              <x14:cfvo type="num">
                <xm:f>'Scoring Reference'!$B$8</xm:f>
              </x14:cfvo>
            </x14:iconSet>
          </x14:cfRule>
          <xm:sqref>D14</xm:sqref>
        </x14:conditionalFormatting>
        <x14:conditionalFormatting xmlns:xm="http://schemas.microsoft.com/office/excel/2006/main">
          <x14:cfRule type="iconSet" priority="5" id="{4B22EBCA-CE0C-4B4B-8535-4A93F3D4085B}">
            <x14:iconSet showValue="0">
              <x14:cfvo type="percent">
                <xm:f>0</xm:f>
              </x14:cfvo>
              <x14:cfvo type="num">
                <xm:f>'Scoring Reference'!$B$3</xm:f>
              </x14:cfvo>
              <x14:cfvo type="num">
                <xm:f>'Scoring Reference'!$B$2</xm:f>
              </x14:cfvo>
            </x14:iconSet>
          </x14:cfRule>
          <xm:sqref>H9</xm:sqref>
        </x14:conditionalFormatting>
        <x14:conditionalFormatting xmlns:xm="http://schemas.microsoft.com/office/excel/2006/main">
          <x14:cfRule type="colorScale" priority="4" id="{D8B73EB1-F766-4690-A4A6-D0685FD4879E}">
            <x14:colorScale>
              <x14:cfvo type="num">
                <xm:f>'Scoring Reference'!$B$11</xm:f>
              </x14:cfvo>
              <x14:cfvo type="num">
                <xm:f>'Scoring Reference'!$B$12</xm:f>
              </x14:cfvo>
              <x14:cfvo type="num">
                <xm:f>'Scoring Reference'!$B$13</xm:f>
              </x14:cfvo>
              <x14:color rgb="FF00B050"/>
              <x14:color rgb="FFFFEB84"/>
              <x14:color rgb="FFFF0000"/>
            </x14:colorScale>
          </x14:cfRule>
          <xm:sqref>D15</xm:sqref>
        </x14:conditionalFormatting>
        <x14:conditionalFormatting xmlns:xm="http://schemas.microsoft.com/office/excel/2006/main">
          <x14:cfRule type="colorScale" priority="2" id="{A15B5469-EBB0-43A8-9AF8-9A3F17CD2BE6}">
            <x14:colorScale>
              <x14:cfvo type="num">
                <xm:f>'Scoring Reference'!$B$16</xm:f>
              </x14:cfvo>
              <x14:cfvo type="num">
                <xm:f>'Scoring Reference'!$B$17</xm:f>
              </x14:cfvo>
              <x14:cfvo type="num">
                <xm:f>'Scoring Reference'!$B$18</xm:f>
              </x14:cfvo>
              <x14:color rgb="FFF8696B"/>
              <x14:color rgb="FFFFEB84"/>
              <x14:color rgb="FF63BE7B"/>
            </x14:colorScale>
          </x14:cfRule>
          <xm:sqref>D17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Customers!$B$2:$B$6</xm:f>
          </x14:formula1>
          <xm:sqref>D2</xm:sqref>
        </x14:dataValidation>
      </x14:dataValidations>
    </ex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Scorecard!I15:N15</xm:f>
              <xm:sqref>H15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Scorecard!I16:N16</xm:f>
              <xm:sqref>H16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Scorecard!I17:N17</xm:f>
              <xm:sqref>H17</xm:sqref>
            </x14:sparkline>
          </x14:sparklines>
        </x14:sparklineGroup>
        <x14:sparklineGroup manualMax="0" manualMin="0"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Scorecard!I14:N14</xm:f>
              <xm:sqref>H14</xm:sqref>
            </x14:sparkline>
          </x14:sparklines>
        </x14:sparklineGroup>
        <x14:sparklineGroup manualMax="0" manualMin="0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Scorecard!I18:N18</xm:f>
              <xm:sqref>H18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4" sqref="C34"/>
    </sheetView>
  </sheetViews>
  <sheetFormatPr defaultRowHeight="15" x14ac:dyDescent="0.25"/>
  <cols>
    <col min="1" max="1" width="11.85546875" bestFit="1" customWidth="1"/>
    <col min="2" max="2" width="19.28515625" bestFit="1" customWidth="1"/>
  </cols>
  <sheetData>
    <row r="1" spans="1:2" x14ac:dyDescent="0.25">
      <c r="A1" s="18" t="s">
        <v>7</v>
      </c>
      <c r="B1" s="19" t="s">
        <v>8</v>
      </c>
    </row>
    <row r="2" spans="1:2" x14ac:dyDescent="0.25">
      <c r="A2" s="20">
        <v>1</v>
      </c>
      <c r="B2" s="21" t="s">
        <v>9</v>
      </c>
    </row>
    <row r="3" spans="1:2" x14ac:dyDescent="0.25">
      <c r="A3" s="22">
        <v>2</v>
      </c>
      <c r="B3" s="23" t="s">
        <v>11</v>
      </c>
    </row>
    <row r="4" spans="1:2" x14ac:dyDescent="0.25">
      <c r="A4" s="20">
        <v>3</v>
      </c>
      <c r="B4" s="21" t="s">
        <v>10</v>
      </c>
    </row>
    <row r="5" spans="1:2" x14ac:dyDescent="0.25">
      <c r="A5" s="22">
        <v>4</v>
      </c>
      <c r="B5" s="23" t="s">
        <v>12</v>
      </c>
    </row>
    <row r="6" spans="1:2" x14ac:dyDescent="0.25">
      <c r="A6" s="20">
        <v>5</v>
      </c>
      <c r="B6" s="2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37" sqref="A36:A37"/>
    </sheetView>
  </sheetViews>
  <sheetFormatPr defaultRowHeight="15" x14ac:dyDescent="0.25"/>
  <cols>
    <col min="1" max="1" width="29.140625" bestFit="1" customWidth="1"/>
  </cols>
  <sheetData>
    <row r="1" spans="1:7" x14ac:dyDescent="0.25">
      <c r="A1" s="29" t="s">
        <v>17</v>
      </c>
    </row>
    <row r="2" spans="1:7" x14ac:dyDescent="0.25">
      <c r="A2" t="s">
        <v>36</v>
      </c>
      <c r="B2">
        <v>8</v>
      </c>
    </row>
    <row r="3" spans="1:7" x14ac:dyDescent="0.25">
      <c r="A3" t="s">
        <v>37</v>
      </c>
      <c r="B3">
        <v>6</v>
      </c>
    </row>
    <row r="5" spans="1:7" x14ac:dyDescent="0.25">
      <c r="A5" s="29" t="s">
        <v>26</v>
      </c>
    </row>
    <row r="6" spans="1:7" x14ac:dyDescent="0.25">
      <c r="A6" t="s">
        <v>33</v>
      </c>
      <c r="B6">
        <v>1</v>
      </c>
    </row>
    <row r="7" spans="1:7" x14ac:dyDescent="0.25">
      <c r="A7" t="s">
        <v>34</v>
      </c>
      <c r="B7">
        <v>2</v>
      </c>
    </row>
    <row r="8" spans="1:7" x14ac:dyDescent="0.25">
      <c r="A8" t="s">
        <v>35</v>
      </c>
      <c r="B8">
        <v>3</v>
      </c>
    </row>
    <row r="10" spans="1:7" x14ac:dyDescent="0.25">
      <c r="A10" s="29" t="s">
        <v>30</v>
      </c>
    </row>
    <row r="11" spans="1:7" x14ac:dyDescent="0.25">
      <c r="A11" t="s">
        <v>38</v>
      </c>
      <c r="B11">
        <v>1</v>
      </c>
    </row>
    <row r="12" spans="1:7" x14ac:dyDescent="0.25">
      <c r="A12" t="s">
        <v>40</v>
      </c>
      <c r="B12">
        <v>500</v>
      </c>
    </row>
    <row r="13" spans="1:7" x14ac:dyDescent="0.25">
      <c r="A13" t="s">
        <v>39</v>
      </c>
      <c r="B13">
        <v>1000</v>
      </c>
    </row>
    <row r="14" spans="1:7" x14ac:dyDescent="0.25">
      <c r="G14" s="27"/>
    </row>
    <row r="15" spans="1:7" x14ac:dyDescent="0.25">
      <c r="A15" s="29" t="s">
        <v>29</v>
      </c>
      <c r="G15" s="27"/>
    </row>
    <row r="16" spans="1:7" x14ac:dyDescent="0.25">
      <c r="A16" t="s">
        <v>42</v>
      </c>
      <c r="B16">
        <v>0</v>
      </c>
      <c r="G16" s="27"/>
    </row>
    <row r="17" spans="1:2" x14ac:dyDescent="0.25">
      <c r="A17" t="s">
        <v>40</v>
      </c>
      <c r="B17">
        <v>182</v>
      </c>
    </row>
    <row r="18" spans="1:2" x14ac:dyDescent="0.25">
      <c r="A18" t="s">
        <v>43</v>
      </c>
      <c r="B18">
        <v>365</v>
      </c>
    </row>
    <row r="20" spans="1:2" x14ac:dyDescent="0.25">
      <c r="A20" s="29" t="s">
        <v>19</v>
      </c>
    </row>
    <row r="21" spans="1:2" x14ac:dyDescent="0.25">
      <c r="A21" t="s">
        <v>42</v>
      </c>
      <c r="B21">
        <v>0</v>
      </c>
    </row>
    <row r="22" spans="1:2" x14ac:dyDescent="0.25">
      <c r="A22" t="s">
        <v>40</v>
      </c>
      <c r="B22">
        <v>2</v>
      </c>
    </row>
    <row r="23" spans="1:2" x14ac:dyDescent="0.25">
      <c r="A23" t="s">
        <v>43</v>
      </c>
      <c r="B23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workbookViewId="0">
      <selection activeCell="C13" sqref="C13"/>
    </sheetView>
  </sheetViews>
  <sheetFormatPr defaultRowHeight="15" x14ac:dyDescent="0.25"/>
  <cols>
    <col min="1" max="1" width="14.140625" bestFit="1" customWidth="1"/>
    <col min="2" max="2" width="19.28515625" bestFit="1" customWidth="1"/>
    <col min="3" max="3" width="17.140625" bestFit="1" customWidth="1"/>
    <col min="4" max="4" width="19.5703125" bestFit="1" customWidth="1"/>
    <col min="5" max="5" width="15.28515625" bestFit="1" customWidth="1"/>
    <col min="6" max="6" width="19.85546875" bestFit="1" customWidth="1"/>
    <col min="7" max="7" width="31.28515625" bestFit="1" customWidth="1"/>
    <col min="8" max="9" width="15.42578125" bestFit="1" customWidth="1"/>
    <col min="10" max="10" width="17.140625" bestFit="1" customWidth="1"/>
    <col min="11" max="11" width="43" bestFit="1" customWidth="1"/>
    <col min="12" max="12" width="31.28515625" bestFit="1" customWidth="1"/>
    <col min="13" max="13" width="18.7109375" bestFit="1" customWidth="1"/>
    <col min="14" max="14" width="18.140625" bestFit="1" customWidth="1"/>
    <col min="15" max="15" width="23.7109375" bestFit="1" customWidth="1"/>
    <col min="16" max="16" width="24.5703125" bestFit="1" customWidth="1"/>
    <col min="17" max="17" width="18.5703125" bestFit="1" customWidth="1"/>
    <col min="18" max="21" width="20.28515625" bestFit="1" customWidth="1"/>
    <col min="22" max="22" width="21.28515625" bestFit="1" customWidth="1"/>
    <col min="23" max="23" width="20.140625" bestFit="1" customWidth="1"/>
    <col min="24" max="27" width="21.7109375" bestFit="1" customWidth="1"/>
    <col min="28" max="28" width="22.7109375" bestFit="1" customWidth="1"/>
    <col min="29" max="29" width="23.85546875" bestFit="1" customWidth="1"/>
    <col min="30" max="33" width="25.42578125" bestFit="1" customWidth="1"/>
    <col min="34" max="34" width="26.42578125" bestFit="1" customWidth="1"/>
    <col min="35" max="35" width="22" bestFit="1" customWidth="1"/>
    <col min="36" max="39" width="23.7109375" bestFit="1" customWidth="1"/>
    <col min="40" max="40" width="24.7109375" bestFit="1" customWidth="1"/>
    <col min="41" max="41" width="19" bestFit="1" customWidth="1"/>
    <col min="42" max="45" width="20.7109375" bestFit="1" customWidth="1"/>
    <col min="46" max="46" width="21.7109375" bestFit="1" customWidth="1"/>
  </cols>
  <sheetData>
    <row r="1" spans="1:46" x14ac:dyDescent="0.25">
      <c r="A1" s="47" t="s">
        <v>7</v>
      </c>
      <c r="B1" s="47" t="s">
        <v>8</v>
      </c>
      <c r="C1" s="47" t="s">
        <v>14</v>
      </c>
      <c r="D1" s="47" t="s">
        <v>27</v>
      </c>
      <c r="E1" s="47" t="s">
        <v>28</v>
      </c>
      <c r="F1" s="47" t="s">
        <v>15</v>
      </c>
      <c r="G1" s="47" t="s">
        <v>44</v>
      </c>
      <c r="H1" s="47" t="s">
        <v>45</v>
      </c>
      <c r="I1" s="47" t="s">
        <v>46</v>
      </c>
      <c r="J1" s="47" t="s">
        <v>17</v>
      </c>
      <c r="K1" s="47" t="s">
        <v>18</v>
      </c>
      <c r="L1" s="47" t="s">
        <v>32</v>
      </c>
      <c r="M1" s="47" t="s">
        <v>26</v>
      </c>
      <c r="N1" s="47" t="s">
        <v>30</v>
      </c>
      <c r="O1" s="47" t="s">
        <v>41</v>
      </c>
      <c r="P1" s="47" t="s">
        <v>29</v>
      </c>
      <c r="Q1" s="47" t="s">
        <v>47</v>
      </c>
      <c r="R1" s="47" t="s">
        <v>48</v>
      </c>
      <c r="S1" s="47" t="s">
        <v>49</v>
      </c>
      <c r="T1" s="47" t="s">
        <v>50</v>
      </c>
      <c r="U1" s="47" t="s">
        <v>51</v>
      </c>
      <c r="V1" s="47" t="s">
        <v>52</v>
      </c>
      <c r="W1" s="47" t="s">
        <v>53</v>
      </c>
      <c r="X1" s="47" t="s">
        <v>54</v>
      </c>
      <c r="Y1" s="47" t="s">
        <v>55</v>
      </c>
      <c r="Z1" s="47" t="s">
        <v>56</v>
      </c>
      <c r="AA1" s="47" t="s">
        <v>57</v>
      </c>
      <c r="AB1" s="47" t="s">
        <v>58</v>
      </c>
      <c r="AC1" s="47" t="s">
        <v>59</v>
      </c>
      <c r="AD1" s="47" t="s">
        <v>60</v>
      </c>
      <c r="AE1" s="47" t="s">
        <v>61</v>
      </c>
      <c r="AF1" s="47" t="s">
        <v>62</v>
      </c>
      <c r="AG1" s="47" t="s">
        <v>63</v>
      </c>
      <c r="AH1" s="47" t="s">
        <v>64</v>
      </c>
      <c r="AI1" s="47" t="s">
        <v>65</v>
      </c>
      <c r="AJ1" s="47" t="s">
        <v>66</v>
      </c>
      <c r="AK1" s="47" t="s">
        <v>67</v>
      </c>
      <c r="AL1" s="47" t="s">
        <v>68</v>
      </c>
      <c r="AM1" s="47" t="s">
        <v>69</v>
      </c>
      <c r="AN1" s="47" t="s">
        <v>70</v>
      </c>
      <c r="AO1" s="47" t="s">
        <v>71</v>
      </c>
      <c r="AP1" s="47" t="s">
        <v>72</v>
      </c>
      <c r="AQ1" s="47" t="s">
        <v>73</v>
      </c>
      <c r="AR1" s="47" t="s">
        <v>74</v>
      </c>
      <c r="AS1" s="47" t="s">
        <v>75</v>
      </c>
      <c r="AT1" s="47" t="s">
        <v>76</v>
      </c>
    </row>
    <row r="2" spans="1:46" x14ac:dyDescent="0.25">
      <c r="A2" s="47">
        <v>1</v>
      </c>
      <c r="B2" s="47" t="s">
        <v>9</v>
      </c>
      <c r="C2" s="48">
        <v>41552</v>
      </c>
      <c r="D2" s="47" t="s">
        <v>77</v>
      </c>
      <c r="E2" s="47" t="s">
        <v>78</v>
      </c>
      <c r="F2" s="47" t="s">
        <v>79</v>
      </c>
      <c r="G2" s="47" t="s">
        <v>80</v>
      </c>
      <c r="H2" s="47" t="s">
        <v>81</v>
      </c>
      <c r="I2" s="47" t="s">
        <v>82</v>
      </c>
      <c r="J2" s="47">
        <v>9</v>
      </c>
      <c r="K2" s="47" t="s">
        <v>83</v>
      </c>
      <c r="L2" s="47" t="s">
        <v>84</v>
      </c>
      <c r="M2" s="47" t="s">
        <v>35</v>
      </c>
      <c r="N2" s="47">
        <v>23</v>
      </c>
      <c r="O2" s="47">
        <v>98</v>
      </c>
      <c r="P2" s="47">
        <v>446</v>
      </c>
      <c r="Q2" s="47">
        <v>2.6</v>
      </c>
      <c r="R2" s="47">
        <v>3.1</v>
      </c>
      <c r="S2" s="47">
        <v>3.8</v>
      </c>
      <c r="T2" s="47">
        <v>3.5</v>
      </c>
      <c r="U2" s="47">
        <v>3.6</v>
      </c>
      <c r="V2" s="47">
        <v>3.7</v>
      </c>
      <c r="W2" s="47">
        <v>3.3</v>
      </c>
      <c r="X2" s="47">
        <v>3.1</v>
      </c>
      <c r="Y2" s="47">
        <v>3.7</v>
      </c>
      <c r="Z2" s="47">
        <v>3.5</v>
      </c>
      <c r="AA2" s="47">
        <v>3.9</v>
      </c>
      <c r="AB2" s="47">
        <v>4</v>
      </c>
      <c r="AC2" s="47">
        <v>3.2</v>
      </c>
      <c r="AD2" s="47">
        <v>3.4</v>
      </c>
      <c r="AE2" s="47">
        <v>3.1</v>
      </c>
      <c r="AF2" s="47">
        <v>2.9</v>
      </c>
      <c r="AG2" s="47">
        <v>3.3</v>
      </c>
      <c r="AH2" s="47">
        <v>3.5</v>
      </c>
      <c r="AI2" s="47">
        <v>3.4</v>
      </c>
      <c r="AJ2" s="47">
        <v>3.6</v>
      </c>
      <c r="AK2" s="47">
        <v>3.2</v>
      </c>
      <c r="AL2" s="47">
        <v>3</v>
      </c>
      <c r="AM2" s="47">
        <v>2.9</v>
      </c>
      <c r="AN2" s="47">
        <v>3.5</v>
      </c>
      <c r="AO2" s="47">
        <v>3.4</v>
      </c>
      <c r="AP2" s="47">
        <v>3.5</v>
      </c>
      <c r="AQ2" s="47">
        <v>3.1</v>
      </c>
      <c r="AR2" s="47">
        <v>3.4</v>
      </c>
      <c r="AS2" s="47">
        <v>3.7</v>
      </c>
      <c r="AT2" s="47">
        <v>3.9</v>
      </c>
    </row>
    <row r="3" spans="1:46" x14ac:dyDescent="0.25">
      <c r="A3" s="47">
        <v>2</v>
      </c>
      <c r="B3" s="47" t="s">
        <v>11</v>
      </c>
      <c r="C3" s="48">
        <v>42110</v>
      </c>
      <c r="D3" s="47" t="s">
        <v>85</v>
      </c>
      <c r="E3" s="47" t="s">
        <v>86</v>
      </c>
      <c r="F3" s="47" t="s">
        <v>87</v>
      </c>
      <c r="G3" s="47" t="s">
        <v>88</v>
      </c>
      <c r="H3" s="47" t="s">
        <v>89</v>
      </c>
      <c r="I3" s="47" t="s">
        <v>90</v>
      </c>
      <c r="J3" s="47">
        <v>7</v>
      </c>
      <c r="K3" s="47" t="s">
        <v>91</v>
      </c>
      <c r="L3" s="47" t="s">
        <v>92</v>
      </c>
      <c r="M3" s="47" t="s">
        <v>34</v>
      </c>
      <c r="N3" s="47">
        <v>542</v>
      </c>
      <c r="O3" s="47">
        <v>67</v>
      </c>
      <c r="P3" s="47">
        <v>253</v>
      </c>
      <c r="Q3" s="47">
        <v>2.9</v>
      </c>
      <c r="R3" s="47">
        <v>3.4</v>
      </c>
      <c r="S3" s="47">
        <v>3.5</v>
      </c>
      <c r="T3" s="47">
        <v>3.9</v>
      </c>
      <c r="U3" s="47">
        <v>3.7</v>
      </c>
      <c r="V3" s="47">
        <v>3.8</v>
      </c>
      <c r="W3" s="47">
        <v>3.4</v>
      </c>
      <c r="X3" s="47">
        <v>2.9</v>
      </c>
      <c r="Y3" s="47">
        <v>2.6</v>
      </c>
      <c r="Z3" s="47">
        <v>2.8</v>
      </c>
      <c r="AA3" s="47">
        <v>3.2</v>
      </c>
      <c r="AB3" s="47">
        <v>3.5</v>
      </c>
      <c r="AC3" s="47">
        <v>2.2999999999999998</v>
      </c>
      <c r="AD3" s="47">
        <v>2.4</v>
      </c>
      <c r="AE3" s="47">
        <v>2.8</v>
      </c>
      <c r="AF3" s="47">
        <v>2.6</v>
      </c>
      <c r="AG3" s="47">
        <v>2.9</v>
      </c>
      <c r="AH3" s="47">
        <v>3.3</v>
      </c>
      <c r="AI3" s="47">
        <v>2.8</v>
      </c>
      <c r="AJ3" s="47">
        <v>2.7</v>
      </c>
      <c r="AK3" s="47">
        <v>2.9</v>
      </c>
      <c r="AL3" s="47">
        <v>3.1</v>
      </c>
      <c r="AM3" s="47">
        <v>3.2</v>
      </c>
      <c r="AN3" s="47">
        <v>3.3</v>
      </c>
      <c r="AO3" s="47">
        <v>2.9</v>
      </c>
      <c r="AP3" s="47">
        <v>3.2</v>
      </c>
      <c r="AQ3" s="47">
        <v>3.1</v>
      </c>
      <c r="AR3" s="47">
        <v>2.4</v>
      </c>
      <c r="AS3" s="47">
        <v>3</v>
      </c>
      <c r="AT3" s="47">
        <v>3.2</v>
      </c>
    </row>
    <row r="4" spans="1:46" x14ac:dyDescent="0.25">
      <c r="A4" s="47">
        <v>3</v>
      </c>
      <c r="B4" s="47" t="s">
        <v>10</v>
      </c>
      <c r="C4" s="48">
        <v>43527</v>
      </c>
      <c r="D4" s="47" t="s">
        <v>93</v>
      </c>
      <c r="E4" s="47" t="s">
        <v>94</v>
      </c>
      <c r="F4" s="47" t="s">
        <v>95</v>
      </c>
      <c r="G4" s="47" t="s">
        <v>96</v>
      </c>
      <c r="H4" s="47" t="s">
        <v>97</v>
      </c>
      <c r="I4" s="47" t="s">
        <v>98</v>
      </c>
      <c r="J4" s="47">
        <v>10</v>
      </c>
      <c r="K4" s="47" t="s">
        <v>99</v>
      </c>
      <c r="L4" s="47" t="s">
        <v>100</v>
      </c>
      <c r="M4" s="47" t="s">
        <v>33</v>
      </c>
      <c r="N4" s="47">
        <v>89</v>
      </c>
      <c r="O4" s="47">
        <v>54</v>
      </c>
      <c r="P4" s="47">
        <v>367</v>
      </c>
      <c r="Q4" s="47">
        <v>3</v>
      </c>
      <c r="R4" s="47">
        <v>2.4</v>
      </c>
      <c r="S4" s="47">
        <v>2.9</v>
      </c>
      <c r="T4" s="47">
        <v>3.3</v>
      </c>
      <c r="U4" s="47">
        <v>3.1</v>
      </c>
      <c r="V4" s="47">
        <v>2.8</v>
      </c>
      <c r="W4" s="47">
        <v>1.9</v>
      </c>
      <c r="X4" s="47">
        <v>2.2999999999999998</v>
      </c>
      <c r="Y4" s="47">
        <v>2.9</v>
      </c>
      <c r="Z4" s="47">
        <v>2.7</v>
      </c>
      <c r="AA4" s="47">
        <v>3.4</v>
      </c>
      <c r="AB4" s="47">
        <v>3.3</v>
      </c>
      <c r="AC4" s="47">
        <v>3.1</v>
      </c>
      <c r="AD4" s="47">
        <v>2.5</v>
      </c>
      <c r="AE4" s="47">
        <v>1.9</v>
      </c>
      <c r="AF4" s="47">
        <v>2.4</v>
      </c>
      <c r="AG4" s="47">
        <v>2.9</v>
      </c>
      <c r="AH4" s="47">
        <v>3.4</v>
      </c>
      <c r="AI4" s="47">
        <v>3.4</v>
      </c>
      <c r="AJ4" s="47">
        <v>3.1</v>
      </c>
      <c r="AK4" s="47">
        <v>2.9</v>
      </c>
      <c r="AL4" s="47">
        <v>3.2</v>
      </c>
      <c r="AM4" s="47">
        <v>3.5</v>
      </c>
      <c r="AN4" s="47">
        <v>3.2</v>
      </c>
      <c r="AO4" s="47">
        <v>2.4</v>
      </c>
      <c r="AP4" s="47">
        <v>2.8</v>
      </c>
      <c r="AQ4" s="47">
        <v>3.2</v>
      </c>
      <c r="AR4" s="47">
        <v>3.1</v>
      </c>
      <c r="AS4" s="47">
        <v>3.4</v>
      </c>
      <c r="AT4" s="47">
        <v>3.6</v>
      </c>
    </row>
    <row r="5" spans="1:46" x14ac:dyDescent="0.25">
      <c r="A5" s="47">
        <v>4</v>
      </c>
      <c r="B5" s="47" t="s">
        <v>12</v>
      </c>
      <c r="C5" s="48">
        <v>42704</v>
      </c>
      <c r="D5" s="47" t="s">
        <v>101</v>
      </c>
      <c r="E5" s="47" t="s">
        <v>102</v>
      </c>
      <c r="F5" s="47" t="s">
        <v>103</v>
      </c>
      <c r="G5" s="47" t="s">
        <v>104</v>
      </c>
      <c r="H5" s="47" t="s">
        <v>105</v>
      </c>
      <c r="I5" s="47" t="s">
        <v>106</v>
      </c>
      <c r="J5" s="47">
        <v>5</v>
      </c>
      <c r="K5" s="47" t="s">
        <v>107</v>
      </c>
      <c r="L5" s="47" t="s">
        <v>108</v>
      </c>
      <c r="M5" s="47" t="s">
        <v>33</v>
      </c>
      <c r="N5" s="47">
        <v>345</v>
      </c>
      <c r="O5" s="47">
        <v>94</v>
      </c>
      <c r="P5" s="47">
        <v>35</v>
      </c>
      <c r="Q5" s="47">
        <v>3.2</v>
      </c>
      <c r="R5" s="47">
        <v>2.4</v>
      </c>
      <c r="S5" s="47">
        <v>1.8</v>
      </c>
      <c r="T5" s="47">
        <v>1.3</v>
      </c>
      <c r="U5" s="47">
        <v>1.5</v>
      </c>
      <c r="V5" s="47">
        <v>1.1000000000000001</v>
      </c>
      <c r="W5" s="47">
        <v>1.6</v>
      </c>
      <c r="X5" s="47">
        <v>1.9</v>
      </c>
      <c r="Y5" s="47">
        <v>2.2999999999999998</v>
      </c>
      <c r="Z5" s="47">
        <v>2.1</v>
      </c>
      <c r="AA5" s="47">
        <v>2.5</v>
      </c>
      <c r="AB5" s="47">
        <v>2.6</v>
      </c>
      <c r="AC5" s="47">
        <v>1.9</v>
      </c>
      <c r="AD5" s="47">
        <v>2.7</v>
      </c>
      <c r="AE5" s="47">
        <v>2.4</v>
      </c>
      <c r="AF5" s="47">
        <v>2.9</v>
      </c>
      <c r="AG5" s="47">
        <v>3.1</v>
      </c>
      <c r="AH5" s="47">
        <v>2.6</v>
      </c>
      <c r="AI5" s="47">
        <v>3.4</v>
      </c>
      <c r="AJ5" s="47">
        <v>2.7</v>
      </c>
      <c r="AK5" s="47">
        <v>2.4</v>
      </c>
      <c r="AL5" s="47">
        <v>2.1</v>
      </c>
      <c r="AM5" s="47">
        <v>1.9</v>
      </c>
      <c r="AN5" s="47">
        <v>2.2000000000000002</v>
      </c>
      <c r="AO5" s="47">
        <v>1.5</v>
      </c>
      <c r="AP5" s="47">
        <v>1.9</v>
      </c>
      <c r="AQ5" s="47">
        <v>2.4</v>
      </c>
      <c r="AR5" s="47">
        <v>2.1</v>
      </c>
      <c r="AS5" s="47">
        <v>2.2000000000000002</v>
      </c>
      <c r="AT5" s="47">
        <v>2.2999999999999998</v>
      </c>
    </row>
    <row r="6" spans="1:46" x14ac:dyDescent="0.25">
      <c r="A6" s="47">
        <v>5</v>
      </c>
      <c r="B6" s="47" t="s">
        <v>13</v>
      </c>
      <c r="C6" s="48">
        <v>43258</v>
      </c>
      <c r="D6" s="47" t="s">
        <v>109</v>
      </c>
      <c r="E6" s="47" t="s">
        <v>110</v>
      </c>
      <c r="F6" s="47" t="s">
        <v>111</v>
      </c>
      <c r="G6" s="47" t="s">
        <v>112</v>
      </c>
      <c r="H6" s="47" t="s">
        <v>113</v>
      </c>
      <c r="I6" s="47" t="s">
        <v>114</v>
      </c>
      <c r="J6" s="47">
        <v>6</v>
      </c>
      <c r="K6" s="47" t="s">
        <v>115</v>
      </c>
      <c r="L6" s="47" t="s">
        <v>116</v>
      </c>
      <c r="M6" s="47" t="s">
        <v>34</v>
      </c>
      <c r="N6" s="47">
        <v>167</v>
      </c>
      <c r="O6" s="47">
        <v>88</v>
      </c>
      <c r="P6" s="47">
        <v>184</v>
      </c>
      <c r="Q6" s="47">
        <v>2.2000000000000002</v>
      </c>
      <c r="R6" s="47">
        <v>2.9</v>
      </c>
      <c r="S6" s="47">
        <v>3.3</v>
      </c>
      <c r="T6" s="47">
        <v>3.2</v>
      </c>
      <c r="U6" s="47">
        <v>3.3</v>
      </c>
      <c r="V6" s="47">
        <v>3.4</v>
      </c>
      <c r="W6" s="47">
        <v>3.6</v>
      </c>
      <c r="X6" s="47">
        <v>3.5</v>
      </c>
      <c r="Y6" s="47">
        <v>3</v>
      </c>
      <c r="Z6" s="47">
        <v>2.6</v>
      </c>
      <c r="AA6" s="47">
        <v>2.5</v>
      </c>
      <c r="AB6" s="47">
        <v>2.8</v>
      </c>
      <c r="AC6" s="47">
        <v>2.9</v>
      </c>
      <c r="AD6" s="47">
        <v>2.5</v>
      </c>
      <c r="AE6" s="47">
        <v>2.8</v>
      </c>
      <c r="AF6" s="47">
        <v>3.1</v>
      </c>
      <c r="AG6" s="47">
        <v>3.3</v>
      </c>
      <c r="AH6" s="47">
        <v>2.9</v>
      </c>
      <c r="AI6" s="47">
        <v>1.7</v>
      </c>
      <c r="AJ6" s="47">
        <v>1.9</v>
      </c>
      <c r="AK6" s="47">
        <v>2.6</v>
      </c>
      <c r="AL6" s="47">
        <v>2.2999999999999998</v>
      </c>
      <c r="AM6" s="47">
        <v>2.5</v>
      </c>
      <c r="AN6" s="47">
        <v>2.9</v>
      </c>
      <c r="AO6" s="47">
        <v>3.4</v>
      </c>
      <c r="AP6" s="47">
        <v>3.3</v>
      </c>
      <c r="AQ6" s="47">
        <v>3.2</v>
      </c>
      <c r="AR6" s="47">
        <v>3.5</v>
      </c>
      <c r="AS6" s="47">
        <v>3.4</v>
      </c>
      <c r="AT6" s="47">
        <v>3.3</v>
      </c>
    </row>
    <row r="7" spans="1:46" x14ac:dyDescent="0.25">
      <c r="A7" s="47"/>
      <c r="B7" s="47"/>
      <c r="C7" s="48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</row>
    <row r="8" spans="1:46" x14ac:dyDescent="0.25">
      <c r="A8" s="47"/>
      <c r="B8" s="47"/>
      <c r="C8" s="48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</row>
    <row r="9" spans="1:46" x14ac:dyDescent="0.25">
      <c r="A9" s="47"/>
      <c r="B9" s="47"/>
      <c r="C9" s="48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</row>
    <row r="10" spans="1:46" x14ac:dyDescent="0.25">
      <c r="A10" s="47"/>
      <c r="B10" s="47"/>
      <c r="C10" s="48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</row>
    <row r="11" spans="1:46" x14ac:dyDescent="0.25">
      <c r="A11" s="47"/>
      <c r="B11" s="47"/>
      <c r="C11" s="48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</row>
    <row r="12" spans="1:46" x14ac:dyDescent="0.25">
      <c r="A12" s="47"/>
      <c r="B12" s="47"/>
      <c r="C12" s="48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</row>
    <row r="13" spans="1:46" x14ac:dyDescent="0.25">
      <c r="A13" s="47"/>
      <c r="B13" s="47"/>
      <c r="C13" s="48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</row>
    <row r="14" spans="1:46" x14ac:dyDescent="0.25">
      <c r="A14" s="47"/>
      <c r="B14" s="47"/>
      <c r="C14" s="48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</row>
    <row r="15" spans="1:46" x14ac:dyDescent="0.25">
      <c r="A15" s="47"/>
      <c r="B15" s="47"/>
      <c r="C15" s="48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</row>
    <row r="16" spans="1:46" x14ac:dyDescent="0.25">
      <c r="A16" s="47"/>
      <c r="B16" s="47"/>
      <c r="C16" s="48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</row>
    <row r="17" spans="1:46" x14ac:dyDescent="0.25">
      <c r="A17" s="47"/>
      <c r="B17" s="47"/>
      <c r="C17" s="48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</row>
    <row r="18" spans="1:46" x14ac:dyDescent="0.25">
      <c r="A18" s="47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</row>
    <row r="19" spans="1:46" x14ac:dyDescent="0.25">
      <c r="A19" s="47"/>
      <c r="B19" s="47"/>
      <c r="C19" s="48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</row>
    <row r="20" spans="1:46" x14ac:dyDescent="0.25">
      <c r="A20" s="47"/>
      <c r="B20" s="47"/>
      <c r="C20" s="48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</row>
    <row r="21" spans="1:46" x14ac:dyDescent="0.25">
      <c r="A21" s="47"/>
      <c r="B21" s="47"/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c 0 8 d 8 d - 5 f e e - 4 2 9 f - 9 c 8 a - a 9 9 1 d a c d 7 5 2 7 "   x m l n s = " h t t p : / / s c h e m a s . m i c r o s o f t . c o m / D a t a M a s h u p " > A A A A A E k F A A B Q S w M E F A A C A A g A R o v 0 U M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R o v 0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L 9 F A F B N v l Q A I A A A o I A A A T A B w A R m 9 y b X V s Y X M v U 2 V j d G l v b j E u b S C i G A A o o B Q A A A A A A A A A A A A A A A A A A A A A A A A A A A C F l U u P 2 j A U R v d I / A c r 3 Y A U k D I z n T 6 m L C q Y U V G r A R G q L g B V J r l A h G N T 2 6 E w i P / e G / J E o Q 4 b h L 9 j 3 3 v 8 E A o 8 H Q h O 3 O T b e W o 2 m g 2 1 o R J 8 4 m 4 A t E N 6 h I F u N g h + X B F J D 3 D k + e A B 6 / 4 S c r s U Y t t 6 C R h 0 + 4 J r 4 F q 1 r P 7 n + U 8 F U s 3 H 0 Z I F 3 t y L l B Y h D n Q P T B 2 s t k 1 4 x J h N t I y g b a d L X 4 r 9 v n x h g a T S a T b U E P a s J L T s 7 w H 3 0 1 / W 4 j w b U E 0 X 6 f x 3 1 l i K U G j s + x t Q H 4 t Z u M y U L r G z N E n H W + V S N p m l 6 V f G X I 8 y K l U v 7 m v R z h f u b y h f 4 7 r T 4 w 6 K R a e S c r U S M u w L F o U 8 D l X r R h f 2 6 W T 1 0 w 0 g w 4 F l k y H X j w / d e M L Z J q X w l Y a A s c a A a D j o 6 9 Q N u J f H P t X J 5 J F c U x 6 8 0 c s h X h q s L P A 8 q o x N Y C d B 4 W H h v H 1 1 y l T s C H r 4 k a e J Y 0 z v j O l 9 J X 0 B 8 J f U 2 x L X E x K q e + F G c g 9 H M g G 1 E 1 w B m e L E m y U m 8 C c C V c 2 u 9 s M N 3 q p y Q + 7 j l k o s Q v k 2 4 O t q E 6 + g / + L N x o y M A W 8 h 1 3 i 9 q 9 i A H l V y K u Q H V R p j L / A R r p K j P U j K G P n i k B A f y S b r i U f h E u Q V 4 n T u E k Y Z o P v O Q z 3 0 v v N Y D 3 3 o f K y H P n U c Q 1 M v A a d o T o 1 6 B W Q U L D C j Y o E Z J Q v M q F l g Z l G 8 C / F z p / G B G 1 T L m F G 2 D B p 1 y 6 B R u A w a l c t g r b Q H u 8 t r M j t n V J 1 y x t U Z Z 1 y d c M b V + W a c W d f V d L W K H 7 5 B N m e M q j l l F M 0 p o 2 Z O G S V z 6 v + K 5 3 a z E f C b / 2 t P / w B Q S w E C L Q A U A A I A C A B G i / R Q x q 2 s B K c A A A D 4 A A A A E g A A A A A A A A A A A A A A A A A A A A A A Q 2 9 u Z m l n L 1 B h Y 2 t h Z 2 U u e G 1 s U E s B A i 0 A F A A C A A g A R o v 0 U A / K 6 a u k A A A A 6 Q A A A B M A A A A A A A A A A A A A A A A A 8 w A A A F t D b 2 5 0 Z W 5 0 X 1 R 5 c G V z X S 5 4 b W x Q S w E C L Q A U A A I A C A B G i / R Q B Q T b 5 U A C A A A K C A A A E w A A A A A A A A A A A A A A A A D k A Q A A R m 9 y b X V s Y X M v U 2 V j d G l v b j E u b V B L B Q Y A A A A A A w A D A M I A A A B x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r J g A A A A A A A M k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I w V D E 2 O j I 2 O j E y L j E 4 N T M x M j B a I i A v P j x F b n R y e S B U e X B l P S J G a W x s Q 2 9 s d W 1 u V H l w Z X M i I F Z h b H V l P S J z Q X d Z S k J n W U d C Z 1 l H Q X d Z R 0 J n T U R B d 1 V G Q l F V R k J R V U Z C U V V G Q l F V R k J R V U Z C U V V G Q l F V R k J R V U Z C U V V G Q l E 9 P S I g L z 4 8 R W 5 0 c n k g V H l w Z T 0 i R m l s b E N v b H V t b k 5 h b W V z I i B W Y W x 1 Z T 0 i c 1 s m c X V v d D t D d X N 0 b 2 1 l c i B J R C Z x d W 9 0 O y w m c X V v d D t D d X N 0 b 2 1 l c i B O Y W 1 l J n F 1 b 3 Q 7 L C Z x d W 9 0 O 0 N 1 c 3 R v b W V y I F N p b m N l J n F 1 b 3 Q 7 L C Z x d W 9 0 O 0 9 y Z 2 F u a X p h d G l v b i B U e X B l J n F 1 b 3 Q 7 L C Z x d W 9 0 O 0 N F T y Z x d W 9 0 O y w m c X V v d D t S Z X B y Z X N l b n R h d G l 2 Z S Z x d W 9 0 O y w m c X V v d D t U b 3 A g U H J v Z H V j d C A x J n F 1 b 3 Q 7 L C Z x d W 9 0 O 1 R v c C B Q c m 9 k d W N 0 I D I m c X V v d D s s J n F 1 b 3 Q 7 V G 9 w I F B y b 2 R 1 Y 3 Q g M y Z x d W 9 0 O y w m c X V v d D t G Z W V k Y m F j a y B T Y 2 9 y Z S Z x d W 9 0 O y w m c X V v d D t T d X J 2 Z X k g U m V z c G 9 u c 2 U g V G V 4 d C Z x d W 9 0 O y w m c X V v d D t U b 3 A g U m V x d W V z d C Z x d W 9 0 O y w m c X V v d D t P c m d h b m l 6 Y X R p b 2 4 g U 2 l 6 Z S Z x d W 9 0 O y w m c X V v d D t J b m R 1 c 3 R y e S B S Y W 5 r a W 5 n J n F 1 b 3 Q 7 L C Z x d W 9 0 O 0 5 l d H d v c m t p b m c g U G V y Y 2 V u d G l s Z S Z x d W 9 0 O y w m c X V v d D t E Y X l z I F N p b m N l I E x h c 3 Q g S W 5 j a W R l b n Q m c X V v d D s s J n F 1 b 3 Q 7 T 3 Z l c m F s b C B c d T A w M 2 M x I G 1 v b n R o J n F 1 b 3 Q 7 L C Z x d W 9 0 O 0 9 2 Z X J h b G w g M S 0 y I G 1 v b n R o c y Z x d W 9 0 O y w m c X V v d D t P d m V y Y W x s I D M t N C B t b 2 5 0 a H M m c X V v d D s s J n F 1 b 3 Q 7 T 3 Z l c m F s b C A 1 L T Y g b W 9 u d G h z J n F 1 b 3 Q 7 L C Z x d W 9 0 O 0 9 2 Z X J h b G w g N y 0 4 I G 1 v b n R o c y Z x d W 9 0 O y w m c X V v d D t P d m V y Y W x s I D k t M T I g b W 9 u d G h z J n F 1 b 3 Q 7 L C Z x d W 9 0 O 0 Z p b m F u Y 2 l h b C B c d T A w M 2 M x I G 1 v b n R o J n F 1 b 3 Q 7 L C Z x d W 9 0 O 0 Z p b m F u Y 2 l h b C A x L T I g b W 9 u d G h z J n F 1 b 3 Q 7 L C Z x d W 9 0 O 0 Z p b m F u Y 2 l h b C A z L T Q g b W 9 u d G h z J n F 1 b 3 Q 7 L C Z x d W 9 0 O 0 Z p b m F u Y 2 l h b C A 1 L T Y g b W 9 u d G h z J n F 1 b 3 Q 7 L C Z x d W 9 0 O 0 Z p b m F u Y 2 l h b C A 3 L T g g b W 9 u d G h z J n F 1 b 3 Q 7 L C Z x d W 9 0 O 0 Z p b m F u Y 2 l h b C A 5 L T E y I G 1 v b n R o c y Z x d W 9 0 O y w m c X V v d D t Q Z X J m b 3 J t Y W 5 j Z S B c d T A w M 2 M x I G 1 v b n R o J n F 1 b 3 Q 7 L C Z x d W 9 0 O 1 B l c m Z v c m 1 h b m N l I D E t M i B t b 2 5 0 a H M m c X V v d D s s J n F 1 b 3 Q 7 U G V y Z m 9 y b W F u Y 2 U g M y 0 0 I G 1 v b n R o c y Z x d W 9 0 O y w m c X V v d D t Q Z X J m b 3 J t Y W 5 j Z S A 1 L T Y g b W 9 u d G h z J n F 1 b 3 Q 7 L C Z x d W 9 0 O 1 B l c m Z v c m 1 h b m N l I D c t O C B t b 2 5 0 a H M m c X V v d D s s J n F 1 b 3 Q 7 U G V y Z m 9 y b W F u Y 2 U g O S 0 x M i B t b 2 5 0 a H M m c X V v d D s s J n F 1 b 3 Q 7 U G V y Y 2 V w d G l v b i B c d T A w M 2 M x I G 1 v b n R o J n F 1 b 3 Q 7 L C Z x d W 9 0 O 1 B l c m N l c H R p b 2 4 g M S 0 y I G 1 v b n R o c y Z x d W 9 0 O y w m c X V v d D t Q Z X J j Z X B 0 a W 9 u I D M t N C B t b 2 5 0 a H M m c X V v d D s s J n F 1 b 3 Q 7 U G V y Y 2 V w d G l v b i A 1 L T Y g b W 9 u d G h z J n F 1 b 3 Q 7 L C Z x d W 9 0 O 1 B l c m N l c H R p b 2 4 g N y 0 4 I G 1 v b n R o c y Z x d W 9 0 O y w m c X V v d D t Q Z X J j Z X B 0 a W 9 u I D k t M T I g b W 9 u d G h z J n F 1 b 3 Q 7 L C Z x d W 9 0 O 1 N 0 Y W Z m a W 5 n I F x 1 M D A z Y z E g b W 9 u d G g m c X V v d D s s J n F 1 b 3 Q 7 U 3 R h Z m Z p b m c g M S 0 y I G 1 v b n R o c y Z x d W 9 0 O y w m c X V v d D t T d G F m Z m l u Z y A z L T Q g b W 9 u d G h z J n F 1 b 3 Q 7 L C Z x d W 9 0 O 1 N 0 Y W Z m a W 5 n I D U t N i B t b 2 5 0 a H M m c X V v d D s s J n F 1 b 3 Q 7 U 3 R h Z m Z p b m c g N y 0 4 I G 1 v b n R o c y Z x d W 9 0 O y w m c X V v d D t T d G F m Z m l u Z y A 5 L T E y I G 1 v b n R o c y Z x d W 9 0 O 1 0 i I C 8 + P E V u d H J 5 I F R 5 c G U 9 I k Z p b G x T d G F 0 d X M i I F Z h b H V l P S J z Q 2 9 t c G x l d G U i I C 8 + P E V u d H J 5 I F R 5 c G U 9 I l F 1 Z X J 5 S U Q i I F Z h b H V l P S J z N T c z M m M 5 Z G E t M W I y Z S 0 0 Y 2 I z L W I 0 M G Y t N W Y w Y m Q 0 Y j E 3 M m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Q 3 V z d G 9 t Z X I g S U Q s M H 0 m c X V v d D s s J n F 1 b 3 Q 7 U 2 V j d G l v b j E v U 2 h l Z X Q x L 0 N o Y W 5 n Z W Q g V H l w Z S 5 7 Q 3 V z d G 9 t Z X I g T m F t Z S w x f S Z x d W 9 0 O y w m c X V v d D t T Z W N 0 a W 9 u M S 9 T a G V l d D E v Q 2 h h b m d l Z C B U e X B l L n t D d X N 0 b 2 1 l c i B T a W 5 j Z S w y f S Z x d W 9 0 O y w m c X V v d D t T Z W N 0 a W 9 u M S 9 T a G V l d D E v Q 2 h h b m d l Z C B U e X B l L n t P c m d h b m l 6 Y X R p b 2 4 g V H l w Z S w z f S Z x d W 9 0 O y w m c X V v d D t T Z W N 0 a W 9 u M S 9 T a G V l d D E v Q 2 h h b m d l Z C B U e X B l L n t D R U 8 s N H 0 m c X V v d D s s J n F 1 b 3 Q 7 U 2 V j d G l v b j E v U 2 h l Z X Q x L 0 N o Y W 5 n Z W Q g V H l w Z S 5 7 U m V w c m V z Z W 5 0 Y X R p d m U s N X 0 m c X V v d D s s J n F 1 b 3 Q 7 U 2 V j d G l v b j E v U 2 h l Z X Q x L 0 N o Y W 5 n Z W Q g V H l w Z S 5 7 V G 9 w I F B y b 2 R 1 Y 3 Q g M S w 2 f S Z x d W 9 0 O y w m c X V v d D t T Z W N 0 a W 9 u M S 9 T a G V l d D E v Q 2 h h b m d l Z C B U e X B l L n t U b 3 A g U H J v Z H V j d C A y L D d 9 J n F 1 b 3 Q 7 L C Z x d W 9 0 O 1 N l Y 3 R p b 2 4 x L 1 N o Z W V 0 M S 9 D a G F u Z 2 V k I F R 5 c G U u e 1 R v c C B Q c m 9 k d W N 0 I D M s O H 0 m c X V v d D s s J n F 1 b 3 Q 7 U 2 V j d G l v b j E v U 2 h l Z X Q x L 0 N o Y W 5 n Z W Q g V H l w Z S 5 7 R m V l Z G J h Y 2 s g U 2 N v c m U s O X 0 m c X V v d D s s J n F 1 b 3 Q 7 U 2 V j d G l v b j E v U 2 h l Z X Q x L 0 N o Y W 5 n Z W Q g V H l w Z S 5 7 U 3 V y d m V 5 I F J l c 3 B v b n N l I F R l e H Q s M T B 9 J n F 1 b 3 Q 7 L C Z x d W 9 0 O 1 N l Y 3 R p b 2 4 x L 1 N o Z W V 0 M S 9 D a G F u Z 2 V k I F R 5 c G U u e 1 R v c C B S Z X F 1 Z X N 0 L D E x f S Z x d W 9 0 O y w m c X V v d D t T Z W N 0 a W 9 u M S 9 T a G V l d D E v Q 2 h h b m d l Z C B U e X B l L n t P c m d h b m l 6 Y X R p b 2 4 g U 2 l 6 Z S w x M n 0 m c X V v d D s s J n F 1 b 3 Q 7 U 2 V j d G l v b j E v U 2 h l Z X Q x L 0 N o Y W 5 n Z W Q g V H l w Z S 5 7 S W 5 k d X N 0 c n k g U m F u a 2 l u Z y w x M 3 0 m c X V v d D s s J n F 1 b 3 Q 7 U 2 V j d G l v b j E v U 2 h l Z X Q x L 0 N o Y W 5 n Z W Q g V H l w Z S 5 7 T m V 0 d 2 9 y a 2 l u Z y B Q Z X J j Z W 5 0 a W x l L D E 0 f S Z x d W 9 0 O y w m c X V v d D t T Z W N 0 a W 9 u M S 9 T a G V l d D E v Q 2 h h b m d l Z C B U e X B l L n t E Y X l z I F N p b m N l I E x h c 3 Q g S W 5 j a W R l b n Q s M T V 9 J n F 1 b 3 Q 7 L C Z x d W 9 0 O 1 N l Y 3 R p b 2 4 x L 1 N o Z W V 0 M S 9 D a G F u Z 2 V k I F R 5 c G U u e 0 9 2 Z X J h b G w g X H U w M D N j M S B t b 2 5 0 a C w x N n 0 m c X V v d D s s J n F 1 b 3 Q 7 U 2 V j d G l v b j E v U 2 h l Z X Q x L 0 N o Y W 5 n Z W Q g V H l w Z S 5 7 T 3 Z l c m F s b C A x L T I g b W 9 u d G h z L D E 3 f S Z x d W 9 0 O y w m c X V v d D t T Z W N 0 a W 9 u M S 9 T a G V l d D E v Q 2 h h b m d l Z C B U e X B l L n t P d m V y Y W x s I D M t N C B t b 2 5 0 a H M s M T h 9 J n F 1 b 3 Q 7 L C Z x d W 9 0 O 1 N l Y 3 R p b 2 4 x L 1 N o Z W V 0 M S 9 D a G F u Z 2 V k I F R 5 c G U u e 0 9 2 Z X J h b G w g N S 0 2 I G 1 v b n R o c y w x O X 0 m c X V v d D s s J n F 1 b 3 Q 7 U 2 V j d G l v b j E v U 2 h l Z X Q x L 0 N o Y W 5 n Z W Q g V H l w Z S 5 7 T 3 Z l c m F s b C A 3 L T g g b W 9 u d G h z L D I w f S Z x d W 9 0 O y w m c X V v d D t T Z W N 0 a W 9 u M S 9 T a G V l d D E v Q 2 h h b m d l Z C B U e X B l L n t P d m V y Y W x s I D k t M T I g b W 9 u d G h z L D I x f S Z x d W 9 0 O y w m c X V v d D t T Z W N 0 a W 9 u M S 9 T a G V l d D E v Q 2 h h b m d l Z C B U e X B l L n t G a W 5 h b m N p Y W w g X H U w M D N j M S B t b 2 5 0 a C w y M n 0 m c X V v d D s s J n F 1 b 3 Q 7 U 2 V j d G l v b j E v U 2 h l Z X Q x L 0 N o Y W 5 n Z W Q g V H l w Z S 5 7 R m l u Y W 5 j a W F s I D E t M i B t b 2 5 0 a H M s M j N 9 J n F 1 b 3 Q 7 L C Z x d W 9 0 O 1 N l Y 3 R p b 2 4 x L 1 N o Z W V 0 M S 9 D a G F u Z 2 V k I F R 5 c G U u e 0 Z p b m F u Y 2 l h b C A z L T Q g b W 9 u d G h z L D I 0 f S Z x d W 9 0 O y w m c X V v d D t T Z W N 0 a W 9 u M S 9 T a G V l d D E v Q 2 h h b m d l Z C B U e X B l L n t G a W 5 h b m N p Y W w g N S 0 2 I G 1 v b n R o c y w y N X 0 m c X V v d D s s J n F 1 b 3 Q 7 U 2 V j d G l v b j E v U 2 h l Z X Q x L 0 N o Y W 5 n Z W Q g V H l w Z S 5 7 R m l u Y W 5 j a W F s I D c t O C B t b 2 5 0 a H M s M j Z 9 J n F 1 b 3 Q 7 L C Z x d W 9 0 O 1 N l Y 3 R p b 2 4 x L 1 N o Z W V 0 M S 9 D a G F u Z 2 V k I F R 5 c G U u e 0 Z p b m F u Y 2 l h b C A 5 L T E y I G 1 v b n R o c y w y N 3 0 m c X V v d D s s J n F 1 b 3 Q 7 U 2 V j d G l v b j E v U 2 h l Z X Q x L 0 N o Y W 5 n Z W Q g V H l w Z S 5 7 U G V y Z m 9 y b W F u Y 2 U g X H U w M D N j M S B t b 2 5 0 a C w y O H 0 m c X V v d D s s J n F 1 b 3 Q 7 U 2 V j d G l v b j E v U 2 h l Z X Q x L 0 N o Y W 5 n Z W Q g V H l w Z S 5 7 U G V y Z m 9 y b W F u Y 2 U g M S 0 y I G 1 v b n R o c y w y O X 0 m c X V v d D s s J n F 1 b 3 Q 7 U 2 V j d G l v b j E v U 2 h l Z X Q x L 0 N o Y W 5 n Z W Q g V H l w Z S 5 7 U G V y Z m 9 y b W F u Y 2 U g M y 0 0 I G 1 v b n R o c y w z M H 0 m c X V v d D s s J n F 1 b 3 Q 7 U 2 V j d G l v b j E v U 2 h l Z X Q x L 0 N o Y W 5 n Z W Q g V H l w Z S 5 7 U G V y Z m 9 y b W F u Y 2 U g N S 0 2 I G 1 v b n R o c y w z M X 0 m c X V v d D s s J n F 1 b 3 Q 7 U 2 V j d G l v b j E v U 2 h l Z X Q x L 0 N o Y W 5 n Z W Q g V H l w Z S 5 7 U G V y Z m 9 y b W F u Y 2 U g N y 0 4 I G 1 v b n R o c y w z M n 0 m c X V v d D s s J n F 1 b 3 Q 7 U 2 V j d G l v b j E v U 2 h l Z X Q x L 0 N o Y W 5 n Z W Q g V H l w Z S 5 7 U G V y Z m 9 y b W F u Y 2 U g O S 0 x M i B t b 2 5 0 a H M s M z N 9 J n F 1 b 3 Q 7 L C Z x d W 9 0 O 1 N l Y 3 R p b 2 4 x L 1 N o Z W V 0 M S 9 D a G F u Z 2 V k I F R 5 c G U u e 1 B l c m N l c H R p b 2 4 g X H U w M D N j M S B t b 2 5 0 a C w z N H 0 m c X V v d D s s J n F 1 b 3 Q 7 U 2 V j d G l v b j E v U 2 h l Z X Q x L 0 N o Y W 5 n Z W Q g V H l w Z S 5 7 U G V y Y 2 V w d G l v b i A x L T I g b W 9 u d G h z L D M 1 f S Z x d W 9 0 O y w m c X V v d D t T Z W N 0 a W 9 u M S 9 T a G V l d D E v Q 2 h h b m d l Z C B U e X B l L n t Q Z X J j Z X B 0 a W 9 u I D M t N C B t b 2 5 0 a H M s M z Z 9 J n F 1 b 3 Q 7 L C Z x d W 9 0 O 1 N l Y 3 R p b 2 4 x L 1 N o Z W V 0 M S 9 D a G F u Z 2 V k I F R 5 c G U u e 1 B l c m N l c H R p b 2 4 g N S 0 2 I G 1 v b n R o c y w z N 3 0 m c X V v d D s s J n F 1 b 3 Q 7 U 2 V j d G l v b j E v U 2 h l Z X Q x L 0 N o Y W 5 n Z W Q g V H l w Z S 5 7 U G V y Y 2 V w d G l v b i A 3 L T g g b W 9 u d G h z L D M 4 f S Z x d W 9 0 O y w m c X V v d D t T Z W N 0 a W 9 u M S 9 T a G V l d D E v Q 2 h h b m d l Z C B U e X B l L n t Q Z X J j Z X B 0 a W 9 u I D k t M T I g b W 9 u d G h z L D M 5 f S Z x d W 9 0 O y w m c X V v d D t T Z W N 0 a W 9 u M S 9 T a G V l d D E v Q 2 h h b m d l Z C B U e X B l L n t T d G F m Z m l u Z y B c d T A w M 2 M x I G 1 v b n R o L D Q w f S Z x d W 9 0 O y w m c X V v d D t T Z W N 0 a W 9 u M S 9 T a G V l d D E v Q 2 h h b m d l Z C B U e X B l L n t T d G F m Z m l u Z y A x L T I g b W 9 u d G h z L D Q x f S Z x d W 9 0 O y w m c X V v d D t T Z W N 0 a W 9 u M S 9 T a G V l d D E v Q 2 h h b m d l Z C B U e X B l L n t T d G F m Z m l u Z y A z L T Q g b W 9 u d G h z L D Q y f S Z x d W 9 0 O y w m c X V v d D t T Z W N 0 a W 9 u M S 9 T a G V l d D E v Q 2 h h b m d l Z C B U e X B l L n t T d G F m Z m l u Z y A 1 L T Y g b W 9 u d G h z L D Q z f S Z x d W 9 0 O y w m c X V v d D t T Z W N 0 a W 9 u M S 9 T a G V l d D E v Q 2 h h b m d l Z C B U e X B l L n t T d G F m Z m l u Z y A 3 L T g g b W 9 u d G h z L D Q 0 f S Z x d W 9 0 O y w m c X V v d D t T Z W N 0 a W 9 u M S 9 T a G V l d D E v Q 2 h h b m d l Z C B U e X B l L n t T d G F m Z m l u Z y A 5 L T E y I G 1 v b n R o c y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1 N o Z W V 0 M S 9 D a G F u Z 2 V k I F R 5 c G U u e 0 N 1 c 3 R v b W V y I E l E L D B 9 J n F 1 b 3 Q 7 L C Z x d W 9 0 O 1 N l Y 3 R p b 2 4 x L 1 N o Z W V 0 M S 9 D a G F u Z 2 V k I F R 5 c G U u e 0 N 1 c 3 R v b W V y I E 5 h b W U s M X 0 m c X V v d D s s J n F 1 b 3 Q 7 U 2 V j d G l v b j E v U 2 h l Z X Q x L 0 N o Y W 5 n Z W Q g V H l w Z S 5 7 Q 3 V z d G 9 t Z X I g U 2 l u Y 2 U s M n 0 m c X V v d D s s J n F 1 b 3 Q 7 U 2 V j d G l v b j E v U 2 h l Z X Q x L 0 N o Y W 5 n Z W Q g V H l w Z S 5 7 T 3 J n Y W 5 p e m F 0 a W 9 u I F R 5 c G U s M 3 0 m c X V v d D s s J n F 1 b 3 Q 7 U 2 V j d G l v b j E v U 2 h l Z X Q x L 0 N o Y W 5 n Z W Q g V H l w Z S 5 7 Q 0 V P L D R 9 J n F 1 b 3 Q 7 L C Z x d W 9 0 O 1 N l Y 3 R p b 2 4 x L 1 N o Z W V 0 M S 9 D a G F u Z 2 V k I F R 5 c G U u e 1 J l c H J l c 2 V u d G F 0 a X Z l L D V 9 J n F 1 b 3 Q 7 L C Z x d W 9 0 O 1 N l Y 3 R p b 2 4 x L 1 N o Z W V 0 M S 9 D a G F u Z 2 V k I F R 5 c G U u e 1 R v c C B Q c m 9 k d W N 0 I D E s N n 0 m c X V v d D s s J n F 1 b 3 Q 7 U 2 V j d G l v b j E v U 2 h l Z X Q x L 0 N o Y W 5 n Z W Q g V H l w Z S 5 7 V G 9 w I F B y b 2 R 1 Y 3 Q g M i w 3 f S Z x d W 9 0 O y w m c X V v d D t T Z W N 0 a W 9 u M S 9 T a G V l d D E v Q 2 h h b m d l Z C B U e X B l L n t U b 3 A g U H J v Z H V j d C A z L D h 9 J n F 1 b 3 Q 7 L C Z x d W 9 0 O 1 N l Y 3 R p b 2 4 x L 1 N o Z W V 0 M S 9 D a G F u Z 2 V k I F R 5 c G U u e 0 Z l Z W R i Y W N r I F N j b 3 J l L D l 9 J n F 1 b 3 Q 7 L C Z x d W 9 0 O 1 N l Y 3 R p b 2 4 x L 1 N o Z W V 0 M S 9 D a G F u Z 2 V k I F R 5 c G U u e 1 N 1 c n Z l e S B S Z X N w b 2 5 z Z S B U Z X h 0 L D E w f S Z x d W 9 0 O y w m c X V v d D t T Z W N 0 a W 9 u M S 9 T a G V l d D E v Q 2 h h b m d l Z C B U e X B l L n t U b 3 A g U m V x d W V z d C w x M X 0 m c X V v d D s s J n F 1 b 3 Q 7 U 2 V j d G l v b j E v U 2 h l Z X Q x L 0 N o Y W 5 n Z W Q g V H l w Z S 5 7 T 3 J n Y W 5 p e m F 0 a W 9 u I F N p e m U s M T J 9 J n F 1 b 3 Q 7 L C Z x d W 9 0 O 1 N l Y 3 R p b 2 4 x L 1 N o Z W V 0 M S 9 D a G F u Z 2 V k I F R 5 c G U u e 0 l u Z H V z d H J 5 I F J h b m t p b m c s M T N 9 J n F 1 b 3 Q 7 L C Z x d W 9 0 O 1 N l Y 3 R p b 2 4 x L 1 N o Z W V 0 M S 9 D a G F u Z 2 V k I F R 5 c G U u e 0 5 l d H d v c m t p b m c g U G V y Y 2 V u d G l s Z S w x N H 0 m c X V v d D s s J n F 1 b 3 Q 7 U 2 V j d G l v b j E v U 2 h l Z X Q x L 0 N o Y W 5 n Z W Q g V H l w Z S 5 7 R G F 5 c y B T a W 5 j Z S B M Y X N 0 I E l u Y 2 l k Z W 5 0 L D E 1 f S Z x d W 9 0 O y w m c X V v d D t T Z W N 0 a W 9 u M S 9 T a G V l d D E v Q 2 h h b m d l Z C B U e X B l L n t P d m V y Y W x s I F x 1 M D A z Y z E g b W 9 u d G g s M T Z 9 J n F 1 b 3 Q 7 L C Z x d W 9 0 O 1 N l Y 3 R p b 2 4 x L 1 N o Z W V 0 M S 9 D a G F u Z 2 V k I F R 5 c G U u e 0 9 2 Z X J h b G w g M S 0 y I G 1 v b n R o c y w x N 3 0 m c X V v d D s s J n F 1 b 3 Q 7 U 2 V j d G l v b j E v U 2 h l Z X Q x L 0 N o Y W 5 n Z W Q g V H l w Z S 5 7 T 3 Z l c m F s b C A z L T Q g b W 9 u d G h z L D E 4 f S Z x d W 9 0 O y w m c X V v d D t T Z W N 0 a W 9 u M S 9 T a G V l d D E v Q 2 h h b m d l Z C B U e X B l L n t P d m V y Y W x s I D U t N i B t b 2 5 0 a H M s M T l 9 J n F 1 b 3 Q 7 L C Z x d W 9 0 O 1 N l Y 3 R p b 2 4 x L 1 N o Z W V 0 M S 9 D a G F u Z 2 V k I F R 5 c G U u e 0 9 2 Z X J h b G w g N y 0 4 I G 1 v b n R o c y w y M H 0 m c X V v d D s s J n F 1 b 3 Q 7 U 2 V j d G l v b j E v U 2 h l Z X Q x L 0 N o Y W 5 n Z W Q g V H l w Z S 5 7 T 3 Z l c m F s b C A 5 L T E y I G 1 v b n R o c y w y M X 0 m c X V v d D s s J n F 1 b 3 Q 7 U 2 V j d G l v b j E v U 2 h l Z X Q x L 0 N o Y W 5 n Z W Q g V H l w Z S 5 7 R m l u Y W 5 j a W F s I F x 1 M D A z Y z E g b W 9 u d G g s M j J 9 J n F 1 b 3 Q 7 L C Z x d W 9 0 O 1 N l Y 3 R p b 2 4 x L 1 N o Z W V 0 M S 9 D a G F u Z 2 V k I F R 5 c G U u e 0 Z p b m F u Y 2 l h b C A x L T I g b W 9 u d G h z L D I z f S Z x d W 9 0 O y w m c X V v d D t T Z W N 0 a W 9 u M S 9 T a G V l d D E v Q 2 h h b m d l Z C B U e X B l L n t G a W 5 h b m N p Y W w g M y 0 0 I G 1 v b n R o c y w y N H 0 m c X V v d D s s J n F 1 b 3 Q 7 U 2 V j d G l v b j E v U 2 h l Z X Q x L 0 N o Y W 5 n Z W Q g V H l w Z S 5 7 R m l u Y W 5 j a W F s I D U t N i B t b 2 5 0 a H M s M j V 9 J n F 1 b 3 Q 7 L C Z x d W 9 0 O 1 N l Y 3 R p b 2 4 x L 1 N o Z W V 0 M S 9 D a G F u Z 2 V k I F R 5 c G U u e 0 Z p b m F u Y 2 l h b C A 3 L T g g b W 9 u d G h z L D I 2 f S Z x d W 9 0 O y w m c X V v d D t T Z W N 0 a W 9 u M S 9 T a G V l d D E v Q 2 h h b m d l Z C B U e X B l L n t G a W 5 h b m N p Y W w g O S 0 x M i B t b 2 5 0 a H M s M j d 9 J n F 1 b 3 Q 7 L C Z x d W 9 0 O 1 N l Y 3 R p b 2 4 x L 1 N o Z W V 0 M S 9 D a G F u Z 2 V k I F R 5 c G U u e 1 B l c m Z v c m 1 h b m N l I F x 1 M D A z Y z E g b W 9 u d G g s M j h 9 J n F 1 b 3 Q 7 L C Z x d W 9 0 O 1 N l Y 3 R p b 2 4 x L 1 N o Z W V 0 M S 9 D a G F u Z 2 V k I F R 5 c G U u e 1 B l c m Z v c m 1 h b m N l I D E t M i B t b 2 5 0 a H M s M j l 9 J n F 1 b 3 Q 7 L C Z x d W 9 0 O 1 N l Y 3 R p b 2 4 x L 1 N o Z W V 0 M S 9 D a G F u Z 2 V k I F R 5 c G U u e 1 B l c m Z v c m 1 h b m N l I D M t N C B t b 2 5 0 a H M s M z B 9 J n F 1 b 3 Q 7 L C Z x d W 9 0 O 1 N l Y 3 R p b 2 4 x L 1 N o Z W V 0 M S 9 D a G F u Z 2 V k I F R 5 c G U u e 1 B l c m Z v c m 1 h b m N l I D U t N i B t b 2 5 0 a H M s M z F 9 J n F 1 b 3 Q 7 L C Z x d W 9 0 O 1 N l Y 3 R p b 2 4 x L 1 N o Z W V 0 M S 9 D a G F u Z 2 V k I F R 5 c G U u e 1 B l c m Z v c m 1 h b m N l I D c t O C B t b 2 5 0 a H M s M z J 9 J n F 1 b 3 Q 7 L C Z x d W 9 0 O 1 N l Y 3 R p b 2 4 x L 1 N o Z W V 0 M S 9 D a G F u Z 2 V k I F R 5 c G U u e 1 B l c m Z v c m 1 h b m N l I D k t M T I g b W 9 u d G h z L D M z f S Z x d W 9 0 O y w m c X V v d D t T Z W N 0 a W 9 u M S 9 T a G V l d D E v Q 2 h h b m d l Z C B U e X B l L n t Q Z X J j Z X B 0 a W 9 u I F x 1 M D A z Y z E g b W 9 u d G g s M z R 9 J n F 1 b 3 Q 7 L C Z x d W 9 0 O 1 N l Y 3 R p b 2 4 x L 1 N o Z W V 0 M S 9 D a G F u Z 2 V k I F R 5 c G U u e 1 B l c m N l c H R p b 2 4 g M S 0 y I G 1 v b n R o c y w z N X 0 m c X V v d D s s J n F 1 b 3 Q 7 U 2 V j d G l v b j E v U 2 h l Z X Q x L 0 N o Y W 5 n Z W Q g V H l w Z S 5 7 U G V y Y 2 V w d G l v b i A z L T Q g b W 9 u d G h z L D M 2 f S Z x d W 9 0 O y w m c X V v d D t T Z W N 0 a W 9 u M S 9 T a G V l d D E v Q 2 h h b m d l Z C B U e X B l L n t Q Z X J j Z X B 0 a W 9 u I D U t N i B t b 2 5 0 a H M s M z d 9 J n F 1 b 3 Q 7 L C Z x d W 9 0 O 1 N l Y 3 R p b 2 4 x L 1 N o Z W V 0 M S 9 D a G F u Z 2 V k I F R 5 c G U u e 1 B l c m N l c H R p b 2 4 g N y 0 4 I G 1 v b n R o c y w z O H 0 m c X V v d D s s J n F 1 b 3 Q 7 U 2 V j d G l v b j E v U 2 h l Z X Q x L 0 N o Y W 5 n Z W Q g V H l w Z S 5 7 U G V y Y 2 V w d G l v b i A 5 L T E y I G 1 v b n R o c y w z O X 0 m c X V v d D s s J n F 1 b 3 Q 7 U 2 V j d G l v b j E v U 2 h l Z X Q x L 0 N o Y W 5 n Z W Q g V H l w Z S 5 7 U 3 R h Z m Z p b m c g X H U w M D N j M S B t b 2 5 0 a C w 0 M H 0 m c X V v d D s s J n F 1 b 3 Q 7 U 2 V j d G l v b j E v U 2 h l Z X Q x L 0 N o Y W 5 n Z W Q g V H l w Z S 5 7 U 3 R h Z m Z p b m c g M S 0 y I G 1 v b n R o c y w 0 M X 0 m c X V v d D s s J n F 1 b 3 Q 7 U 2 V j d G l v b j E v U 2 h l Z X Q x L 0 N o Y W 5 n Z W Q g V H l w Z S 5 7 U 3 R h Z m Z p b m c g M y 0 0 I G 1 v b n R o c y w 0 M n 0 m c X V v d D s s J n F 1 b 3 Q 7 U 2 V j d G l v b j E v U 2 h l Z X Q x L 0 N o Y W 5 n Z W Q g V H l w Z S 5 7 U 3 R h Z m Z p b m c g N S 0 2 I G 1 v b n R o c y w 0 M 3 0 m c X V v d D s s J n F 1 b 3 Q 7 U 2 V j d G l v b j E v U 2 h l Z X Q x L 0 N o Y W 5 n Z W Q g V H l w Z S 5 7 U 3 R h Z m Z p b m c g N y 0 4 I G 1 v b n R o c y w 0 N H 0 m c X V v d D s s J n F 1 b 3 Q 7 U 2 V j d G l v b j E v U 2 h l Z X Q x L 0 N o Y W 5 n Z W Q g V H l w Z S 5 7 U 3 R h Z m Z p b m c g O S 0 x M i B t b 2 5 0 a H M s N D V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i m D P S W a h J I l P W X r o Y G t i g A A A A A A g A A A A A A A 2 Y A A M A A A A A Q A A A A k R a n Q e W y R A m C t J 7 W A S T J D w A A A A A E g A A A o A A A A B A A A A C E 4 N T w 1 b m g F C P s + P C D O S n U U A A A A C V i I C n x d E Y P 2 n S S l a R B v R R a / Z + q 6 7 i K 9 v k v T O q j 3 y q E r p V 5 q T b j R 9 j J / 6 X E p 8 y 7 l F B E o 0 v 8 c x m A p A g t m T C P R K l Z s x e j M Q W f r 1 q G r l X S i d h O F A A A A O k l y f O Z Z t l U 5 r 6 g D Y p P O P v p k + 6 I < / D a t a M a s h u p > 
</file>

<file path=customXml/itemProps1.xml><?xml version="1.0" encoding="utf-8"?>
<ds:datastoreItem xmlns:ds="http://schemas.openxmlformats.org/officeDocument/2006/customXml" ds:itemID="{44AF6FAE-794C-4CAC-9BEF-E9B3A89BF11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Scorecard</vt:lpstr>
      <vt:lpstr>Customers</vt:lpstr>
      <vt:lpstr>Scoring Reference</vt:lpstr>
      <vt:lpstr>Data</vt:lpstr>
    </vt:vector>
  </TitlesOfParts>
  <Company>Epic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Smith</dc:creator>
  <cp:lastModifiedBy>Ryan Smith</cp:lastModifiedBy>
  <dcterms:created xsi:type="dcterms:W3CDTF">2020-05-20T19:41:05Z</dcterms:created>
  <dcterms:modified xsi:type="dcterms:W3CDTF">2020-07-20T16:26:18Z</dcterms:modified>
</cp:coreProperties>
</file>